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ckup\OAP2016\Informes\EJECUCION PRESUPUESTO\"/>
    </mc:Choice>
  </mc:AlternateContent>
  <xr:revisionPtr revIDLastSave="0" documentId="8_{95D46424-8CB6-48C4-AF30-94C23D30A9EA}" xr6:coauthVersionLast="31" xr6:coauthVersionMax="31" xr10:uidLastSave="{00000000-0000-0000-0000-000000000000}"/>
  <bookViews>
    <workbookView xWindow="0" yWindow="0" windowWidth="28800" windowHeight="12225" xr2:uid="{9B0CF8B0-DA90-40A5-BAD0-EA1F2D52A9F8}"/>
  </bookViews>
  <sheets>
    <sheet name="avance plan estrategico310318" sheetId="1" r:id="rId1"/>
  </sheets>
  <externalReferences>
    <externalReference r:id="rId2"/>
    <externalReference r:id="rId3"/>
    <externalReference r:id="rId4"/>
    <externalReference r:id="rId5"/>
  </externalReferences>
  <definedNames>
    <definedName name="AREA">'[2]NO BORRAR'!$L$3:$L$14</definedName>
    <definedName name="CÓDIGO">[3]Hoja2!$AX$35:$AX$39</definedName>
    <definedName name="Escoger" localSheetId="0">#REF!</definedName>
    <definedName name="Escoger">#REF!</definedName>
    <definedName name="futuras">[3]Hoja2!$AB$2:$AB$3</definedName>
    <definedName name="LOCALIDADES">[4]Hoja1!$AK$16:$AK$35</definedName>
    <definedName name="Modalidad_de_selección">[3]Hoja2!$E$46:$E$55</definedName>
    <definedName name="Nivel_indicador" localSheetId="0">#REF!</definedName>
    <definedName name="Nivel_indicador">#REF!</definedName>
    <definedName name="Nivel_indicador_lista" localSheetId="0">#REF!</definedName>
    <definedName name="Nivel_indicador_lista">#REF!</definedName>
    <definedName name="Proyecto" localSheetId="0">#REF!</definedName>
    <definedName name="Proyecto">#REF!</definedName>
    <definedName name="Tipo_de_Contrato">[3]Hoja2!$E$61:$E$71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  <c r="Q27" i="1"/>
  <c r="P27" i="1"/>
  <c r="R27" i="1" s="1"/>
  <c r="S27" i="1" s="1"/>
  <c r="O27" i="1"/>
  <c r="J27" i="1"/>
  <c r="K27" i="1" s="1"/>
  <c r="L27" i="1" s="1"/>
  <c r="M27" i="1" s="1"/>
  <c r="I27" i="1"/>
  <c r="Q26" i="1"/>
  <c r="P26" i="1"/>
  <c r="O26" i="1"/>
  <c r="R26" i="1" s="1"/>
  <c r="S26" i="1" s="1"/>
  <c r="J26" i="1"/>
  <c r="K26" i="1" s="1"/>
  <c r="L26" i="1" s="1"/>
  <c r="I26" i="1"/>
  <c r="Q25" i="1"/>
  <c r="P25" i="1"/>
  <c r="O25" i="1"/>
  <c r="R25" i="1" s="1"/>
  <c r="J25" i="1"/>
  <c r="K25" i="1" s="1"/>
  <c r="L25" i="1" s="1"/>
  <c r="I25" i="1"/>
  <c r="Q24" i="1"/>
  <c r="P24" i="1"/>
  <c r="R24" i="1" s="1"/>
  <c r="O24" i="1"/>
  <c r="J24" i="1"/>
  <c r="K24" i="1" s="1"/>
  <c r="L24" i="1" s="1"/>
  <c r="I24" i="1"/>
  <c r="Q23" i="1"/>
  <c r="P23" i="1"/>
  <c r="R23" i="1" s="1"/>
  <c r="O23" i="1"/>
  <c r="J23" i="1"/>
  <c r="K23" i="1" s="1"/>
  <c r="I23" i="1"/>
  <c r="F23" i="1"/>
  <c r="Q22" i="1"/>
  <c r="P22" i="1"/>
  <c r="R22" i="1" s="1"/>
  <c r="O22" i="1"/>
  <c r="J22" i="1"/>
  <c r="K22" i="1" s="1"/>
  <c r="F22" i="1"/>
  <c r="Q21" i="1"/>
  <c r="P21" i="1"/>
  <c r="O21" i="1"/>
  <c r="R21" i="1" s="1"/>
  <c r="J21" i="1"/>
  <c r="K21" i="1" s="1"/>
  <c r="I21" i="1"/>
  <c r="F21" i="1"/>
  <c r="Q20" i="1"/>
  <c r="P20" i="1"/>
  <c r="O20" i="1"/>
  <c r="R20" i="1" s="1"/>
  <c r="J20" i="1"/>
  <c r="K20" i="1" s="1"/>
  <c r="I20" i="1"/>
  <c r="F20" i="1"/>
  <c r="Q19" i="1"/>
  <c r="P19" i="1"/>
  <c r="O19" i="1"/>
  <c r="R19" i="1" s="1"/>
  <c r="J19" i="1"/>
  <c r="K19" i="1" s="1"/>
  <c r="I19" i="1"/>
  <c r="F19" i="1"/>
  <c r="Q18" i="1"/>
  <c r="P18" i="1"/>
  <c r="R18" i="1" s="1"/>
  <c r="O18" i="1"/>
  <c r="J18" i="1"/>
  <c r="K18" i="1" s="1"/>
  <c r="I18" i="1"/>
  <c r="F18" i="1"/>
  <c r="R17" i="1"/>
  <c r="Q17" i="1"/>
  <c r="P17" i="1"/>
  <c r="O17" i="1"/>
  <c r="J17" i="1"/>
  <c r="K17" i="1" s="1"/>
  <c r="I17" i="1"/>
  <c r="R16" i="1"/>
  <c r="Q16" i="1"/>
  <c r="P16" i="1"/>
  <c r="O16" i="1"/>
  <c r="J16" i="1"/>
  <c r="K16" i="1" s="1"/>
  <c r="I16" i="1"/>
  <c r="Q15" i="1"/>
  <c r="P15" i="1"/>
  <c r="R15" i="1" s="1"/>
  <c r="O15" i="1"/>
  <c r="J15" i="1"/>
  <c r="I15" i="1"/>
  <c r="K15" i="1" s="1"/>
  <c r="Q14" i="1"/>
  <c r="P14" i="1"/>
  <c r="R14" i="1" s="1"/>
  <c r="O14" i="1"/>
  <c r="J14" i="1"/>
  <c r="K14" i="1" s="1"/>
  <c r="I14" i="1"/>
  <c r="R13" i="1"/>
  <c r="Q13" i="1"/>
  <c r="P13" i="1"/>
  <c r="O13" i="1"/>
  <c r="J13" i="1"/>
  <c r="K13" i="1" s="1"/>
  <c r="I13" i="1"/>
  <c r="Q12" i="1"/>
  <c r="P12" i="1"/>
  <c r="R12" i="1" s="1"/>
  <c r="O12" i="1"/>
  <c r="J12" i="1"/>
  <c r="I12" i="1"/>
  <c r="K12" i="1" s="1"/>
  <c r="Q11" i="1"/>
  <c r="P11" i="1"/>
  <c r="O11" i="1"/>
  <c r="R11" i="1" s="1"/>
  <c r="K11" i="1"/>
  <c r="J11" i="1"/>
  <c r="I11" i="1"/>
  <c r="Q10" i="1"/>
  <c r="P10" i="1"/>
  <c r="O10" i="1"/>
  <c r="R10" i="1" s="1"/>
  <c r="J10" i="1"/>
  <c r="K10" i="1" s="1"/>
  <c r="I10" i="1"/>
  <c r="Q9" i="1"/>
  <c r="P9" i="1"/>
  <c r="R9" i="1" s="1"/>
  <c r="S8" i="1" s="1"/>
  <c r="O9" i="1"/>
  <c r="J9" i="1"/>
  <c r="K9" i="1" s="1"/>
  <c r="L9" i="1" s="1"/>
  <c r="I9" i="1"/>
  <c r="R8" i="1"/>
  <c r="Q8" i="1"/>
  <c r="P8" i="1"/>
  <c r="O8" i="1"/>
  <c r="K8" i="1"/>
  <c r="L8" i="1" s="1"/>
  <c r="Q7" i="1"/>
  <c r="P7" i="1"/>
  <c r="R7" i="1" s="1"/>
  <c r="S7" i="1" s="1"/>
  <c r="O7" i="1"/>
  <c r="J7" i="1"/>
  <c r="K7" i="1" s="1"/>
  <c r="L7" i="1" s="1"/>
  <c r="I7" i="1"/>
  <c r="R6" i="1"/>
  <c r="Q6" i="1"/>
  <c r="P6" i="1"/>
  <c r="O6" i="1"/>
  <c r="J6" i="1"/>
  <c r="K6" i="1" s="1"/>
  <c r="I6" i="1"/>
  <c r="S5" i="1"/>
  <c r="R5" i="1"/>
  <c r="Q5" i="1"/>
  <c r="P5" i="1"/>
  <c r="O5" i="1"/>
  <c r="J5" i="1"/>
  <c r="I5" i="1"/>
  <c r="K5" i="1" s="1"/>
  <c r="L5" i="1" s="1"/>
  <c r="M5" i="1" s="1"/>
  <c r="L14" i="1" l="1"/>
  <c r="M14" i="1" s="1"/>
  <c r="S18" i="1"/>
  <c r="L18" i="1"/>
  <c r="M18" i="1" s="1"/>
  <c r="L10" i="1"/>
  <c r="M10" i="1" s="1"/>
  <c r="S14" i="1"/>
  <c r="M7" i="1"/>
  <c r="N5" i="1" s="1"/>
  <c r="S10" i="1"/>
  <c r="S24" i="1"/>
</calcChain>
</file>

<file path=xl/sharedStrings.xml><?xml version="1.0" encoding="utf-8"?>
<sst xmlns="http://schemas.openxmlformats.org/spreadsheetml/2006/main" count="104" uniqueCount="75">
  <si>
    <t>AVANCE DEL PLAN ESTRATEGICO DEL DADEP VIGENCIA 2018</t>
  </si>
  <si>
    <t>GESTION DE RECURSOS</t>
  </si>
  <si>
    <t>OBJETIVO INSTITUCIONAL</t>
  </si>
  <si>
    <t>% Aporte Estrategias</t>
  </si>
  <si>
    <t>ESTRATEGIAS</t>
  </si>
  <si>
    <t>PROYECTO</t>
  </si>
  <si>
    <t>% Aporte Meta en la estrategia</t>
  </si>
  <si>
    <t>META</t>
  </si>
  <si>
    <t>Unidad de  medida de la meta</t>
  </si>
  <si>
    <t>META 2018</t>
  </si>
  <si>
    <t>AVANCE A MAR 2018</t>
  </si>
  <si>
    <t>% AVANCE META 2018</t>
  </si>
  <si>
    <t>% AVANCE ESTRATEGIA 2018</t>
  </si>
  <si>
    <t>%AVANCE OBJETIVO EST 2018</t>
  </si>
  <si>
    <t>%AVANCE PLAN ESTRATEGICO 2018</t>
  </si>
  <si>
    <t>Apropiación</t>
  </si>
  <si>
    <t xml:space="preserve">Ejecución </t>
  </si>
  <si>
    <t>Giros</t>
  </si>
  <si>
    <t>%EJECUCION INVERSIÓN META</t>
  </si>
  <si>
    <t>%EJECUCION INVERSIÓN ESTRATEGIA</t>
  </si>
  <si>
    <t>Consolidar el sistema de
información misional de la
entidad</t>
  </si>
  <si>
    <t>Consolidar el inventario general
del espacio público y bienes fiscales
del Distrito</t>
  </si>
  <si>
    <t>1064 - Estructurando a Bogotá desde el Espacio Público</t>
  </si>
  <si>
    <r>
      <t>Sanear y/o titular  1035508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 de los bienes de uso público</t>
    </r>
  </si>
  <si>
    <t>m2</t>
  </si>
  <si>
    <t>1065 - Estructurando a Bogotá desde el Espacio Público</t>
  </si>
  <si>
    <r>
      <t>Recibir 1´000.000  m</t>
    </r>
    <r>
      <rPr>
        <vertAlign val="super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 xml:space="preserve"> de los bienes de uso público</t>
    </r>
  </si>
  <si>
    <t>Optimizar la administración del
espacio público y los bienes
fiscales del distrito capital, a
través de la generación e
implementación de modelos
sostenibles</t>
  </si>
  <si>
    <t>Administrar el inventario general del espacio público y bienes fiscales del Distrito</t>
  </si>
  <si>
    <t>1065 - Cuido y defiendo el Espacio Público</t>
  </si>
  <si>
    <t>Entregar, a través de las modalidades permitidas en la ley el 16% de los bienes fiscales actuales a cargo del DADEP</t>
  </si>
  <si>
    <t>%</t>
  </si>
  <si>
    <t>Sostener el Espacio Público</t>
  </si>
  <si>
    <t xml:space="preserve">Diseñar e implementar dos estrategias financieras, técnicas y sociales que permitan la sostenibilidad de los espacios públicos recuperados y de las zonas de cesión a cargo del DADEP.
</t>
  </si>
  <si>
    <t>Estrategias</t>
  </si>
  <si>
    <t>Educar a los ciudadanos sobre el
Espacio Público</t>
  </si>
  <si>
    <t>Diseñar e implementar 2 intervenciones para sensibilizar a la ciudadania (Clientes Externos e Internos) frente al Uso del Espacio Público</t>
  </si>
  <si>
    <t>Intervenciones</t>
  </si>
  <si>
    <t>Defender el espacio público y
los bienes fiscales del distrito
capital a través de estrategias
jurídicas y administrativas</t>
  </si>
  <si>
    <t xml:space="preserve">Defender el Espacio Público
</t>
  </si>
  <si>
    <t>Recuperar, revitalizar y sostener, a través de la realización de intervenciones integrales, correspondiente a 23 km de ejes viales de alto impacto peatonal y vehicular</t>
  </si>
  <si>
    <t>km</t>
  </si>
  <si>
    <t>Recuperar y revitalizar, a través de la realización de intervenciones integrales, los entornos adyacentes a 33 estaciones de Transmilenio</t>
  </si>
  <si>
    <t>Estaciones</t>
  </si>
  <si>
    <t>1066 - Cuido y defiendo el Espacio Público</t>
  </si>
  <si>
    <t>Realizar el 100% de las actividades priorizadas en la vigencia fiscal, para el logro misional del proyecto de inversión cuido y defiendo el espacio público de Bogota</t>
  </si>
  <si>
    <t>Recuperar 313 predios de zonas de cesión (zonas verdes, parqueaderos y equipamiento comunal público) a cargo del DADEP</t>
  </si>
  <si>
    <t>Predios</t>
  </si>
  <si>
    <t>Generar herramientas y conocimiento en materia de espacio público que permita formular políticas públicas y fortalecer su defensa y administración</t>
  </si>
  <si>
    <t>Consolidar el inventario general del espacio público y bienes fiscales del Distrito</t>
  </si>
  <si>
    <t>Generar 1 reporte técnico sobre información del espacio público distrital que actualizará el  Plan Maestro de Espacio Público a cargo de la Secretaria Distrital de Planeación</t>
  </si>
  <si>
    <t>Reporte</t>
  </si>
  <si>
    <t>Estructurar e implementar 30% Observatorio Distrital del Espacio Público</t>
  </si>
  <si>
    <t>Observatorio</t>
  </si>
  <si>
    <t>Adoptar e implementar el 70% de la Política Pública de Espacio Público, de acuerdo a los compromisos establecidos por el DADEP para el periodo.</t>
  </si>
  <si>
    <t xml:space="preserve">Estructurar e implementar 15% Líneas de investigación  en espacio público certificadas por Colciencias.
</t>
  </si>
  <si>
    <t xml:space="preserve">Contar con un modelo
institucional moderno y flexible
con capacidad de atender en
forma ágil y oportuna los
requerimientos de la ciudad
</t>
  </si>
  <si>
    <t xml:space="preserve">Fortalecer la capacidad administrativa, operativa, de calidad y
ambiental del DADEP
</t>
  </si>
  <si>
    <t>1066 - Fortalecimiento Institucional DADEP</t>
  </si>
  <si>
    <t>Diseñar y poner en operación 1 estrategia  del servicio a la ciudadanía para promover la transparencia en la
gestión institucional y para prevenir y controlar la corrupción</t>
  </si>
  <si>
    <t xml:space="preserve">Estrategia </t>
  </si>
  <si>
    <t>Desarrollar 1 estrategia  de mejoramiento de las competencias laborales</t>
  </si>
  <si>
    <t xml:space="preserve">Fortalecer 20% El sistema de control interno </t>
  </si>
  <si>
    <t xml:space="preserve">Fortalecer  20% El sistema Integrado de  Gestión </t>
  </si>
  <si>
    <t>Implementar el 100% de las actividades que permitan controlar, evaluar y garantizar el oportuno cumplimiento de todos los compromisos asumidos por la Dirección de la Entidad</t>
  </si>
  <si>
    <t>Desarrollar 5 estrategia  de gestión Judicial, contratación de prestación de servicios y bienes y servicios y conceptos y estudios técnicos</t>
  </si>
  <si>
    <t>Mantener la infraestructura física del DADEP</t>
  </si>
  <si>
    <t>Mejoramiento de la
Infraestructura física del
DADEP</t>
  </si>
  <si>
    <t xml:space="preserve">Atender el 100% de los requerimientos del mejoramiento de los puestos de trabajo de la entidad.
</t>
  </si>
  <si>
    <t>Atender el 100% de los requerimientos relacionados con el parque automotor para atender las necesidades</t>
  </si>
  <si>
    <t>Actualizar la plataforma tecnológica de la información y
comunicación del DADEP</t>
  </si>
  <si>
    <t>1122 -  Fortalecimiento de la plataforma tecnológica de la información y comunicación del DADEP</t>
  </si>
  <si>
    <t>Implementar  20% de las soluciones tecnológicas priorizadas en el diagnostico de identificación de los requerimientos que permitan fortalecer  los componentes TIC´s en la Defensoría del Espacio Público.</t>
  </si>
  <si>
    <t>Desarrollar mecanismos que permitan la promoción de la
transparencia y la rendición de cuentas a través de la interacción y participación con la ciudadanía y los grupos de
interés</t>
  </si>
  <si>
    <t>Desarrollar mecanismos que permitan la promoción de la
transparencia y la rendición de cuentas a través de la interacción
y participación con la ciudadanía y los grupos de interés.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</si>
</sst>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  <numFmt numFmtId="165" formatCode="[$$-240A]\ #,##0"/>
    <numFmt numFmtId="166" formatCode="[$$-240A]\ #,##0_);\([$$-240A]\ #,##0\)"/>
    <numFmt numFmtId="167" formatCode="_(* #,##0_);_(* \(#,##0\);_(* &quot;-&quot;??_);_(@_)"/>
    <numFmt numFmtId="168" formatCode="_(&quot;$&quot;\ * #,##0_);_(&quot;$&quot;\ * \(#,##0\);_(&quot;$&quot;\ 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0"/>
      <name val="Arial Narrow"/>
      <family val="2"/>
    </font>
    <font>
      <vertAlign val="superscript"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FCC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FCCFF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CC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CCFF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rgb="FFFFCCFF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4">
    <xf numFmtId="0" fontId="0" fillId="0" borderId="0" xfId="0"/>
    <xf numFmtId="0" fontId="4" fillId="2" borderId="0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wrapText="1"/>
    </xf>
    <xf numFmtId="0" fontId="0" fillId="5" borderId="3" xfId="0" applyFill="1" applyBorder="1" applyAlignment="1">
      <alignment horizontal="center" vertical="center" wrapText="1"/>
    </xf>
    <xf numFmtId="9" fontId="0" fillId="5" borderId="4" xfId="0" applyNumberForma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4" xfId="0" applyFont="1" applyFill="1" applyBorder="1" applyAlignment="1">
      <alignment vertical="center" wrapText="1"/>
    </xf>
    <xf numFmtId="9" fontId="0" fillId="5" borderId="4" xfId="0" applyNumberFormat="1" applyFont="1" applyFill="1" applyBorder="1" applyAlignment="1">
      <alignment vertical="center" wrapText="1"/>
    </xf>
    <xf numFmtId="0" fontId="0" fillId="6" borderId="4" xfId="0" applyFont="1" applyFill="1" applyBorder="1" applyAlignment="1">
      <alignment horizontal="left" vertical="center" wrapText="1"/>
    </xf>
    <xf numFmtId="164" fontId="6" fillId="7" borderId="4" xfId="0" applyNumberFormat="1" applyFont="1" applyFill="1" applyBorder="1" applyAlignment="1">
      <alignment horizontal="center" vertical="center"/>
    </xf>
    <xf numFmtId="9" fontId="0" fillId="5" borderId="4" xfId="3" applyFont="1" applyFill="1" applyBorder="1" applyAlignment="1">
      <alignment horizontal="center" vertical="center"/>
    </xf>
    <xf numFmtId="9" fontId="0" fillId="5" borderId="4" xfId="3" applyFont="1" applyFill="1" applyBorder="1" applyAlignment="1">
      <alignment horizontal="center" vertical="center"/>
    </xf>
    <xf numFmtId="9" fontId="0" fillId="5" borderId="5" xfId="3" applyFont="1" applyFill="1" applyBorder="1" applyAlignment="1">
      <alignment horizontal="center" vertical="center"/>
    </xf>
    <xf numFmtId="9" fontId="0" fillId="0" borderId="6" xfId="3" applyNumberFormat="1" applyFont="1" applyBorder="1" applyAlignment="1">
      <alignment horizontal="center" vertical="center"/>
    </xf>
    <xf numFmtId="165" fontId="7" fillId="5" borderId="7" xfId="0" applyNumberFormat="1" applyFont="1" applyFill="1" applyBorder="1" applyAlignment="1">
      <alignment horizontal="right" vertical="center" wrapText="1"/>
    </xf>
    <xf numFmtId="165" fontId="7" fillId="5" borderId="4" xfId="0" applyNumberFormat="1" applyFont="1" applyFill="1" applyBorder="1" applyAlignment="1">
      <alignment horizontal="right" vertical="center" wrapText="1"/>
    </xf>
    <xf numFmtId="9" fontId="0" fillId="5" borderId="5" xfId="0" applyNumberForma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ont="1" applyFill="1" applyBorder="1" applyAlignment="1">
      <alignment vertical="center" wrapText="1"/>
    </xf>
    <xf numFmtId="9" fontId="0" fillId="5" borderId="1" xfId="0" applyNumberFormat="1" applyFont="1" applyFill="1" applyBorder="1" applyAlignment="1">
      <alignment vertical="center" wrapText="1"/>
    </xf>
    <xf numFmtId="0" fontId="0" fillId="6" borderId="1" xfId="0" applyFont="1" applyFill="1" applyBorder="1" applyAlignment="1">
      <alignment horizontal="left" vertical="center" wrapText="1"/>
    </xf>
    <xf numFmtId="164" fontId="6" fillId="7" borderId="1" xfId="0" applyNumberFormat="1" applyFont="1" applyFill="1" applyBorder="1" applyAlignment="1">
      <alignment horizontal="center" vertical="center"/>
    </xf>
    <xf numFmtId="9" fontId="0" fillId="5" borderId="1" xfId="3" applyFont="1" applyFill="1" applyBorder="1" applyAlignment="1">
      <alignment horizontal="center" vertical="center"/>
    </xf>
    <xf numFmtId="9" fontId="0" fillId="5" borderId="1" xfId="3" applyFont="1" applyFill="1" applyBorder="1" applyAlignment="1">
      <alignment horizontal="center" vertical="center"/>
    </xf>
    <xf numFmtId="9" fontId="0" fillId="5" borderId="9" xfId="3" applyFont="1" applyFill="1" applyBorder="1" applyAlignment="1">
      <alignment horizontal="center" vertical="center"/>
    </xf>
    <xf numFmtId="9" fontId="0" fillId="0" borderId="10" xfId="3" applyNumberFormat="1" applyFont="1" applyBorder="1" applyAlignment="1">
      <alignment horizontal="center" vertical="center"/>
    </xf>
    <xf numFmtId="165" fontId="7" fillId="5" borderId="11" xfId="0" applyNumberFormat="1" applyFont="1" applyFill="1" applyBorder="1" applyAlignment="1">
      <alignment horizontal="right" vertical="center" wrapText="1"/>
    </xf>
    <xf numFmtId="165" fontId="7" fillId="5" borderId="12" xfId="0" applyNumberFormat="1" applyFont="1" applyFill="1" applyBorder="1" applyAlignment="1">
      <alignment horizontal="right" vertical="center" wrapText="1"/>
    </xf>
    <xf numFmtId="9" fontId="0" fillId="5" borderId="12" xfId="3" applyFont="1" applyFill="1" applyBorder="1" applyAlignment="1">
      <alignment horizontal="center" vertical="center"/>
    </xf>
    <xf numFmtId="9" fontId="0" fillId="5" borderId="13" xfId="0" applyNumberFormat="1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 wrapText="1"/>
    </xf>
    <xf numFmtId="10" fontId="0" fillId="8" borderId="15" xfId="0" applyNumberFormat="1" applyFill="1" applyBorder="1" applyAlignment="1">
      <alignment vertical="center" wrapText="1"/>
    </xf>
    <xf numFmtId="0" fontId="0" fillId="8" borderId="15" xfId="0" applyFill="1" applyBorder="1" applyAlignment="1">
      <alignment vertical="center" wrapText="1"/>
    </xf>
    <xf numFmtId="0" fontId="0" fillId="8" borderId="15" xfId="0" applyFont="1" applyFill="1" applyBorder="1" applyAlignment="1">
      <alignment vertical="center" wrapText="1"/>
    </xf>
    <xf numFmtId="9" fontId="0" fillId="8" borderId="15" xfId="0" applyNumberFormat="1" applyFont="1" applyFill="1" applyBorder="1" applyAlignment="1">
      <alignment vertical="center" wrapText="1"/>
    </xf>
    <xf numFmtId="0" fontId="0" fillId="8" borderId="15" xfId="0" applyFont="1" applyFill="1" applyBorder="1" applyAlignment="1">
      <alignment horizontal="left" vertical="center" wrapText="1"/>
    </xf>
    <xf numFmtId="9" fontId="0" fillId="8" borderId="15" xfId="0" applyNumberFormat="1" applyFill="1" applyBorder="1" applyAlignment="1">
      <alignment horizontal="center" vertical="center"/>
    </xf>
    <xf numFmtId="9" fontId="0" fillId="8" borderId="15" xfId="3" applyFont="1" applyFill="1" applyBorder="1" applyAlignment="1">
      <alignment horizontal="center"/>
    </xf>
    <xf numFmtId="9" fontId="0" fillId="8" borderId="15" xfId="3" applyFont="1" applyFill="1" applyBorder="1" applyAlignment="1">
      <alignment horizontal="center" vertical="center"/>
    </xf>
    <xf numFmtId="9" fontId="0" fillId="8" borderId="16" xfId="3" applyFont="1" applyFill="1" applyBorder="1" applyAlignment="1">
      <alignment horizontal="center" vertical="center"/>
    </xf>
    <xf numFmtId="165" fontId="7" fillId="8" borderId="7" xfId="0" applyNumberFormat="1" applyFont="1" applyFill="1" applyBorder="1" applyAlignment="1">
      <alignment horizontal="right" vertical="center" wrapText="1"/>
    </xf>
    <xf numFmtId="166" fontId="7" fillId="8" borderId="4" xfId="1" applyNumberFormat="1" applyFont="1" applyFill="1" applyBorder="1" applyAlignment="1">
      <alignment horizontal="right" vertical="center" wrapText="1"/>
    </xf>
    <xf numFmtId="9" fontId="0" fillId="8" borderId="4" xfId="3" applyFont="1" applyFill="1" applyBorder="1"/>
    <xf numFmtId="9" fontId="0" fillId="8" borderId="5" xfId="3" applyFont="1" applyFill="1" applyBorder="1" applyAlignment="1">
      <alignment horizontal="center" vertical="center"/>
    </xf>
    <xf numFmtId="0" fontId="0" fillId="9" borderId="15" xfId="0" applyFont="1" applyFill="1" applyBorder="1" applyAlignment="1">
      <alignment horizontal="left" vertical="center" wrapText="1"/>
    </xf>
    <xf numFmtId="0" fontId="0" fillId="8" borderId="15" xfId="0" applyFill="1" applyBorder="1" applyAlignment="1">
      <alignment horizontal="center" vertical="center"/>
    </xf>
    <xf numFmtId="0" fontId="0" fillId="9" borderId="15" xfId="0" applyFont="1" applyFill="1" applyBorder="1" applyAlignment="1">
      <alignment horizontal="center" vertical="center" wrapText="1"/>
    </xf>
    <xf numFmtId="166" fontId="7" fillId="8" borderId="17" xfId="1" applyNumberFormat="1" applyFont="1" applyFill="1" applyBorder="1" applyAlignment="1">
      <alignment horizontal="right" vertical="center" wrapText="1"/>
    </xf>
    <xf numFmtId="166" fontId="7" fillId="8" borderId="15" xfId="1" applyNumberFormat="1" applyFont="1" applyFill="1" applyBorder="1" applyAlignment="1">
      <alignment horizontal="right" vertical="center" wrapText="1"/>
    </xf>
    <xf numFmtId="9" fontId="0" fillId="8" borderId="15" xfId="3" applyFont="1" applyFill="1" applyBorder="1"/>
    <xf numFmtId="9" fontId="0" fillId="8" borderId="9" xfId="3" applyFont="1" applyFill="1" applyBorder="1" applyAlignment="1">
      <alignment horizontal="center" vertical="center"/>
    </xf>
    <xf numFmtId="43" fontId="0" fillId="8" borderId="15" xfId="0" applyNumberFormat="1" applyFill="1" applyBorder="1" applyAlignment="1">
      <alignment horizontal="center" vertical="center"/>
    </xf>
    <xf numFmtId="43" fontId="0" fillId="9" borderId="15" xfId="0" applyNumberFormat="1" applyFont="1" applyFill="1" applyBorder="1" applyAlignment="1">
      <alignment horizontal="center" vertical="center" wrapText="1"/>
    </xf>
    <xf numFmtId="165" fontId="7" fillId="8" borderId="11" xfId="0" applyNumberFormat="1" applyFont="1" applyFill="1" applyBorder="1" applyAlignment="1">
      <alignment horizontal="right" vertical="center" wrapText="1"/>
    </xf>
    <xf numFmtId="166" fontId="7" fillId="8" borderId="12" xfId="1" applyNumberFormat="1" applyFont="1" applyFill="1" applyBorder="1" applyAlignment="1">
      <alignment horizontal="right" vertical="center" wrapText="1"/>
    </xf>
    <xf numFmtId="9" fontId="0" fillId="8" borderId="12" xfId="3" applyFont="1" applyFill="1" applyBorder="1"/>
    <xf numFmtId="9" fontId="0" fillId="8" borderId="18" xfId="3" applyFont="1" applyFill="1" applyBorder="1" applyAlignment="1">
      <alignment horizontal="center" vertical="center"/>
    </xf>
    <xf numFmtId="0" fontId="0" fillId="10" borderId="19" xfId="0" applyFill="1" applyBorder="1" applyAlignment="1">
      <alignment horizontal="center" vertical="center" wrapText="1"/>
    </xf>
    <xf numFmtId="9" fontId="0" fillId="10" borderId="20" xfId="0" applyNumberFormat="1" applyFill="1" applyBorder="1" applyAlignment="1">
      <alignment horizontal="center" vertical="center" wrapText="1"/>
    </xf>
    <xf numFmtId="0" fontId="0" fillId="10" borderId="20" xfId="0" applyFill="1" applyBorder="1" applyAlignment="1">
      <alignment horizontal="center" vertical="center" wrapText="1"/>
    </xf>
    <xf numFmtId="0" fontId="0" fillId="10" borderId="20" xfId="0" applyFont="1" applyFill="1" applyBorder="1" applyAlignment="1">
      <alignment vertical="center" wrapText="1"/>
    </xf>
    <xf numFmtId="9" fontId="0" fillId="10" borderId="20" xfId="0" applyNumberFormat="1" applyFont="1" applyFill="1" applyBorder="1" applyAlignment="1">
      <alignment vertical="center" wrapText="1"/>
    </xf>
    <xf numFmtId="0" fontId="0" fillId="11" borderId="20" xfId="0" applyFont="1" applyFill="1" applyBorder="1" applyAlignment="1">
      <alignment horizontal="left" vertical="center" wrapText="1"/>
    </xf>
    <xf numFmtId="0" fontId="0" fillId="10" borderId="20" xfId="0" applyFill="1" applyBorder="1" applyAlignment="1">
      <alignment horizontal="center" vertical="center"/>
    </xf>
    <xf numFmtId="43" fontId="7" fillId="10" borderId="20" xfId="1" applyNumberFormat="1" applyFont="1" applyFill="1" applyBorder="1" applyAlignment="1">
      <alignment horizontal="center" vertical="center" wrapText="1"/>
    </xf>
    <xf numFmtId="9" fontId="0" fillId="10" borderId="20" xfId="3" applyFont="1" applyFill="1" applyBorder="1"/>
    <xf numFmtId="9" fontId="0" fillId="10" borderId="20" xfId="3" applyFont="1" applyFill="1" applyBorder="1" applyAlignment="1">
      <alignment horizontal="center" vertical="center"/>
    </xf>
    <xf numFmtId="9" fontId="0" fillId="10" borderId="21" xfId="3" applyFont="1" applyFill="1" applyBorder="1" applyAlignment="1">
      <alignment horizontal="center" vertical="center"/>
    </xf>
    <xf numFmtId="165" fontId="7" fillId="10" borderId="7" xfId="0" applyNumberFormat="1" applyFont="1" applyFill="1" applyBorder="1" applyAlignment="1">
      <alignment horizontal="right" vertical="center" wrapText="1"/>
    </xf>
    <xf numFmtId="166" fontId="7" fillId="10" borderId="4" xfId="1" applyNumberFormat="1" applyFont="1" applyFill="1" applyBorder="1" applyAlignment="1">
      <alignment horizontal="right" vertical="center" wrapText="1"/>
    </xf>
    <xf numFmtId="9" fontId="0" fillId="10" borderId="4" xfId="3" applyFont="1" applyFill="1" applyBorder="1"/>
    <xf numFmtId="9" fontId="0" fillId="10" borderId="5" xfId="3" applyFont="1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 wrapText="1"/>
    </xf>
    <xf numFmtId="0" fontId="0" fillId="10" borderId="15" xfId="0" applyFill="1" applyBorder="1" applyAlignment="1">
      <alignment horizontal="center" vertical="center" wrapText="1"/>
    </xf>
    <xf numFmtId="0" fontId="0" fillId="10" borderId="15" xfId="0" applyFont="1" applyFill="1" applyBorder="1" applyAlignment="1">
      <alignment vertical="center" wrapText="1"/>
    </xf>
    <xf numFmtId="9" fontId="0" fillId="10" borderId="15" xfId="0" applyNumberFormat="1" applyFont="1" applyFill="1" applyBorder="1" applyAlignment="1">
      <alignment vertical="center" wrapText="1"/>
    </xf>
    <xf numFmtId="0" fontId="0" fillId="11" borderId="15" xfId="0" applyFont="1" applyFill="1" applyBorder="1" applyAlignment="1">
      <alignment horizontal="left" vertical="center" wrapText="1"/>
    </xf>
    <xf numFmtId="0" fontId="0" fillId="10" borderId="15" xfId="0" applyFill="1" applyBorder="1" applyAlignment="1">
      <alignment horizontal="center" vertical="center"/>
    </xf>
    <xf numFmtId="0" fontId="0" fillId="11" borderId="15" xfId="0" applyFont="1" applyFill="1" applyBorder="1" applyAlignment="1">
      <alignment horizontal="center" vertical="center" wrapText="1"/>
    </xf>
    <xf numFmtId="9" fontId="0" fillId="10" borderId="15" xfId="3" applyFont="1" applyFill="1" applyBorder="1"/>
    <xf numFmtId="9" fontId="0" fillId="10" borderId="15" xfId="3" applyFont="1" applyFill="1" applyBorder="1" applyAlignment="1">
      <alignment horizontal="center" vertical="center"/>
    </xf>
    <xf numFmtId="165" fontId="7" fillId="10" borderId="17" xfId="0" applyNumberFormat="1" applyFont="1" applyFill="1" applyBorder="1" applyAlignment="1">
      <alignment horizontal="right" vertical="center" wrapText="1"/>
    </xf>
    <xf numFmtId="166" fontId="7" fillId="10" borderId="15" xfId="1" applyNumberFormat="1" applyFont="1" applyFill="1" applyBorder="1" applyAlignment="1">
      <alignment horizontal="right" vertical="center" wrapText="1"/>
    </xf>
    <xf numFmtId="9" fontId="0" fillId="10" borderId="16" xfId="3" applyFont="1" applyFill="1" applyBorder="1" applyAlignment="1">
      <alignment horizontal="center" vertical="center"/>
    </xf>
    <xf numFmtId="9" fontId="0" fillId="10" borderId="15" xfId="0" applyNumberFormat="1" applyFill="1" applyBorder="1" applyAlignment="1">
      <alignment horizontal="center" vertical="center"/>
    </xf>
    <xf numFmtId="9" fontId="0" fillId="11" borderId="15" xfId="0" applyNumberFormat="1" applyFont="1" applyFill="1" applyBorder="1" applyAlignment="1">
      <alignment horizontal="center" vertical="center" wrapText="1"/>
    </xf>
    <xf numFmtId="167" fontId="7" fillId="10" borderId="15" xfId="1" applyNumberFormat="1" applyFont="1" applyFill="1" applyBorder="1" applyAlignment="1">
      <alignment horizontal="center" vertical="center" wrapText="1"/>
    </xf>
    <xf numFmtId="0" fontId="0" fillId="12" borderId="3" xfId="0" applyFill="1" applyBorder="1" applyAlignment="1">
      <alignment horizontal="center" vertical="center" wrapText="1"/>
    </xf>
    <xf numFmtId="9" fontId="0" fillId="12" borderId="4" xfId="0" applyNumberFormat="1" applyFill="1" applyBorder="1" applyAlignment="1">
      <alignment horizontal="center" vertical="center" wrapText="1"/>
    </xf>
    <xf numFmtId="0" fontId="0" fillId="12" borderId="4" xfId="0" applyFill="1" applyBorder="1" applyAlignment="1">
      <alignment horizontal="center" vertical="center" wrapText="1"/>
    </xf>
    <xf numFmtId="0" fontId="0" fillId="12" borderId="4" xfId="0" applyFont="1" applyFill="1" applyBorder="1" applyAlignment="1">
      <alignment vertical="center" wrapText="1"/>
    </xf>
    <xf numFmtId="9" fontId="0" fillId="12" borderId="4" xfId="0" applyNumberFormat="1" applyFont="1" applyFill="1" applyBorder="1" applyAlignment="1">
      <alignment vertical="center" wrapText="1"/>
    </xf>
    <xf numFmtId="0" fontId="0" fillId="13" borderId="4" xfId="0" applyFont="1" applyFill="1" applyBorder="1" applyAlignment="1">
      <alignment horizontal="left" vertical="center" wrapText="1"/>
    </xf>
    <xf numFmtId="43" fontId="0" fillId="12" borderId="4" xfId="0" applyNumberFormat="1" applyFill="1" applyBorder="1" applyAlignment="1">
      <alignment horizontal="center" vertical="center"/>
    </xf>
    <xf numFmtId="9" fontId="0" fillId="12" borderId="4" xfId="3" applyFont="1" applyFill="1" applyBorder="1" applyAlignment="1">
      <alignment horizontal="center" vertical="center"/>
    </xf>
    <xf numFmtId="9" fontId="0" fillId="12" borderId="22" xfId="3" applyFont="1" applyFill="1" applyBorder="1" applyAlignment="1">
      <alignment horizontal="center" vertical="center"/>
    </xf>
    <xf numFmtId="9" fontId="0" fillId="12" borderId="23" xfId="3" applyFont="1" applyFill="1" applyBorder="1" applyAlignment="1">
      <alignment horizontal="center" vertical="center"/>
    </xf>
    <xf numFmtId="165" fontId="7" fillId="12" borderId="24" xfId="0" applyNumberFormat="1" applyFont="1" applyFill="1" applyBorder="1" applyAlignment="1">
      <alignment horizontal="right" vertical="center" wrapText="1"/>
    </xf>
    <xf numFmtId="43" fontId="7" fillId="12" borderId="20" xfId="1" applyFont="1" applyFill="1" applyBorder="1" applyAlignment="1">
      <alignment horizontal="right" vertical="center" wrapText="1"/>
    </xf>
    <xf numFmtId="165" fontId="7" fillId="12" borderId="20" xfId="0" applyNumberFormat="1" applyFont="1" applyFill="1" applyBorder="1" applyAlignment="1">
      <alignment horizontal="right" vertical="center" wrapText="1"/>
    </xf>
    <xf numFmtId="9" fontId="0" fillId="12" borderId="20" xfId="3" applyFont="1" applyFill="1" applyBorder="1"/>
    <xf numFmtId="9" fontId="0" fillId="12" borderId="2" xfId="3" applyFont="1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 wrapText="1"/>
    </xf>
    <xf numFmtId="0" fontId="0" fillId="12" borderId="15" xfId="0" applyFill="1" applyBorder="1" applyAlignment="1">
      <alignment horizontal="center" vertical="center" wrapText="1"/>
    </xf>
    <xf numFmtId="0" fontId="0" fillId="12" borderId="15" xfId="0" applyFont="1" applyFill="1" applyBorder="1" applyAlignment="1">
      <alignment vertical="center" wrapText="1"/>
    </xf>
    <xf numFmtId="9" fontId="0" fillId="12" borderId="15" xfId="0" applyNumberFormat="1" applyFont="1" applyFill="1" applyBorder="1" applyAlignment="1">
      <alignment vertical="center" wrapText="1"/>
    </xf>
    <xf numFmtId="0" fontId="0" fillId="13" borderId="15" xfId="0" applyFont="1" applyFill="1" applyBorder="1" applyAlignment="1">
      <alignment horizontal="left" vertical="center" wrapText="1"/>
    </xf>
    <xf numFmtId="9" fontId="0" fillId="12" borderId="15" xfId="0" applyNumberFormat="1" applyFill="1" applyBorder="1" applyAlignment="1">
      <alignment horizontal="center" vertical="center"/>
    </xf>
    <xf numFmtId="0" fontId="0" fillId="13" borderId="15" xfId="0" applyFont="1" applyFill="1" applyBorder="1" applyAlignment="1">
      <alignment horizontal="center" vertical="center" wrapText="1"/>
    </xf>
    <xf numFmtId="9" fontId="0" fillId="12" borderId="15" xfId="3" applyFont="1" applyFill="1" applyBorder="1" applyAlignment="1">
      <alignment horizontal="center" vertical="center"/>
    </xf>
    <xf numFmtId="9" fontId="0" fillId="12" borderId="21" xfId="3" applyFont="1" applyFill="1" applyBorder="1" applyAlignment="1">
      <alignment horizontal="center" vertical="center"/>
    </xf>
    <xf numFmtId="166" fontId="7" fillId="12" borderId="17" xfId="1" applyNumberFormat="1" applyFont="1" applyFill="1" applyBorder="1" applyAlignment="1">
      <alignment horizontal="right" vertical="center" wrapText="1"/>
    </xf>
    <xf numFmtId="43" fontId="7" fillId="12" borderId="15" xfId="1" applyFont="1" applyFill="1" applyBorder="1" applyAlignment="1">
      <alignment horizontal="right" vertical="center" wrapText="1"/>
    </xf>
    <xf numFmtId="9" fontId="0" fillId="12" borderId="15" xfId="3" applyFont="1" applyFill="1" applyBorder="1"/>
    <xf numFmtId="9" fontId="0" fillId="13" borderId="15" xfId="0" applyNumberFormat="1" applyFont="1" applyFill="1" applyBorder="1" applyAlignment="1">
      <alignment horizontal="center" vertical="center" wrapText="1"/>
    </xf>
    <xf numFmtId="165" fontId="7" fillId="12" borderId="17" xfId="0" applyNumberFormat="1" applyFont="1" applyFill="1" applyBorder="1" applyAlignment="1">
      <alignment horizontal="right" vertical="center" wrapText="1"/>
    </xf>
    <xf numFmtId="168" fontId="7" fillId="12" borderId="15" xfId="2" applyNumberFormat="1" applyFont="1" applyFill="1" applyBorder="1" applyAlignment="1">
      <alignment horizontal="right" vertical="center" wrapText="1"/>
    </xf>
    <xf numFmtId="167" fontId="7" fillId="12" borderId="15" xfId="1" applyNumberFormat="1" applyFont="1" applyFill="1" applyBorder="1" applyAlignment="1">
      <alignment horizontal="right" vertical="center" wrapText="1"/>
    </xf>
    <xf numFmtId="0" fontId="0" fillId="12" borderId="8" xfId="0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 wrapText="1"/>
    </xf>
    <xf numFmtId="0" fontId="0" fillId="12" borderId="1" xfId="0" applyFont="1" applyFill="1" applyBorder="1" applyAlignment="1">
      <alignment vertical="center" wrapText="1"/>
    </xf>
    <xf numFmtId="9" fontId="0" fillId="12" borderId="1" xfId="0" applyNumberFormat="1" applyFont="1" applyFill="1" applyBorder="1" applyAlignment="1">
      <alignment vertical="center" wrapText="1"/>
    </xf>
    <xf numFmtId="0" fontId="0" fillId="13" borderId="1" xfId="0" applyFont="1" applyFill="1" applyBorder="1" applyAlignment="1">
      <alignment horizontal="left" vertical="center" wrapText="1"/>
    </xf>
    <xf numFmtId="9" fontId="0" fillId="12" borderId="1" xfId="0" applyNumberFormat="1" applyFill="1" applyBorder="1" applyAlignment="1">
      <alignment horizontal="center" vertical="center"/>
    </xf>
    <xf numFmtId="9" fontId="0" fillId="13" borderId="1" xfId="0" applyNumberFormat="1" applyFont="1" applyFill="1" applyBorder="1" applyAlignment="1">
      <alignment horizontal="center" vertical="center" wrapText="1"/>
    </xf>
    <xf numFmtId="9" fontId="0" fillId="12" borderId="1" xfId="3" applyFont="1" applyFill="1" applyBorder="1" applyAlignment="1">
      <alignment horizontal="center" vertical="center"/>
    </xf>
    <xf numFmtId="44" fontId="7" fillId="12" borderId="15" xfId="2" applyFont="1" applyFill="1" applyBorder="1" applyAlignment="1">
      <alignment horizontal="right" vertical="center" wrapText="1"/>
    </xf>
    <xf numFmtId="0" fontId="0" fillId="14" borderId="3" xfId="0" applyFill="1" applyBorder="1" applyAlignment="1">
      <alignment horizontal="center" vertical="center" wrapText="1"/>
    </xf>
    <xf numFmtId="10" fontId="0" fillId="14" borderId="4" xfId="0" applyNumberFormat="1" applyFill="1" applyBorder="1" applyAlignment="1">
      <alignment horizontal="center" vertical="center" wrapText="1"/>
    </xf>
    <xf numFmtId="0" fontId="0" fillId="14" borderId="4" xfId="0" applyFill="1" applyBorder="1" applyAlignment="1">
      <alignment horizontal="center" vertical="center" wrapText="1"/>
    </xf>
    <xf numFmtId="0" fontId="0" fillId="14" borderId="4" xfId="0" applyFont="1" applyFill="1" applyBorder="1" applyAlignment="1">
      <alignment horizontal="center" vertical="center" wrapText="1"/>
    </xf>
    <xf numFmtId="9" fontId="0" fillId="14" borderId="4" xfId="0" applyNumberFormat="1" applyFont="1" applyFill="1" applyBorder="1" applyAlignment="1">
      <alignment horizontal="center" vertical="center" wrapText="1"/>
    </xf>
    <xf numFmtId="43" fontId="0" fillId="14" borderId="4" xfId="0" applyNumberFormat="1" applyFill="1" applyBorder="1" applyAlignment="1">
      <alignment horizontal="center" vertical="center"/>
    </xf>
    <xf numFmtId="9" fontId="0" fillId="14" borderId="4" xfId="3" applyFont="1" applyFill="1" applyBorder="1" applyAlignment="1">
      <alignment horizontal="center" vertical="center"/>
    </xf>
    <xf numFmtId="9" fontId="0" fillId="14" borderId="4" xfId="3" applyFont="1" applyFill="1" applyBorder="1" applyAlignment="1">
      <alignment horizontal="center" vertical="center"/>
    </xf>
    <xf numFmtId="9" fontId="0" fillId="14" borderId="5" xfId="3" applyFont="1" applyFill="1" applyBorder="1" applyAlignment="1">
      <alignment horizontal="center" vertical="center"/>
    </xf>
    <xf numFmtId="165" fontId="7" fillId="15" borderId="17" xfId="0" applyNumberFormat="1" applyFont="1" applyFill="1" applyBorder="1" applyAlignment="1">
      <alignment horizontal="right" vertical="center" wrapText="1"/>
    </xf>
    <xf numFmtId="166" fontId="7" fillId="15" borderId="15" xfId="1" applyNumberFormat="1" applyFont="1" applyFill="1" applyBorder="1" applyAlignment="1">
      <alignment horizontal="right" vertical="center" wrapText="1"/>
    </xf>
    <xf numFmtId="9" fontId="0" fillId="15" borderId="15" xfId="3" applyFont="1" applyFill="1" applyBorder="1" applyAlignment="1">
      <alignment horizontal="center" vertical="center"/>
    </xf>
    <xf numFmtId="10" fontId="0" fillId="15" borderId="22" xfId="3" applyNumberFormat="1" applyFont="1" applyFill="1" applyBorder="1" applyAlignment="1">
      <alignment horizontal="center" vertical="center"/>
    </xf>
    <xf numFmtId="0" fontId="0" fillId="14" borderId="14" xfId="0" applyFill="1" applyBorder="1" applyAlignment="1">
      <alignment horizontal="center" vertical="center" wrapText="1"/>
    </xf>
    <xf numFmtId="0" fontId="0" fillId="14" borderId="15" xfId="0" applyFill="1" applyBorder="1" applyAlignment="1">
      <alignment horizontal="center" vertical="center" wrapText="1"/>
    </xf>
    <xf numFmtId="0" fontId="0" fillId="14" borderId="15" xfId="0" applyFont="1" applyFill="1" applyBorder="1" applyAlignment="1">
      <alignment horizontal="center" vertical="center" wrapText="1"/>
    </xf>
    <xf numFmtId="9" fontId="0" fillId="14" borderId="15" xfId="0" applyNumberFormat="1" applyFont="1" applyFill="1" applyBorder="1" applyAlignment="1">
      <alignment horizontal="center" vertical="center" wrapText="1"/>
    </xf>
    <xf numFmtId="0" fontId="0" fillId="14" borderId="15" xfId="0" applyFill="1" applyBorder="1" applyAlignment="1">
      <alignment horizontal="center" vertical="center"/>
    </xf>
    <xf numFmtId="43" fontId="0" fillId="14" borderId="15" xfId="0" applyNumberFormat="1" applyFill="1" applyBorder="1" applyAlignment="1">
      <alignment horizontal="center" vertical="center"/>
    </xf>
    <xf numFmtId="9" fontId="0" fillId="14" borderId="15" xfId="3" applyFont="1" applyFill="1" applyBorder="1" applyAlignment="1">
      <alignment horizontal="center" vertical="center"/>
    </xf>
    <xf numFmtId="9" fontId="0" fillId="14" borderId="15" xfId="3" applyFont="1" applyFill="1" applyBorder="1" applyAlignment="1">
      <alignment horizontal="center" vertical="center"/>
    </xf>
    <xf numFmtId="9" fontId="0" fillId="14" borderId="16" xfId="3" applyFont="1" applyFill="1" applyBorder="1" applyAlignment="1">
      <alignment horizontal="center" vertical="center"/>
    </xf>
    <xf numFmtId="10" fontId="0" fillId="15" borderId="2" xfId="3" applyNumberFormat="1" applyFont="1" applyFill="1" applyBorder="1" applyAlignment="1">
      <alignment horizontal="center" vertical="center"/>
    </xf>
    <xf numFmtId="9" fontId="0" fillId="14" borderId="15" xfId="0" applyNumberFormat="1" applyFill="1" applyBorder="1" applyAlignment="1">
      <alignment horizontal="center" vertical="center"/>
    </xf>
    <xf numFmtId="165" fontId="7" fillId="15" borderId="15" xfId="0" applyNumberFormat="1" applyFont="1" applyFill="1" applyBorder="1" applyAlignment="1">
      <alignment horizontal="right" vertical="center" wrapText="1"/>
    </xf>
    <xf numFmtId="166" fontId="3" fillId="15" borderId="15" xfId="1" applyNumberFormat="1" applyFont="1" applyFill="1" applyBorder="1" applyAlignment="1">
      <alignment horizontal="right" vertical="center" wrapText="1"/>
    </xf>
    <xf numFmtId="10" fontId="0" fillId="15" borderId="20" xfId="3" applyNumberFormat="1" applyFont="1" applyFill="1" applyBorder="1" applyAlignment="1">
      <alignment horizontal="center" vertical="center"/>
    </xf>
    <xf numFmtId="10" fontId="0" fillId="14" borderId="15" xfId="0" applyNumberFormat="1" applyFill="1" applyBorder="1" applyAlignment="1">
      <alignment horizontal="center" vertical="center" wrapText="1"/>
    </xf>
    <xf numFmtId="9" fontId="0" fillId="14" borderId="15" xfId="0" applyNumberFormat="1" applyFill="1" applyBorder="1" applyAlignment="1">
      <alignment horizontal="center" vertical="center" wrapText="1"/>
    </xf>
    <xf numFmtId="0" fontId="0" fillId="14" borderId="15" xfId="0" applyFill="1" applyBorder="1" applyAlignment="1">
      <alignment horizontal="center" vertical="center" wrapText="1"/>
    </xf>
    <xf numFmtId="10" fontId="0" fillId="14" borderId="15" xfId="0" applyNumberFormat="1" applyFill="1" applyBorder="1" applyAlignment="1">
      <alignment horizontal="center" vertical="center"/>
    </xf>
    <xf numFmtId="10" fontId="0" fillId="15" borderId="1" xfId="3" applyNumberFormat="1" applyFont="1" applyFill="1" applyBorder="1" applyAlignment="1">
      <alignment horizontal="center" vertical="center"/>
    </xf>
    <xf numFmtId="0" fontId="0" fillId="14" borderId="25" xfId="0" applyFill="1" applyBorder="1" applyAlignment="1">
      <alignment horizontal="center" vertical="center" wrapText="1"/>
    </xf>
    <xf numFmtId="10" fontId="0" fillId="14" borderId="12" xfId="0" applyNumberFormat="1" applyFill="1" applyBorder="1" applyAlignment="1">
      <alignment horizontal="center" vertical="center" wrapText="1"/>
    </xf>
    <xf numFmtId="0" fontId="0" fillId="14" borderId="12" xfId="0" applyFill="1" applyBorder="1" applyAlignment="1">
      <alignment horizontal="center" vertical="center" wrapText="1"/>
    </xf>
    <xf numFmtId="0" fontId="0" fillId="14" borderId="12" xfId="0" applyFont="1" applyFill="1" applyBorder="1" applyAlignment="1">
      <alignment horizontal="center" vertical="center" wrapText="1"/>
    </xf>
    <xf numFmtId="9" fontId="0" fillId="14" borderId="12" xfId="0" applyNumberFormat="1" applyFont="1" applyFill="1" applyBorder="1" applyAlignment="1">
      <alignment horizontal="center" vertical="center" wrapText="1"/>
    </xf>
    <xf numFmtId="0" fontId="0" fillId="16" borderId="12" xfId="0" applyFont="1" applyFill="1" applyBorder="1" applyAlignment="1">
      <alignment horizontal="center" vertical="center" wrapText="1"/>
    </xf>
    <xf numFmtId="9" fontId="0" fillId="14" borderId="12" xfId="0" applyNumberFormat="1" applyFill="1" applyBorder="1" applyAlignment="1">
      <alignment horizontal="center" vertical="center"/>
    </xf>
    <xf numFmtId="10" fontId="0" fillId="14" borderId="12" xfId="0" applyNumberFormat="1" applyFill="1" applyBorder="1" applyAlignment="1">
      <alignment horizontal="center" vertical="center"/>
    </xf>
    <xf numFmtId="9" fontId="0" fillId="14" borderId="12" xfId="3" applyFont="1" applyFill="1" applyBorder="1" applyAlignment="1">
      <alignment horizontal="center" vertical="center"/>
    </xf>
    <xf numFmtId="9" fontId="0" fillId="14" borderId="13" xfId="3" applyFont="1" applyFill="1" applyBorder="1" applyAlignment="1">
      <alignment horizontal="center" vertical="center"/>
    </xf>
    <xf numFmtId="166" fontId="7" fillId="15" borderId="26" xfId="1" applyNumberFormat="1" applyFont="1" applyFill="1" applyBorder="1" applyAlignment="1">
      <alignment horizontal="right" vertical="center" wrapText="1"/>
    </xf>
    <xf numFmtId="166" fontId="7" fillId="15" borderId="1" xfId="1" applyNumberFormat="1" applyFont="1" applyFill="1" applyBorder="1" applyAlignment="1">
      <alignment horizontal="right" vertical="center" wrapText="1"/>
    </xf>
    <xf numFmtId="9" fontId="0" fillId="15" borderId="1" xfId="3" applyFont="1" applyFill="1" applyBorder="1" applyAlignment="1">
      <alignment horizontal="center" vertical="center"/>
    </xf>
    <xf numFmtId="9" fontId="0" fillId="15" borderId="1" xfId="0" applyNumberFormat="1" applyFill="1" applyBorder="1" applyAlignment="1">
      <alignment horizontal="center" vertical="center"/>
    </xf>
    <xf numFmtId="0" fontId="0" fillId="10" borderId="27" xfId="0" applyFill="1" applyBorder="1" applyAlignment="1">
      <alignment wrapText="1"/>
    </xf>
    <xf numFmtId="9" fontId="0" fillId="10" borderId="28" xfId="0" applyNumberFormat="1" applyFill="1" applyBorder="1" applyAlignment="1">
      <alignment horizontal="center" vertical="center"/>
    </xf>
    <xf numFmtId="0" fontId="0" fillId="10" borderId="28" xfId="0" applyFill="1" applyBorder="1" applyAlignment="1">
      <alignment wrapText="1"/>
    </xf>
    <xf numFmtId="0" fontId="0" fillId="10" borderId="28" xfId="0" applyFont="1" applyFill="1" applyBorder="1" applyAlignment="1">
      <alignment horizontal="center" vertical="center" wrapText="1"/>
    </xf>
    <xf numFmtId="9" fontId="0" fillId="10" borderId="28" xfId="0" applyNumberFormat="1" applyFont="1" applyFill="1" applyBorder="1" applyAlignment="1">
      <alignment horizontal="center" vertical="center" wrapText="1"/>
    </xf>
    <xf numFmtId="43" fontId="0" fillId="10" borderId="28" xfId="0" applyNumberFormat="1" applyFill="1" applyBorder="1" applyAlignment="1">
      <alignment horizontal="center" vertical="center"/>
    </xf>
    <xf numFmtId="9" fontId="0" fillId="10" borderId="28" xfId="3" applyFont="1" applyFill="1" applyBorder="1" applyAlignment="1">
      <alignment horizontal="center" vertical="center"/>
    </xf>
    <xf numFmtId="9" fontId="0" fillId="10" borderId="18" xfId="3" applyFont="1" applyFill="1" applyBorder="1" applyAlignment="1">
      <alignment horizontal="center" vertical="center"/>
    </xf>
    <xf numFmtId="9" fontId="0" fillId="0" borderId="29" xfId="3" applyNumberFormat="1" applyFont="1" applyBorder="1" applyAlignment="1">
      <alignment horizontal="center" vertical="center"/>
    </xf>
    <xf numFmtId="44" fontId="0" fillId="10" borderId="17" xfId="2" applyFont="1" applyFill="1" applyBorder="1" applyAlignment="1">
      <alignment horizontal="right" vertical="center"/>
    </xf>
    <xf numFmtId="44" fontId="0" fillId="10" borderId="15" xfId="2" applyFont="1" applyFill="1" applyBorder="1" applyAlignment="1">
      <alignment horizontal="right" vertical="center"/>
    </xf>
    <xf numFmtId="9" fontId="0" fillId="10" borderId="15" xfId="3" applyFont="1" applyFill="1" applyBorder="1" applyAlignment="1">
      <alignment horizontal="center" vertical="center"/>
    </xf>
    <xf numFmtId="2" fontId="0" fillId="0" borderId="0" xfId="0" applyNumberFormat="1"/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6">
    <dxf>
      <fill>
        <patternFill patternType="solid">
          <fgColor rgb="FFF7CAAC"/>
          <bgColor rgb="FFF7CAAC"/>
        </patternFill>
      </fill>
      <border>
        <left/>
        <right/>
        <top/>
        <bottom/>
      </border>
    </dxf>
    <dxf>
      <fill>
        <patternFill patternType="solid">
          <fgColor rgb="FFF7CAAC"/>
          <bgColor rgb="FFF7CAAC"/>
        </patternFill>
      </fill>
      <border>
        <left/>
        <right/>
        <top/>
        <bottom/>
      </border>
    </dxf>
    <dxf>
      <fill>
        <patternFill patternType="solid">
          <fgColor rgb="FFF7CAAC"/>
          <bgColor rgb="FFF7CAAC"/>
        </patternFill>
      </fill>
      <border>
        <left/>
        <right/>
        <top/>
        <bottom/>
      </border>
    </dxf>
    <dxf>
      <fill>
        <patternFill patternType="solid">
          <fgColor rgb="FFF7CAAC"/>
          <bgColor rgb="FFF7CAAC"/>
        </patternFill>
      </fill>
      <border>
        <left/>
        <right/>
        <top/>
        <bottom/>
      </border>
    </dxf>
    <dxf>
      <fill>
        <patternFill patternType="solid">
          <fgColor rgb="FFF7CAAC"/>
          <bgColor rgb="FFF7CAAC"/>
        </patternFill>
      </fill>
      <border>
        <left/>
        <right/>
        <top/>
        <bottom/>
      </border>
    </dxf>
    <dxf>
      <fill>
        <patternFill patternType="solid">
          <fgColor rgb="FFF7CAAC"/>
          <bgColor rgb="FFF7CAAC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ckup/OAP2016/Proyectos%20de%20Inversion/Formulacion/Proyectos%20de%20Inversi&#242;n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velez\Downloads\Planeacion%20y%20seguimiento%20consolidado%202016%20Definitivo%20v.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merchan\Documents\Proyectos%20de%20Inversion\plan%20anual%20de%20adquisiciones\plan%20de%20contratacion%20080716%20ent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ENNIFER%20SANES\2.%20DADEP%202017\A&#209;O%202017\INFORME%20DE%20GESTI&#211;N\5.%20Informe%20de%20Gesti&#243;n%201064%20May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uctura PDD"/>
      <sheetName val="SRI METAS 291217"/>
      <sheetName val="SAI METAS V4-281217"/>
      <sheetName val="SAF METAS 020817"/>
      <sheetName val="OAS METAS"/>
      <sheetName val="INF METAS  111017"/>
      <sheetName val="Hoja1"/>
      <sheetName val="METAS PLAN"/>
      <sheetName val="Avance  conceptos de gasto"/>
      <sheetName val="Avance metas"/>
      <sheetName val="REPORTE SEGPLAN 31032018"/>
      <sheetName val="REPORTE PMR"/>
      <sheetName val="avance plan estrategico310318"/>
      <sheetName val="METAS VS RECURSOSv0"/>
      <sheetName val="METAS VS RECURSOSv1"/>
      <sheetName val="METAS VS RECURSOSv2"/>
      <sheetName val="METAS VS RECURSOSv3"/>
      <sheetName val="METAS VS RECURSOSv4"/>
      <sheetName val="METAS VS RECURSOSv5"/>
      <sheetName val="METAS VS RECURSOSv6"/>
      <sheetName val="METAS VS RECURSOSv7"/>
      <sheetName val="METAS VS RECURSOSv8"/>
      <sheetName val="METAS VS RECURSOSv9"/>
      <sheetName val="METAS VS RECURSOSv10-11"/>
      <sheetName val="METAS VS RECURSOSv16"/>
      <sheetName val="METAS VS RECURSOSv17"/>
      <sheetName val="CONSOLIDADOv0"/>
      <sheetName val="CONSOLIDADOv1"/>
      <sheetName val="CONSOLIDADOv2"/>
      <sheetName val="CONSOLIDADOv3"/>
      <sheetName val="CONSOLIDADOv4"/>
      <sheetName val="CONSOLIDADOv5"/>
      <sheetName val="CONSOLIDADOv6"/>
      <sheetName val="CONSOLIDADOv7"/>
      <sheetName val="CONSOLIDADOv8"/>
      <sheetName val="CONSOLIDADOv9"/>
      <sheetName val="CONSOLIDADOv10-11"/>
      <sheetName val="CONSOLIDADOv16"/>
      <sheetName val="CONSOLIDADOv17"/>
      <sheetName val="PREDISV0"/>
      <sheetName val="PREDISV1"/>
      <sheetName val="PREDISV2"/>
      <sheetName val="PREDISV3"/>
      <sheetName val="PREDISV4"/>
      <sheetName val="PREDISV5"/>
      <sheetName val="PREDISV6"/>
      <sheetName val="PREDISV7"/>
      <sheetName val="PREDISV8"/>
      <sheetName val="PREDISV9"/>
      <sheetName val="PREDISV10-11"/>
      <sheetName val="PREDISV16"/>
      <sheetName val="PREDISV17"/>
      <sheetName val="SEGUMIENTO CONCEP GASTO"/>
      <sheetName val="DET FUENTE"/>
      <sheetName val="CLASIFICACIÓN GASTO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2">
          <cell r="M12">
            <v>0.4</v>
          </cell>
          <cell r="N12">
            <v>7.5999999999999998E-2</v>
          </cell>
        </row>
        <row r="14">
          <cell r="M14">
            <v>2539124000</v>
          </cell>
          <cell r="N14">
            <v>435388000</v>
          </cell>
        </row>
        <row r="15">
          <cell r="N15">
            <v>78178140</v>
          </cell>
        </row>
        <row r="18">
          <cell r="M18">
            <v>1</v>
          </cell>
          <cell r="N18">
            <v>0.15</v>
          </cell>
        </row>
        <row r="20">
          <cell r="M20">
            <v>114432000</v>
          </cell>
          <cell r="N20">
            <v>114432000</v>
          </cell>
        </row>
        <row r="21">
          <cell r="N21">
            <v>17458000</v>
          </cell>
        </row>
        <row r="24">
          <cell r="M24">
            <v>339508.02</v>
          </cell>
          <cell r="N24">
            <v>35488.86</v>
          </cell>
        </row>
        <row r="26">
          <cell r="M26">
            <v>1785966200</v>
          </cell>
          <cell r="N26">
            <v>928172760</v>
          </cell>
        </row>
        <row r="27">
          <cell r="N27">
            <v>163631783</v>
          </cell>
        </row>
        <row r="30">
          <cell r="M30">
            <v>1000000</v>
          </cell>
          <cell r="N30">
            <v>74120.759999999995</v>
          </cell>
        </row>
        <row r="32">
          <cell r="M32">
            <v>3186656540</v>
          </cell>
          <cell r="N32">
            <v>1700108789</v>
          </cell>
        </row>
        <row r="33">
          <cell r="N33">
            <v>281571987</v>
          </cell>
        </row>
        <row r="42">
          <cell r="M42">
            <v>0.3</v>
          </cell>
          <cell r="N42">
            <v>4.7E-2</v>
          </cell>
        </row>
        <row r="44">
          <cell r="M44">
            <v>90200000</v>
          </cell>
          <cell r="N44">
            <v>90200000</v>
          </cell>
        </row>
        <row r="45">
          <cell r="N45">
            <v>10576666</v>
          </cell>
        </row>
        <row r="65">
          <cell r="M65">
            <v>0.7</v>
          </cell>
          <cell r="N65">
            <v>0.05</v>
          </cell>
        </row>
        <row r="67">
          <cell r="M67">
            <v>379621260</v>
          </cell>
          <cell r="N67">
            <v>379621260</v>
          </cell>
        </row>
        <row r="68">
          <cell r="N68">
            <v>77560874</v>
          </cell>
        </row>
        <row r="84">
          <cell r="M84">
            <v>23</v>
          </cell>
          <cell r="N84">
            <v>1.46</v>
          </cell>
        </row>
        <row r="86">
          <cell r="M86">
            <v>493124000</v>
          </cell>
          <cell r="N86">
            <v>493124000</v>
          </cell>
        </row>
        <row r="87">
          <cell r="N87">
            <v>84152433.189999998</v>
          </cell>
        </row>
        <row r="90">
          <cell r="M90">
            <v>44</v>
          </cell>
          <cell r="N90">
            <v>0</v>
          </cell>
        </row>
        <row r="92">
          <cell r="M92">
            <v>481656000</v>
          </cell>
          <cell r="N92">
            <v>481656000</v>
          </cell>
        </row>
        <row r="93">
          <cell r="N93">
            <v>82195399.859999999</v>
          </cell>
        </row>
        <row r="96">
          <cell r="M96">
            <v>67</v>
          </cell>
          <cell r="N96">
            <v>21</v>
          </cell>
        </row>
        <row r="98">
          <cell r="M98">
            <v>172020000</v>
          </cell>
          <cell r="N98">
            <v>172020000</v>
          </cell>
        </row>
        <row r="99">
          <cell r="N99">
            <v>29355499.949999999</v>
          </cell>
        </row>
        <row r="110">
          <cell r="M110">
            <v>4922080000</v>
          </cell>
          <cell r="N110">
            <v>2230390000</v>
          </cell>
        </row>
        <row r="111">
          <cell r="N111">
            <v>266227333</v>
          </cell>
        </row>
        <row r="114">
          <cell r="M114">
            <v>0.16</v>
          </cell>
          <cell r="N114">
            <v>0</v>
          </cell>
        </row>
        <row r="116">
          <cell r="M116">
            <v>3780437000</v>
          </cell>
          <cell r="N116">
            <v>1892441526</v>
          </cell>
        </row>
        <row r="117">
          <cell r="N117">
            <v>335899861</v>
          </cell>
        </row>
        <row r="120">
          <cell r="M120">
            <v>2</v>
          </cell>
          <cell r="N120">
            <v>0</v>
          </cell>
        </row>
        <row r="122">
          <cell r="M122">
            <v>650000000</v>
          </cell>
        </row>
        <row r="126">
          <cell r="M126">
            <v>1</v>
          </cell>
          <cell r="N126">
            <v>1</v>
          </cell>
        </row>
        <row r="128">
          <cell r="M128">
            <v>935080000</v>
          </cell>
          <cell r="N128">
            <v>535080000</v>
          </cell>
        </row>
        <row r="129">
          <cell r="N129">
            <v>93479999</v>
          </cell>
        </row>
        <row r="144">
          <cell r="M144">
            <v>1</v>
          </cell>
          <cell r="N144">
            <v>0.25</v>
          </cell>
        </row>
        <row r="145">
          <cell r="M145">
            <v>0.03</v>
          </cell>
          <cell r="N145">
            <v>0.03</v>
          </cell>
        </row>
        <row r="146">
          <cell r="M146">
            <v>587713258</v>
          </cell>
          <cell r="N146">
            <v>565156333</v>
          </cell>
        </row>
        <row r="147">
          <cell r="N147">
            <v>87401396</v>
          </cell>
        </row>
        <row r="150">
          <cell r="M150">
            <v>1</v>
          </cell>
          <cell r="N150">
            <v>0.25</v>
          </cell>
        </row>
        <row r="152">
          <cell r="M152">
            <v>1678450663</v>
          </cell>
          <cell r="N152">
            <v>626559044</v>
          </cell>
        </row>
        <row r="153">
          <cell r="N153">
            <v>83771949</v>
          </cell>
        </row>
        <row r="156">
          <cell r="M156">
            <v>0.2</v>
          </cell>
          <cell r="N156">
            <v>0.05</v>
          </cell>
        </row>
        <row r="158">
          <cell r="M158">
            <v>120600000</v>
          </cell>
          <cell r="N158">
            <v>120600000</v>
          </cell>
        </row>
        <row r="159">
          <cell r="N159">
            <v>22110001</v>
          </cell>
        </row>
        <row r="162">
          <cell r="M162">
            <v>0.2</v>
          </cell>
          <cell r="N162">
            <v>0.05</v>
          </cell>
        </row>
        <row r="164">
          <cell r="M164">
            <v>567461719</v>
          </cell>
          <cell r="N164">
            <v>567461719</v>
          </cell>
        </row>
        <row r="165">
          <cell r="N165">
            <v>77756721</v>
          </cell>
        </row>
        <row r="168">
          <cell r="M168">
            <v>5</v>
          </cell>
          <cell r="N168">
            <v>5</v>
          </cell>
        </row>
        <row r="170">
          <cell r="M170">
            <v>1141774360</v>
          </cell>
          <cell r="N170">
            <v>1098367360</v>
          </cell>
        </row>
        <row r="171">
          <cell r="N171">
            <v>183237526</v>
          </cell>
        </row>
        <row r="174">
          <cell r="N174">
            <v>0</v>
          </cell>
        </row>
        <row r="176">
          <cell r="M176">
            <v>60000000</v>
          </cell>
          <cell r="N176">
            <v>0</v>
          </cell>
        </row>
        <row r="192">
          <cell r="M192">
            <v>0.1</v>
          </cell>
          <cell r="N192">
            <v>0.08</v>
          </cell>
        </row>
        <row r="193">
          <cell r="M193">
            <v>0.17199999999999999</v>
          </cell>
          <cell r="N193">
            <v>0.16916323737376854</v>
          </cell>
        </row>
        <row r="194">
          <cell r="M194">
            <v>45870011</v>
          </cell>
          <cell r="N194">
            <v>36001009</v>
          </cell>
        </row>
        <row r="195">
          <cell r="N195">
            <v>7784002</v>
          </cell>
        </row>
        <row r="198">
          <cell r="M198">
            <v>1</v>
          </cell>
          <cell r="N198">
            <v>0.15</v>
          </cell>
        </row>
        <row r="199">
          <cell r="M199">
            <v>103129989</v>
          </cell>
          <cell r="N199">
            <v>0</v>
          </cell>
        </row>
        <row r="216">
          <cell r="M216">
            <v>0.2</v>
          </cell>
          <cell r="N216">
            <v>3.5299999999999998E-2</v>
          </cell>
        </row>
        <row r="217">
          <cell r="M217">
            <v>1.15E-2</v>
          </cell>
          <cell r="N217">
            <v>6.010875266905605E-3</v>
          </cell>
        </row>
        <row r="218">
          <cell r="M218">
            <v>2425000000</v>
          </cell>
          <cell r="N218">
            <v>1335528135</v>
          </cell>
        </row>
        <row r="219">
          <cell r="N219">
            <v>179203954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ÓN"/>
      <sheetName val="NO BORRAR"/>
      <sheetName val="FORMATO"/>
      <sheetName val="METAS"/>
      <sheetName val="componente"/>
      <sheetName val="conceptos"/>
      <sheetName val="pmr"/>
      <sheetName val="Hoja1"/>
      <sheetName val="Hoja2"/>
    </sheetNames>
    <sheetDataSet>
      <sheetData sheetId="0"/>
      <sheetData sheetId="1">
        <row r="3">
          <cell r="A3" t="str">
            <v>434. Crear un sistema de inspección, vigilancia y control que permita realmente el ordenamiento territorial de la ciudad</v>
          </cell>
          <cell r="L3" t="str">
            <v>SAI</v>
          </cell>
        </row>
        <row r="4">
          <cell r="L4" t="str">
            <v>SAF</v>
          </cell>
        </row>
        <row r="5">
          <cell r="L5" t="str">
            <v>OAP</v>
          </cell>
        </row>
        <row r="6">
          <cell r="L6" t="str">
            <v>OCI</v>
          </cell>
        </row>
        <row r="7">
          <cell r="L7" t="str">
            <v>OAJ</v>
          </cell>
        </row>
        <row r="8">
          <cell r="L8" t="str">
            <v>OS</v>
          </cell>
        </row>
        <row r="9">
          <cell r="L9" t="str">
            <v>SRI</v>
          </cell>
        </row>
        <row r="10">
          <cell r="L10" t="str">
            <v>DIRECCIÓN</v>
          </cell>
        </row>
        <row r="11">
          <cell r="L11" t="str">
            <v>PLACEMAKING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de Contratación"/>
      <sheetName val="Hoja2"/>
    </sheetNames>
    <sheetDataSet>
      <sheetData sheetId="0"/>
      <sheetData sheetId="1">
        <row r="2">
          <cell r="AB2" t="str">
            <v>SI</v>
          </cell>
        </row>
        <row r="3">
          <cell r="AB3" t="str">
            <v>NO</v>
          </cell>
        </row>
        <row r="35">
          <cell r="AX35" t="str">
            <v>_3_3_1_15_02_17_1064</v>
          </cell>
        </row>
        <row r="36">
          <cell r="AX36" t="str">
            <v>_3_3_1_15_02_14_1065</v>
          </cell>
        </row>
        <row r="37">
          <cell r="AX37" t="str">
            <v>_3_3_1_15_07_42_1066</v>
          </cell>
        </row>
        <row r="38">
          <cell r="AX38" t="str">
            <v>_3_3_1_15_07_43_1123</v>
          </cell>
        </row>
        <row r="39">
          <cell r="AX39" t="str">
            <v>_3_3_1_15_07_44_1122</v>
          </cell>
        </row>
        <row r="46">
          <cell r="E46" t="str">
            <v>Acuerdo</v>
          </cell>
        </row>
        <row r="47">
          <cell r="E47" t="str">
            <v>APP</v>
          </cell>
        </row>
        <row r="48">
          <cell r="E48" t="str">
            <v>Concurso de Meritos</v>
          </cell>
        </row>
        <row r="49">
          <cell r="E49" t="str">
            <v>Contratación Directa</v>
          </cell>
        </row>
        <row r="50">
          <cell r="E50" t="str">
            <v>Licitación Pública</v>
          </cell>
        </row>
        <row r="51">
          <cell r="E51" t="str">
            <v>Menor Cuantía</v>
          </cell>
        </row>
        <row r="52">
          <cell r="E52" t="str">
            <v>Minima Cuantía</v>
          </cell>
        </row>
        <row r="53">
          <cell r="E53" t="str">
            <v>Selección Abreviada</v>
          </cell>
        </row>
        <row r="54">
          <cell r="E54" t="str">
            <v>Convenio de Asociación</v>
          </cell>
        </row>
        <row r="55">
          <cell r="E55" t="str">
            <v>No Aplica</v>
          </cell>
        </row>
        <row r="61">
          <cell r="E61" t="str">
            <v>Arrendamiento</v>
          </cell>
        </row>
        <row r="62">
          <cell r="E62" t="str">
            <v>CAMEP</v>
          </cell>
        </row>
        <row r="63">
          <cell r="E63" t="str">
            <v>Comodatos</v>
          </cell>
        </row>
        <row r="64">
          <cell r="E64" t="str">
            <v>Compra_venta</v>
          </cell>
        </row>
        <row r="65">
          <cell r="E65" t="str">
            <v>Concesión</v>
          </cell>
        </row>
        <row r="66">
          <cell r="E66" t="str">
            <v>Consultoría</v>
          </cell>
        </row>
        <row r="67">
          <cell r="E67" t="str">
            <v>Interadministrativo</v>
          </cell>
        </row>
        <row r="68">
          <cell r="E68" t="str">
            <v>Interventoría</v>
          </cell>
        </row>
        <row r="69">
          <cell r="E69" t="str">
            <v>Obra</v>
          </cell>
        </row>
        <row r="70">
          <cell r="E70" t="str">
            <v>Prestación_de_Servicios</v>
          </cell>
        </row>
        <row r="71">
          <cell r="E71" t="str">
            <v>Suministro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Hoja1"/>
    </sheetNames>
    <sheetDataSet>
      <sheetData sheetId="0" refreshError="1"/>
      <sheetData sheetId="1">
        <row r="16">
          <cell r="AK16" t="str">
            <v>NO_APLICA</v>
          </cell>
        </row>
        <row r="17">
          <cell r="AK17" t="str">
            <v>Nº_01_DE_USAQUEN</v>
          </cell>
        </row>
        <row r="18">
          <cell r="AK18" t="str">
            <v>Nº_02_DE_CHAPINERO</v>
          </cell>
        </row>
        <row r="19">
          <cell r="AK19" t="str">
            <v>Nº_03_DE_SANTA_FE</v>
          </cell>
        </row>
        <row r="20">
          <cell r="AK20" t="str">
            <v>Nº_04_DE_SAN_CRISTOBAL</v>
          </cell>
        </row>
        <row r="21">
          <cell r="AK21" t="str">
            <v>Nº_05_DE_USME</v>
          </cell>
        </row>
        <row r="22">
          <cell r="AK22" t="str">
            <v>Nº_06_DE_TUNJUELITO</v>
          </cell>
        </row>
        <row r="23">
          <cell r="AK23" t="str">
            <v>Nº_07_DE_BOSA</v>
          </cell>
        </row>
        <row r="24">
          <cell r="AK24" t="str">
            <v>Nº_08_DE_KENNEDY</v>
          </cell>
        </row>
        <row r="25">
          <cell r="AK25" t="str">
            <v>Nº_09_DE_FONTIBON</v>
          </cell>
        </row>
        <row r="26">
          <cell r="AK26" t="str">
            <v>Nº_10_DE_ENGATIVA</v>
          </cell>
        </row>
        <row r="27">
          <cell r="AK27" t="str">
            <v>Nº_11_DE_SUBA</v>
          </cell>
        </row>
        <row r="28">
          <cell r="AK28" t="str">
            <v>Nº_12_DE_BARRIOS_UNIDOS</v>
          </cell>
        </row>
        <row r="29">
          <cell r="AK29" t="str">
            <v>Nº_13_DE_TEUSAQUILLO</v>
          </cell>
        </row>
        <row r="30">
          <cell r="AK30" t="str">
            <v>Nº_14_DE_MARTIRES</v>
          </cell>
        </row>
        <row r="31">
          <cell r="AK31" t="str">
            <v>Nº_15_DE_ANTONIO_NARIÑO</v>
          </cell>
        </row>
        <row r="32">
          <cell r="AK32" t="str">
            <v>Nº_16_DE_PUENTE_ARANDA</v>
          </cell>
        </row>
        <row r="33">
          <cell r="AK33" t="str">
            <v>Nº_17_DE_LA_CANDELARIA</v>
          </cell>
        </row>
        <row r="34">
          <cell r="AK34" t="str">
            <v>Nº_18_DE_RAFAEL_URIBE</v>
          </cell>
        </row>
        <row r="35">
          <cell r="AK35" t="str">
            <v>Nº_19_DE_CIUDAD_BOLIVAR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DAB68-D335-42FC-9FE0-EBC591C44D03}">
  <dimension ref="B2:S30"/>
  <sheetViews>
    <sheetView tabSelected="1" zoomScale="85" zoomScaleNormal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10" sqref="E10"/>
    </sheetView>
  </sheetViews>
  <sheetFormatPr baseColWidth="10" defaultRowHeight="15" x14ac:dyDescent="0.25"/>
  <cols>
    <col min="1" max="1" width="1.85546875" customWidth="1"/>
    <col min="2" max="2" width="29.85546875" customWidth="1"/>
    <col min="3" max="3" width="11" customWidth="1"/>
    <col min="4" max="4" width="34.140625" customWidth="1"/>
    <col min="5" max="5" width="29.7109375" customWidth="1"/>
    <col min="6" max="6" width="18.7109375" customWidth="1"/>
    <col min="7" max="7" width="55.42578125" customWidth="1"/>
    <col min="8" max="8" width="17.28515625" customWidth="1"/>
    <col min="9" max="9" width="18.42578125" customWidth="1"/>
    <col min="10" max="10" width="29.140625" style="2" customWidth="1"/>
    <col min="11" max="11" width="19" customWidth="1"/>
    <col min="13" max="13" width="14" style="2" customWidth="1"/>
    <col min="14" max="14" width="15.85546875" customWidth="1"/>
    <col min="15" max="15" width="20.28515625" customWidth="1"/>
    <col min="16" max="16" width="22.85546875" customWidth="1"/>
    <col min="17" max="17" width="20.42578125" customWidth="1"/>
    <col min="18" max="18" width="16.28515625" customWidth="1"/>
    <col min="19" max="19" width="16" customWidth="1"/>
  </cols>
  <sheetData>
    <row r="2" spans="2:19" ht="30" customHeight="1" x14ac:dyDescent="0.2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2:19" x14ac:dyDescent="0.25">
      <c r="O3" s="3" t="s">
        <v>1</v>
      </c>
      <c r="P3" s="3"/>
      <c r="Q3" s="3"/>
      <c r="R3" s="3"/>
      <c r="S3" s="3"/>
    </row>
    <row r="4" spans="2:19" ht="45.75" thickBot="1" x14ac:dyDescent="0.3">
      <c r="B4" s="4" t="s">
        <v>2</v>
      </c>
      <c r="C4" s="5" t="s">
        <v>3</v>
      </c>
      <c r="D4" s="4" t="s">
        <v>4</v>
      </c>
      <c r="E4" s="4" t="s">
        <v>5</v>
      </c>
      <c r="F4" s="5" t="s">
        <v>6</v>
      </c>
      <c r="G4" s="4" t="s">
        <v>7</v>
      </c>
      <c r="H4" s="5" t="s">
        <v>8</v>
      </c>
      <c r="I4" s="6" t="s">
        <v>9</v>
      </c>
      <c r="J4" s="7" t="s">
        <v>10</v>
      </c>
      <c r="K4" s="5" t="s">
        <v>11</v>
      </c>
      <c r="L4" s="5" t="s">
        <v>12</v>
      </c>
      <c r="M4" s="8" t="s">
        <v>13</v>
      </c>
      <c r="N4" s="9" t="s">
        <v>14</v>
      </c>
      <c r="O4" s="9" t="s">
        <v>15</v>
      </c>
      <c r="P4" s="9" t="s">
        <v>16</v>
      </c>
      <c r="Q4" s="9" t="s">
        <v>17</v>
      </c>
      <c r="R4" s="9" t="s">
        <v>18</v>
      </c>
      <c r="S4" s="9" t="s">
        <v>19</v>
      </c>
    </row>
    <row r="5" spans="2:19" ht="30" x14ac:dyDescent="0.25">
      <c r="B5" s="10" t="s">
        <v>20</v>
      </c>
      <c r="C5" s="11">
        <v>1</v>
      </c>
      <c r="D5" s="12" t="s">
        <v>21</v>
      </c>
      <c r="E5" s="13" t="s">
        <v>22</v>
      </c>
      <c r="F5" s="14">
        <v>0.5</v>
      </c>
      <c r="G5" s="15" t="s">
        <v>23</v>
      </c>
      <c r="H5" s="15" t="s">
        <v>24</v>
      </c>
      <c r="I5" s="16">
        <f>+'[1]REPORTE SEGPLAN 31032018'!M24</f>
        <v>339508.02</v>
      </c>
      <c r="J5" s="16">
        <f>+'[1]REPORTE SEGPLAN 31032018'!N24</f>
        <v>35488.86</v>
      </c>
      <c r="K5" s="17">
        <f>+J5/I5</f>
        <v>0.10453025527938928</v>
      </c>
      <c r="L5" s="18">
        <f>+(K5*F5)+(K6*F6)</f>
        <v>8.9325507639694629E-2</v>
      </c>
      <c r="M5" s="19">
        <f>+L5*C5</f>
        <v>8.9325507639694629E-2</v>
      </c>
      <c r="N5" s="20">
        <f>+(M5*0.17)+(M7*0.17)+(M10*0.17+(M14*0.17)+(M18*0.17)+(M27*0.15))</f>
        <v>0.29022868776459021</v>
      </c>
      <c r="O5" s="21">
        <f>+'[1]REPORTE SEGPLAN 31032018'!M26</f>
        <v>1785966200</v>
      </c>
      <c r="P5" s="22">
        <f>+'[1]REPORTE SEGPLAN 31032018'!N26</f>
        <v>928172760</v>
      </c>
      <c r="Q5" s="22">
        <f>+'[1]REPORTE SEGPLAN 31032018'!N27</f>
        <v>163631783</v>
      </c>
      <c r="R5" s="17">
        <f>+P5/O5</f>
        <v>0.51970342999772334</v>
      </c>
      <c r="S5" s="23">
        <f>+(R5*F5)+(R6*F6)</f>
        <v>0.52660603377461523</v>
      </c>
    </row>
    <row r="6" spans="2:19" ht="30.75" thickBot="1" x14ac:dyDescent="0.3">
      <c r="B6" s="24"/>
      <c r="C6" s="25"/>
      <c r="D6" s="25"/>
      <c r="E6" s="26" t="s">
        <v>25</v>
      </c>
      <c r="F6" s="27">
        <v>0.5</v>
      </c>
      <c r="G6" s="28" t="s">
        <v>26</v>
      </c>
      <c r="H6" s="28" t="s">
        <v>24</v>
      </c>
      <c r="I6" s="29">
        <f>+'[1]REPORTE SEGPLAN 31032018'!M30</f>
        <v>1000000</v>
      </c>
      <c r="J6" s="29">
        <f>+'[1]REPORTE SEGPLAN 31032018'!N30</f>
        <v>74120.759999999995</v>
      </c>
      <c r="K6" s="30">
        <f t="shared" ref="K6:K27" si="0">+J6/I6</f>
        <v>7.4120759999999994E-2</v>
      </c>
      <c r="L6" s="31"/>
      <c r="M6" s="32"/>
      <c r="N6" s="33"/>
      <c r="O6" s="34">
        <f>+'[1]REPORTE SEGPLAN 31032018'!M32</f>
        <v>3186656540</v>
      </c>
      <c r="P6" s="35">
        <f>+'[1]REPORTE SEGPLAN 31032018'!N32</f>
        <v>1700108789</v>
      </c>
      <c r="Q6" s="35">
        <f>+'[1]REPORTE SEGPLAN 31032018'!N33</f>
        <v>281571987</v>
      </c>
      <c r="R6" s="36">
        <f t="shared" ref="R6:R27" si="1">+P6/O6</f>
        <v>0.53350863755150724</v>
      </c>
      <c r="S6" s="37"/>
    </row>
    <row r="7" spans="2:19" ht="45" x14ac:dyDescent="0.25">
      <c r="B7" s="38" t="s">
        <v>27</v>
      </c>
      <c r="C7" s="39">
        <v>0.33300000000000002</v>
      </c>
      <c r="D7" s="40" t="s">
        <v>28</v>
      </c>
      <c r="E7" s="41" t="s">
        <v>29</v>
      </c>
      <c r="F7" s="42">
        <v>1</v>
      </c>
      <c r="G7" s="43" t="s">
        <v>30</v>
      </c>
      <c r="H7" s="43" t="s">
        <v>31</v>
      </c>
      <c r="I7" s="44">
        <f>+'[1]REPORTE SEGPLAN 31032018'!M114</f>
        <v>0.16</v>
      </c>
      <c r="J7" s="44">
        <f>+'[1]REPORTE SEGPLAN 31032018'!N114</f>
        <v>0</v>
      </c>
      <c r="K7" s="45">
        <f t="shared" si="0"/>
        <v>0</v>
      </c>
      <c r="L7" s="46">
        <f>+K7*F7</f>
        <v>0</v>
      </c>
      <c r="M7" s="47">
        <f>+(L7*C7)+(L8*C8)+(L9*C9)</f>
        <v>0.33400000000000002</v>
      </c>
      <c r="N7" s="33"/>
      <c r="O7" s="48">
        <f>+'[1]REPORTE SEGPLAN 31032018'!M116</f>
        <v>3780437000</v>
      </c>
      <c r="P7" s="49">
        <f>+'[1]REPORTE SEGPLAN 31032018'!N116</f>
        <v>1892441526</v>
      </c>
      <c r="Q7" s="49">
        <f>+'[1]REPORTE SEGPLAN 31032018'!N117</f>
        <v>335899861</v>
      </c>
      <c r="R7" s="50">
        <f t="shared" si="1"/>
        <v>0.50058803413467812</v>
      </c>
      <c r="S7" s="51">
        <f>+R7*F7</f>
        <v>0.50058803413467812</v>
      </c>
    </row>
    <row r="8" spans="2:19" ht="75" x14ac:dyDescent="0.25">
      <c r="B8" s="38"/>
      <c r="C8" s="39">
        <v>0.33400000000000002</v>
      </c>
      <c r="D8" s="40" t="s">
        <v>32</v>
      </c>
      <c r="E8" s="41" t="s">
        <v>29</v>
      </c>
      <c r="F8" s="42">
        <v>1</v>
      </c>
      <c r="G8" s="52" t="s">
        <v>33</v>
      </c>
      <c r="H8" s="52" t="s">
        <v>34</v>
      </c>
      <c r="I8" s="53">
        <v>2</v>
      </c>
      <c r="J8" s="54">
        <v>2</v>
      </c>
      <c r="K8" s="45">
        <f t="shared" si="0"/>
        <v>1</v>
      </c>
      <c r="L8" s="46">
        <f>+K8</f>
        <v>1</v>
      </c>
      <c r="M8" s="47"/>
      <c r="N8" s="33"/>
      <c r="O8" s="55">
        <f>+'[1]REPORTE SEGPLAN 31032018'!M110</f>
        <v>4922080000</v>
      </c>
      <c r="P8" s="56">
        <f>+'[1]REPORTE SEGPLAN 31032018'!N110</f>
        <v>2230390000</v>
      </c>
      <c r="Q8" s="56">
        <f>+'[1]REPORTE SEGPLAN 31032018'!N111</f>
        <v>266227333</v>
      </c>
      <c r="R8" s="57">
        <f>+P8/O8</f>
        <v>0.45313972954523291</v>
      </c>
      <c r="S8" s="58">
        <f>+(R8*F8)+(R9*F9)</f>
        <v>0.45313972954523291</v>
      </c>
    </row>
    <row r="9" spans="2:19" ht="45.75" thickBot="1" x14ac:dyDescent="0.3">
      <c r="B9" s="38"/>
      <c r="C9" s="39">
        <v>0.33300000000000002</v>
      </c>
      <c r="D9" s="40" t="s">
        <v>35</v>
      </c>
      <c r="E9" s="41" t="s">
        <v>29</v>
      </c>
      <c r="F9" s="42">
        <v>1</v>
      </c>
      <c r="G9" s="52" t="s">
        <v>36</v>
      </c>
      <c r="H9" s="52" t="s">
        <v>37</v>
      </c>
      <c r="I9" s="59">
        <f>+'[1]REPORTE SEGPLAN 31032018'!M120</f>
        <v>2</v>
      </c>
      <c r="J9" s="60">
        <f>+'[1]REPORTE SEGPLAN 31032018'!N120</f>
        <v>0</v>
      </c>
      <c r="K9" s="45">
        <f t="shared" si="0"/>
        <v>0</v>
      </c>
      <c r="L9" s="46">
        <f>+K9</f>
        <v>0</v>
      </c>
      <c r="M9" s="47"/>
      <c r="N9" s="33"/>
      <c r="O9" s="61">
        <f>+'[1]REPORTE SEGPLAN 31032018'!M122</f>
        <v>650000000</v>
      </c>
      <c r="P9" s="62">
        <f>+'[1]REPORTE SEGPLAN 31032018'!N122</f>
        <v>0</v>
      </c>
      <c r="Q9" s="62">
        <f>+'[1]REPORTE SEGPLAN 31032018'!N123</f>
        <v>0</v>
      </c>
      <c r="R9" s="63">
        <f t="shared" si="1"/>
        <v>0</v>
      </c>
      <c r="S9" s="64"/>
    </row>
    <row r="10" spans="2:19" ht="45" x14ac:dyDescent="0.25">
      <c r="B10" s="65" t="s">
        <v>38</v>
      </c>
      <c r="C10" s="66">
        <v>1</v>
      </c>
      <c r="D10" s="67" t="s">
        <v>39</v>
      </c>
      <c r="E10" s="68" t="s">
        <v>29</v>
      </c>
      <c r="F10" s="69">
        <v>0.25</v>
      </c>
      <c r="G10" s="70" t="s">
        <v>40</v>
      </c>
      <c r="H10" s="70" t="s">
        <v>41</v>
      </c>
      <c r="I10" s="71">
        <f>+'[1]REPORTE SEGPLAN 31032018'!M84</f>
        <v>23</v>
      </c>
      <c r="J10" s="72">
        <f>+'[1]REPORTE SEGPLAN 31032018'!N84</f>
        <v>1.46</v>
      </c>
      <c r="K10" s="73">
        <f t="shared" si="0"/>
        <v>6.347826086956522E-2</v>
      </c>
      <c r="L10" s="74">
        <f>+(K10*F10)+(K11*F11)+(K13*F13)+(K12*F12)</f>
        <v>0.34422777417261519</v>
      </c>
      <c r="M10" s="75">
        <f>+L10*C10</f>
        <v>0.34422777417261519</v>
      </c>
      <c r="N10" s="33"/>
      <c r="O10" s="76">
        <f>+'[1]REPORTE SEGPLAN 31032018'!M86</f>
        <v>493124000</v>
      </c>
      <c r="P10" s="77">
        <f>+'[1]REPORTE SEGPLAN 31032018'!N86</f>
        <v>493124000</v>
      </c>
      <c r="Q10" s="77">
        <f>+'[1]REPORTE SEGPLAN 31032018'!N87</f>
        <v>84152433.189999998</v>
      </c>
      <c r="R10" s="78">
        <f>+P10/O10</f>
        <v>1</v>
      </c>
      <c r="S10" s="79">
        <f>+AVERAGE(R10:R13)</f>
        <v>0.89305727852162375</v>
      </c>
    </row>
    <row r="11" spans="2:19" ht="45" x14ac:dyDescent="0.25">
      <c r="B11" s="80"/>
      <c r="C11" s="81"/>
      <c r="D11" s="81"/>
      <c r="E11" s="82" t="s">
        <v>29</v>
      </c>
      <c r="F11" s="83">
        <v>0.25</v>
      </c>
      <c r="G11" s="84" t="s">
        <v>42</v>
      </c>
      <c r="H11" s="84" t="s">
        <v>43</v>
      </c>
      <c r="I11" s="85">
        <f>+'[1]REPORTE SEGPLAN 31032018'!M90</f>
        <v>44</v>
      </c>
      <c r="J11" s="86">
        <f>+'[1]REPORTE SEGPLAN 31032018'!N90</f>
        <v>0</v>
      </c>
      <c r="K11" s="87">
        <f t="shared" si="0"/>
        <v>0</v>
      </c>
      <c r="L11" s="88"/>
      <c r="M11" s="75"/>
      <c r="N11" s="33"/>
      <c r="O11" s="89">
        <f>+'[1]REPORTE SEGPLAN 31032018'!M92</f>
        <v>481656000</v>
      </c>
      <c r="P11" s="90">
        <f>+'[1]REPORTE SEGPLAN 31032018'!N92</f>
        <v>481656000</v>
      </c>
      <c r="Q11" s="90">
        <f>+'[1]REPORTE SEGPLAN 31032018'!N93</f>
        <v>82195399.859999999</v>
      </c>
      <c r="R11" s="87">
        <f>+P11/O11</f>
        <v>1</v>
      </c>
      <c r="S11" s="91"/>
    </row>
    <row r="12" spans="2:19" ht="45" x14ac:dyDescent="0.25">
      <c r="B12" s="80"/>
      <c r="C12" s="81"/>
      <c r="D12" s="81"/>
      <c r="E12" s="82" t="s">
        <v>44</v>
      </c>
      <c r="F12" s="83">
        <v>0.25</v>
      </c>
      <c r="G12" s="84" t="s">
        <v>45</v>
      </c>
      <c r="H12" s="84" t="s">
        <v>31</v>
      </c>
      <c r="I12" s="92">
        <f>+'[1]REPORTE SEGPLAN 31032018'!M126</f>
        <v>1</v>
      </c>
      <c r="J12" s="93">
        <f>+'[1]REPORTE SEGPLAN 31032018'!N126</f>
        <v>1</v>
      </c>
      <c r="K12" s="87">
        <f t="shared" si="0"/>
        <v>1</v>
      </c>
      <c r="L12" s="88"/>
      <c r="M12" s="75"/>
      <c r="N12" s="33"/>
      <c r="O12" s="89">
        <f>+'[1]REPORTE SEGPLAN 31032018'!M128</f>
        <v>935080000</v>
      </c>
      <c r="P12" s="90">
        <f>+'[1]REPORTE SEGPLAN 31032018'!N128</f>
        <v>535080000</v>
      </c>
      <c r="Q12" s="90">
        <f>+'[1]REPORTE SEGPLAN 31032018'!N129</f>
        <v>93479999</v>
      </c>
      <c r="R12" s="87">
        <f>+P12/O12</f>
        <v>0.57222911408649524</v>
      </c>
      <c r="S12" s="91"/>
    </row>
    <row r="13" spans="2:19" ht="45.75" thickBot="1" x14ac:dyDescent="0.3">
      <c r="B13" s="80"/>
      <c r="C13" s="81"/>
      <c r="D13" s="81"/>
      <c r="E13" s="82" t="s">
        <v>29</v>
      </c>
      <c r="F13" s="83">
        <v>0.25</v>
      </c>
      <c r="G13" s="84" t="s">
        <v>46</v>
      </c>
      <c r="H13" s="84" t="s">
        <v>47</v>
      </c>
      <c r="I13" s="85">
        <f>+'[1]REPORTE SEGPLAN 31032018'!M96</f>
        <v>67</v>
      </c>
      <c r="J13" s="94">
        <f>+'[1]REPORTE SEGPLAN 31032018'!N96</f>
        <v>21</v>
      </c>
      <c r="K13" s="87">
        <f t="shared" si="0"/>
        <v>0.31343283582089554</v>
      </c>
      <c r="L13" s="88"/>
      <c r="M13" s="75"/>
      <c r="N13" s="33"/>
      <c r="O13" s="89">
        <f>+'[1]REPORTE SEGPLAN 31032018'!M98</f>
        <v>172020000</v>
      </c>
      <c r="P13" s="90">
        <f>+'[1]REPORTE SEGPLAN 31032018'!N98</f>
        <v>172020000</v>
      </c>
      <c r="Q13" s="90">
        <f>+'[1]REPORTE SEGPLAN 31032018'!N99</f>
        <v>29355499.949999999</v>
      </c>
      <c r="R13" s="87">
        <f t="shared" si="1"/>
        <v>1</v>
      </c>
      <c r="S13" s="91"/>
    </row>
    <row r="14" spans="2:19" ht="45" x14ac:dyDescent="0.25">
      <c r="B14" s="95" t="s">
        <v>48</v>
      </c>
      <c r="C14" s="96">
        <v>1</v>
      </c>
      <c r="D14" s="97" t="s">
        <v>49</v>
      </c>
      <c r="E14" s="98" t="s">
        <v>22</v>
      </c>
      <c r="F14" s="99">
        <v>0.25</v>
      </c>
      <c r="G14" s="100" t="s">
        <v>50</v>
      </c>
      <c r="H14" s="100" t="s">
        <v>51</v>
      </c>
      <c r="I14" s="101">
        <f>+'[1]REPORTE SEGPLAN 31032018'!M18</f>
        <v>1</v>
      </c>
      <c r="J14" s="101">
        <f>+'[1]REPORTE SEGPLAN 31032018'!N18</f>
        <v>0.15</v>
      </c>
      <c r="K14" s="102">
        <f t="shared" si="0"/>
        <v>0.15</v>
      </c>
      <c r="L14" s="103">
        <f>+(F14*K14)+(K15*F15)+(K16*F16)+(K17*F17)</f>
        <v>0.14202380952380952</v>
      </c>
      <c r="M14" s="104">
        <f>+L14*C14</f>
        <v>0.14202380952380952</v>
      </c>
      <c r="N14" s="33"/>
      <c r="O14" s="105">
        <f>+'[1]REPORTE SEGPLAN 31032018'!M20</f>
        <v>114432000</v>
      </c>
      <c r="P14" s="106">
        <f>+'[1]REPORTE SEGPLAN 31032018'!N20</f>
        <v>114432000</v>
      </c>
      <c r="Q14" s="107">
        <f>+'[1]REPORTE SEGPLAN 31032018'!N21</f>
        <v>17458000</v>
      </c>
      <c r="R14" s="108">
        <f t="shared" si="1"/>
        <v>1</v>
      </c>
      <c r="S14" s="109">
        <f>+AVERAGE(R14:R17)</f>
        <v>0.79286793398038058</v>
      </c>
    </row>
    <row r="15" spans="2:19" ht="30" x14ac:dyDescent="0.25">
      <c r="B15" s="110"/>
      <c r="C15" s="111"/>
      <c r="D15" s="111"/>
      <c r="E15" s="112" t="s">
        <v>22</v>
      </c>
      <c r="F15" s="113">
        <v>0.25</v>
      </c>
      <c r="G15" s="114" t="s">
        <v>52</v>
      </c>
      <c r="H15" s="114" t="s">
        <v>53</v>
      </c>
      <c r="I15" s="115">
        <f>+'[1]REPORTE SEGPLAN 31032018'!M12</f>
        <v>0.4</v>
      </c>
      <c r="J15" s="116">
        <f>+'[1]REPORTE SEGPLAN 31032018'!N12</f>
        <v>7.5999999999999998E-2</v>
      </c>
      <c r="K15" s="117">
        <f t="shared" si="0"/>
        <v>0.18999999999999997</v>
      </c>
      <c r="L15" s="109"/>
      <c r="M15" s="118"/>
      <c r="N15" s="33"/>
      <c r="O15" s="119">
        <f>+'[1]REPORTE SEGPLAN 31032018'!M14</f>
        <v>2539124000</v>
      </c>
      <c r="P15" s="120">
        <f>+'[1]REPORTE SEGPLAN 31032018'!N14</f>
        <v>435388000</v>
      </c>
      <c r="Q15" s="120">
        <f>+'[1]REPORTE SEGPLAN 31032018'!N15</f>
        <v>78178140</v>
      </c>
      <c r="R15" s="121">
        <f t="shared" si="1"/>
        <v>0.17147173592152254</v>
      </c>
      <c r="S15" s="109"/>
    </row>
    <row r="16" spans="2:19" ht="45" x14ac:dyDescent="0.25">
      <c r="B16" s="110"/>
      <c r="C16" s="111"/>
      <c r="D16" s="111"/>
      <c r="E16" s="112" t="s">
        <v>22</v>
      </c>
      <c r="F16" s="113">
        <v>0.25</v>
      </c>
      <c r="G16" s="114" t="s">
        <v>54</v>
      </c>
      <c r="H16" s="114" t="s">
        <v>31</v>
      </c>
      <c r="I16" s="115">
        <f>+'[1]REPORTE SEGPLAN 31032018'!M65</f>
        <v>0.7</v>
      </c>
      <c r="J16" s="122">
        <f>+'[1]REPORTE SEGPLAN 31032018'!N65</f>
        <v>0.05</v>
      </c>
      <c r="K16" s="117">
        <f t="shared" si="0"/>
        <v>7.1428571428571438E-2</v>
      </c>
      <c r="L16" s="109"/>
      <c r="M16" s="118"/>
      <c r="N16" s="33"/>
      <c r="O16" s="123">
        <f>+'[1]REPORTE SEGPLAN 31032018'!M67</f>
        <v>379621260</v>
      </c>
      <c r="P16" s="124">
        <f>+'[1]REPORTE SEGPLAN 31032018'!N67</f>
        <v>379621260</v>
      </c>
      <c r="Q16" s="125">
        <f>+'[1]REPORTE SEGPLAN 31032018'!N68</f>
        <v>77560874</v>
      </c>
      <c r="R16" s="121">
        <f t="shared" si="1"/>
        <v>1</v>
      </c>
      <c r="S16" s="109"/>
    </row>
    <row r="17" spans="2:19" ht="45.75" thickBot="1" x14ac:dyDescent="0.3">
      <c r="B17" s="126"/>
      <c r="C17" s="127"/>
      <c r="D17" s="127"/>
      <c r="E17" s="128" t="s">
        <v>22</v>
      </c>
      <c r="F17" s="129">
        <v>0.25</v>
      </c>
      <c r="G17" s="130" t="s">
        <v>55</v>
      </c>
      <c r="H17" s="130" t="s">
        <v>31</v>
      </c>
      <c r="I17" s="131">
        <f>+'[1]REPORTE SEGPLAN 31032018'!M42</f>
        <v>0.3</v>
      </c>
      <c r="J17" s="132">
        <f>+'[1]REPORTE SEGPLAN 31032018'!N42</f>
        <v>4.7E-2</v>
      </c>
      <c r="K17" s="133">
        <f t="shared" si="0"/>
        <v>0.15666666666666668</v>
      </c>
      <c r="L17" s="109"/>
      <c r="M17" s="118"/>
      <c r="N17" s="33"/>
      <c r="O17" s="123">
        <f>+'[1]REPORTE SEGPLAN 31032018'!M44</f>
        <v>90200000</v>
      </c>
      <c r="P17" s="134">
        <f>+'[1]REPORTE SEGPLAN 31032018'!N44</f>
        <v>90200000</v>
      </c>
      <c r="Q17" s="125">
        <f>+'[1]REPORTE SEGPLAN 31032018'!N45</f>
        <v>10576666</v>
      </c>
      <c r="R17" s="121">
        <f t="shared" si="1"/>
        <v>1</v>
      </c>
      <c r="S17" s="109"/>
    </row>
    <row r="18" spans="2:19" ht="60" x14ac:dyDescent="0.25">
      <c r="B18" s="135" t="s">
        <v>56</v>
      </c>
      <c r="C18" s="136">
        <v>0.33400000000000002</v>
      </c>
      <c r="D18" s="137" t="s">
        <v>57</v>
      </c>
      <c r="E18" s="138" t="s">
        <v>58</v>
      </c>
      <c r="F18" s="139">
        <f t="shared" ref="F18:F23" si="2">100%/6</f>
        <v>0.16666666666666666</v>
      </c>
      <c r="G18" s="138" t="s">
        <v>59</v>
      </c>
      <c r="H18" s="138" t="s">
        <v>60</v>
      </c>
      <c r="I18" s="140">
        <f>+'[1]REPORTE SEGPLAN 31032018'!M144+'[1]REPORTE SEGPLAN 31032018'!M145</f>
        <v>1.03</v>
      </c>
      <c r="J18" s="140">
        <f>+'[1]REPORTE SEGPLAN 31032018'!N144+'[1]REPORTE SEGPLAN 31032018'!N144+'[1]REPORTE SEGPLAN 31032018'!N145</f>
        <v>0.53</v>
      </c>
      <c r="K18" s="141">
        <f t="shared" si="0"/>
        <v>0.5145631067961165</v>
      </c>
      <c r="L18" s="142">
        <f>+(K18*F18)+(K19*F19)+(K20*F20)+(K21*F21)+(F23*K23)+(F22*K22)</f>
        <v>0.37742718446601942</v>
      </c>
      <c r="M18" s="143">
        <f>+(L18*C18)+(C24*L24)+(L26*C26)</f>
        <v>0.34362421304724977</v>
      </c>
      <c r="N18" s="33"/>
      <c r="O18" s="144">
        <f>+'[1]REPORTE SEGPLAN 31032018'!M146</f>
        <v>587713258</v>
      </c>
      <c r="P18" s="145">
        <f>+'[1]REPORTE SEGPLAN 31032018'!N146</f>
        <v>565156333</v>
      </c>
      <c r="Q18" s="145">
        <f>+'[1]REPORTE SEGPLAN 31032018'!N147</f>
        <v>87401396</v>
      </c>
      <c r="R18" s="146">
        <f t="shared" si="1"/>
        <v>0.96161916599131747</v>
      </c>
      <c r="S18" s="147">
        <f>+AVERAGE(R18:R23)</f>
        <v>0.71614968281228641</v>
      </c>
    </row>
    <row r="19" spans="2:19" ht="30" x14ac:dyDescent="0.25">
      <c r="B19" s="148"/>
      <c r="C19" s="149"/>
      <c r="D19" s="149"/>
      <c r="E19" s="150" t="s">
        <v>58</v>
      </c>
      <c r="F19" s="151">
        <f t="shared" si="2"/>
        <v>0.16666666666666666</v>
      </c>
      <c r="G19" s="150" t="s">
        <v>61</v>
      </c>
      <c r="H19" s="150" t="s">
        <v>60</v>
      </c>
      <c r="I19" s="152">
        <f>+'[1]REPORTE SEGPLAN 31032018'!M150</f>
        <v>1</v>
      </c>
      <c r="J19" s="153">
        <f>+'[1]REPORTE SEGPLAN 31032018'!N150</f>
        <v>0.25</v>
      </c>
      <c r="K19" s="154">
        <f t="shared" si="0"/>
        <v>0.25</v>
      </c>
      <c r="L19" s="155"/>
      <c r="M19" s="156"/>
      <c r="N19" s="33"/>
      <c r="O19" s="144">
        <f>+'[1]REPORTE SEGPLAN 31032018'!M152</f>
        <v>1678450663</v>
      </c>
      <c r="P19" s="145">
        <f>+'[1]REPORTE SEGPLAN 31032018'!N152</f>
        <v>626559044</v>
      </c>
      <c r="Q19" s="145">
        <f>+'[1]REPORTE SEGPLAN 31032018'!N153</f>
        <v>83771949</v>
      </c>
      <c r="R19" s="146">
        <f t="shared" si="1"/>
        <v>0.37329607465501058</v>
      </c>
      <c r="S19" s="157"/>
    </row>
    <row r="20" spans="2:19" ht="30" x14ac:dyDescent="0.25">
      <c r="B20" s="148"/>
      <c r="C20" s="149"/>
      <c r="D20" s="149"/>
      <c r="E20" s="150" t="s">
        <v>58</v>
      </c>
      <c r="F20" s="151">
        <f t="shared" si="2"/>
        <v>0.16666666666666666</v>
      </c>
      <c r="G20" s="150" t="s">
        <v>62</v>
      </c>
      <c r="H20" s="150" t="s">
        <v>31</v>
      </c>
      <c r="I20" s="158">
        <f>+'[1]REPORTE SEGPLAN 31032018'!M156</f>
        <v>0.2</v>
      </c>
      <c r="J20" s="158">
        <f>+'[1]REPORTE SEGPLAN 31032018'!N156</f>
        <v>0.05</v>
      </c>
      <c r="K20" s="154">
        <f t="shared" si="0"/>
        <v>0.25</v>
      </c>
      <c r="L20" s="155"/>
      <c r="M20" s="156"/>
      <c r="N20" s="33"/>
      <c r="O20" s="144">
        <f>+'[1]REPORTE SEGPLAN 31032018'!M158</f>
        <v>120600000</v>
      </c>
      <c r="P20" s="159">
        <f>+'[1]REPORTE SEGPLAN 31032018'!N158</f>
        <v>120600000</v>
      </c>
      <c r="Q20" s="159">
        <f>+'[1]REPORTE SEGPLAN 31032018'!N159</f>
        <v>22110001</v>
      </c>
      <c r="R20" s="146">
        <f t="shared" si="1"/>
        <v>1</v>
      </c>
      <c r="S20" s="157"/>
    </row>
    <row r="21" spans="2:19" ht="30" x14ac:dyDescent="0.25">
      <c r="B21" s="148"/>
      <c r="C21" s="149"/>
      <c r="D21" s="149"/>
      <c r="E21" s="150" t="s">
        <v>58</v>
      </c>
      <c r="F21" s="151">
        <f t="shared" si="2"/>
        <v>0.16666666666666666</v>
      </c>
      <c r="G21" s="150" t="s">
        <v>63</v>
      </c>
      <c r="H21" s="150" t="s">
        <v>31</v>
      </c>
      <c r="I21" s="158">
        <f>+'[1]REPORTE SEGPLAN 31032018'!M162</f>
        <v>0.2</v>
      </c>
      <c r="J21" s="158">
        <f>+'[1]REPORTE SEGPLAN 31032018'!N162</f>
        <v>0.05</v>
      </c>
      <c r="K21" s="154">
        <f t="shared" si="0"/>
        <v>0.25</v>
      </c>
      <c r="L21" s="155"/>
      <c r="M21" s="156"/>
      <c r="N21" s="33"/>
      <c r="O21" s="144">
        <f>+'[1]REPORTE SEGPLAN 31032018'!M164</f>
        <v>567461719</v>
      </c>
      <c r="P21" s="159">
        <f>+'[1]REPORTE SEGPLAN 31032018'!N164</f>
        <v>567461719</v>
      </c>
      <c r="Q21" s="159">
        <f>+'[1]REPORTE SEGPLAN 31032018'!N165</f>
        <v>77756721</v>
      </c>
      <c r="R21" s="146">
        <f t="shared" si="1"/>
        <v>1</v>
      </c>
      <c r="S21" s="157"/>
    </row>
    <row r="22" spans="2:19" ht="60" x14ac:dyDescent="0.25">
      <c r="B22" s="148"/>
      <c r="C22" s="149"/>
      <c r="D22" s="149"/>
      <c r="E22" s="150" t="s">
        <v>58</v>
      </c>
      <c r="F22" s="151">
        <f t="shared" si="2"/>
        <v>0.16666666666666666</v>
      </c>
      <c r="G22" s="150" t="s">
        <v>64</v>
      </c>
      <c r="H22" s="150" t="s">
        <v>31</v>
      </c>
      <c r="I22" s="158">
        <v>1</v>
      </c>
      <c r="J22" s="158">
        <f>+'[1]REPORTE SEGPLAN 31032018'!N174</f>
        <v>0</v>
      </c>
      <c r="K22" s="154">
        <f>+J22/I22</f>
        <v>0</v>
      </c>
      <c r="L22" s="155"/>
      <c r="M22" s="156"/>
      <c r="N22" s="33"/>
      <c r="O22" s="144">
        <f>+'[1]REPORTE SEGPLAN 31032018'!M176</f>
        <v>60000000</v>
      </c>
      <c r="P22" s="159">
        <f>+'[1]REPORTE SEGPLAN 31032018'!N176</f>
        <v>0</v>
      </c>
      <c r="Q22" s="159">
        <f>+'[1]REPORTE SEGPLAN 31032018'!N177</f>
        <v>0</v>
      </c>
      <c r="R22" s="146">
        <f t="shared" si="1"/>
        <v>0</v>
      </c>
      <c r="S22" s="157"/>
    </row>
    <row r="23" spans="2:19" ht="45" x14ac:dyDescent="0.25">
      <c r="B23" s="148"/>
      <c r="C23" s="149"/>
      <c r="D23" s="149"/>
      <c r="E23" s="150" t="s">
        <v>58</v>
      </c>
      <c r="F23" s="151">
        <f t="shared" si="2"/>
        <v>0.16666666666666666</v>
      </c>
      <c r="G23" s="150" t="s">
        <v>65</v>
      </c>
      <c r="H23" s="150" t="s">
        <v>60</v>
      </c>
      <c r="I23" s="152">
        <f>+'[1]REPORTE SEGPLAN 31032018'!M168</f>
        <v>5</v>
      </c>
      <c r="J23" s="152">
        <f>+'[1]REPORTE SEGPLAN 31032018'!N168</f>
        <v>5</v>
      </c>
      <c r="K23" s="154">
        <f t="shared" si="0"/>
        <v>1</v>
      </c>
      <c r="L23" s="155"/>
      <c r="M23" s="156"/>
      <c r="N23" s="33"/>
      <c r="O23" s="144">
        <f>+'[1]REPORTE SEGPLAN 31032018'!M170</f>
        <v>1141774360</v>
      </c>
      <c r="P23" s="160">
        <f>+'[1]REPORTE SEGPLAN 31032018'!N170</f>
        <v>1098367360</v>
      </c>
      <c r="Q23" s="159">
        <f>+'[1]REPORTE SEGPLAN 31032018'!N171</f>
        <v>183237526</v>
      </c>
      <c r="R23" s="146">
        <f t="shared" si="1"/>
        <v>0.96198285622738977</v>
      </c>
      <c r="S23" s="161"/>
    </row>
    <row r="24" spans="2:19" ht="45" customHeight="1" x14ac:dyDescent="0.25">
      <c r="B24" s="148"/>
      <c r="C24" s="162">
        <v>0.33300000000000002</v>
      </c>
      <c r="D24" s="149" t="s">
        <v>66</v>
      </c>
      <c r="E24" s="149" t="s">
        <v>67</v>
      </c>
      <c r="F24" s="163">
        <v>0.5</v>
      </c>
      <c r="G24" s="164" t="s">
        <v>68</v>
      </c>
      <c r="H24" s="164" t="s">
        <v>31</v>
      </c>
      <c r="I24" s="158">
        <f>+'[1]REPORTE SEGPLAN 31032018'!M192+'[1]REPORTE SEGPLAN 31032018'!M193</f>
        <v>0.27200000000000002</v>
      </c>
      <c r="J24" s="165">
        <f>+'[1]REPORTE SEGPLAN 31032018'!N192+'[1]REPORTE SEGPLAN 31032018'!N193</f>
        <v>0.24916323737376855</v>
      </c>
      <c r="K24" s="154">
        <f t="shared" si="0"/>
        <v>0.916041313874149</v>
      </c>
      <c r="L24" s="154">
        <f>+(K24*F24)</f>
        <v>0.4580206569370745</v>
      </c>
      <c r="M24" s="156"/>
      <c r="N24" s="33"/>
      <c r="O24" s="144">
        <f>+'[1]REPORTE SEGPLAN 31032018'!M194</f>
        <v>45870011</v>
      </c>
      <c r="P24" s="159">
        <f>+'[1]REPORTE SEGPLAN 31032018'!N194</f>
        <v>36001009</v>
      </c>
      <c r="Q24" s="159">
        <f>+'[1]REPORTE SEGPLAN 31032018'!N195</f>
        <v>7784002</v>
      </c>
      <c r="R24" s="146">
        <f t="shared" si="1"/>
        <v>0.78484849284208802</v>
      </c>
      <c r="S24" s="166">
        <f>+AVERAGE(R24:R25)</f>
        <v>0.39242424642104401</v>
      </c>
    </row>
    <row r="25" spans="2:19" ht="45" customHeight="1" x14ac:dyDescent="0.25">
      <c r="B25" s="148"/>
      <c r="C25" s="162"/>
      <c r="D25" s="149"/>
      <c r="E25" s="149"/>
      <c r="F25" s="163">
        <v>0.5</v>
      </c>
      <c r="G25" s="164" t="s">
        <v>69</v>
      </c>
      <c r="H25" s="164" t="s">
        <v>31</v>
      </c>
      <c r="I25" s="158">
        <f>+'[1]REPORTE SEGPLAN 31032018'!M198</f>
        <v>1</v>
      </c>
      <c r="J25" s="165">
        <f>+'[1]REPORTE SEGPLAN 31032018'!N198</f>
        <v>0.15</v>
      </c>
      <c r="K25" s="154">
        <f t="shared" si="0"/>
        <v>0.15</v>
      </c>
      <c r="L25" s="154">
        <f>+(K25*F25)</f>
        <v>7.4999999999999997E-2</v>
      </c>
      <c r="M25" s="156"/>
      <c r="N25" s="33"/>
      <c r="O25" s="144">
        <f>+'[1]REPORTE SEGPLAN 31032018'!M199</f>
        <v>103129989</v>
      </c>
      <c r="P25" s="159">
        <f>+'[1]REPORTE SEGPLAN 31032018'!N199</f>
        <v>0</v>
      </c>
      <c r="Q25" s="159">
        <f>+'[1]REPORTE SEGPLAN 31032018'!N200</f>
        <v>0</v>
      </c>
      <c r="R25" s="146">
        <f t="shared" si="1"/>
        <v>0</v>
      </c>
      <c r="S25" s="161"/>
    </row>
    <row r="26" spans="2:19" ht="60.75" thickBot="1" x14ac:dyDescent="0.3">
      <c r="B26" s="167"/>
      <c r="C26" s="168">
        <v>0.33300000000000002</v>
      </c>
      <c r="D26" s="169" t="s">
        <v>70</v>
      </c>
      <c r="E26" s="170" t="s">
        <v>71</v>
      </c>
      <c r="F26" s="171">
        <v>1</v>
      </c>
      <c r="G26" s="172" t="s">
        <v>72</v>
      </c>
      <c r="H26" s="172" t="s">
        <v>31</v>
      </c>
      <c r="I26" s="173">
        <f>+'[1]REPORTE SEGPLAN 31032018'!M216+'[1]REPORTE SEGPLAN 31032018'!M217</f>
        <v>0.21150000000000002</v>
      </c>
      <c r="J26" s="174">
        <f>+'[1]REPORTE SEGPLAN 31032018'!N216+'[1]REPORTE SEGPLAN 31032018'!N217</f>
        <v>4.1310875266905606E-2</v>
      </c>
      <c r="K26" s="175">
        <f t="shared" si="0"/>
        <v>0.19532328731397447</v>
      </c>
      <c r="L26" s="175">
        <f>+K26*F26</f>
        <v>0.19532328731397447</v>
      </c>
      <c r="M26" s="176"/>
      <c r="N26" s="33"/>
      <c r="O26" s="177">
        <f>+'[1]REPORTE SEGPLAN 31032018'!M218</f>
        <v>2425000000</v>
      </c>
      <c r="P26" s="178">
        <f>+'[1]REPORTE SEGPLAN 31032018'!N218</f>
        <v>1335528135</v>
      </c>
      <c r="Q26" s="178">
        <f>+'[1]REPORTE SEGPLAN 31032018'!N219</f>
        <v>179203954</v>
      </c>
      <c r="R26" s="179">
        <f t="shared" si="1"/>
        <v>0.55073325154639174</v>
      </c>
      <c r="S26" s="180">
        <f>+R26</f>
        <v>0.55073325154639174</v>
      </c>
    </row>
    <row r="27" spans="2:19" ht="105.75" thickBot="1" x14ac:dyDescent="0.3">
      <c r="B27" s="181" t="s">
        <v>73</v>
      </c>
      <c r="C27" s="182">
        <v>1</v>
      </c>
      <c r="D27" s="183" t="s">
        <v>74</v>
      </c>
      <c r="E27" s="184" t="s">
        <v>58</v>
      </c>
      <c r="F27" s="185">
        <v>1</v>
      </c>
      <c r="G27" s="184" t="s">
        <v>59</v>
      </c>
      <c r="H27" s="184" t="s">
        <v>60</v>
      </c>
      <c r="I27" s="186">
        <f>+'[1]REPORTE SEGPLAN 31032018'!M144+'[1]REPORTE SEGPLAN 31032018'!M145</f>
        <v>1.03</v>
      </c>
      <c r="J27" s="186">
        <f>+'[1]REPORTE SEGPLAN 31032018'!N144+'[1]REPORTE SEGPLAN 31032018'!N144+'[1]REPORTE SEGPLAN 31032018'!N145</f>
        <v>0.53</v>
      </c>
      <c r="K27" s="187">
        <f t="shared" si="0"/>
        <v>0.5145631067961165</v>
      </c>
      <c r="L27" s="187">
        <f>+K27*F27</f>
        <v>0.5145631067961165</v>
      </c>
      <c r="M27" s="188">
        <f>+L27*C27</f>
        <v>0.5145631067961165</v>
      </c>
      <c r="N27" s="189"/>
      <c r="O27" s="190">
        <f>+'[1]REPORTE SEGPLAN 31032018'!M146</f>
        <v>587713258</v>
      </c>
      <c r="P27" s="191">
        <f>+'[1]REPORTE SEGPLAN 31032018'!N146</f>
        <v>565156333</v>
      </c>
      <c r="Q27" s="191">
        <f>+'[1]REPORTE SEGPLAN 31032018'!N147</f>
        <v>87401396</v>
      </c>
      <c r="R27" s="192">
        <f t="shared" si="1"/>
        <v>0.96161916599131747</v>
      </c>
      <c r="S27" s="92">
        <f>+R27</f>
        <v>0.96161916599131747</v>
      </c>
    </row>
    <row r="30" spans="2:19" x14ac:dyDescent="0.25">
      <c r="B30" s="193">
        <f>1/6</f>
        <v>0.16666666666666666</v>
      </c>
    </row>
  </sheetData>
  <mergeCells count="34">
    <mergeCell ref="B18:B26"/>
    <mergeCell ref="C18:C23"/>
    <mergeCell ref="D18:D23"/>
    <mergeCell ref="L18:L23"/>
    <mergeCell ref="M18:M26"/>
    <mergeCell ref="S18:S23"/>
    <mergeCell ref="C24:C25"/>
    <mergeCell ref="D24:D25"/>
    <mergeCell ref="E24:E25"/>
    <mergeCell ref="S24:S25"/>
    <mergeCell ref="B14:B17"/>
    <mergeCell ref="C14:C17"/>
    <mergeCell ref="D14:D17"/>
    <mergeCell ref="L14:L17"/>
    <mergeCell ref="M14:M17"/>
    <mergeCell ref="S14:S17"/>
    <mergeCell ref="M7:M9"/>
    <mergeCell ref="S8:S9"/>
    <mergeCell ref="B10:B13"/>
    <mergeCell ref="C10:C13"/>
    <mergeCell ref="D10:D13"/>
    <mergeCell ref="L10:L13"/>
    <mergeCell ref="M10:M13"/>
    <mergeCell ref="S10:S13"/>
    <mergeCell ref="B2:S2"/>
    <mergeCell ref="O3:S3"/>
    <mergeCell ref="B5:B6"/>
    <mergeCell ref="C5:C6"/>
    <mergeCell ref="D5:D6"/>
    <mergeCell ref="L5:L6"/>
    <mergeCell ref="M5:M6"/>
    <mergeCell ref="N5:N27"/>
    <mergeCell ref="S5:S6"/>
    <mergeCell ref="B7:B9"/>
  </mergeCells>
  <conditionalFormatting sqref="G5:H6 J8:J9 J11:J13 J15:J17 G8:H17">
    <cfRule type="cellIs" dxfId="5" priority="5" stopIfTrue="1" operator="equal">
      <formula>""</formula>
    </cfRule>
  </conditionalFormatting>
  <conditionalFormatting sqref="G18:H23">
    <cfRule type="cellIs" dxfId="4" priority="6" stopIfTrue="1" operator="equal">
      <formula>""</formula>
    </cfRule>
  </conditionalFormatting>
  <conditionalFormatting sqref="G26:H26">
    <cfRule type="cellIs" dxfId="3" priority="3" stopIfTrue="1" operator="equal">
      <formula>""</formula>
    </cfRule>
  </conditionalFormatting>
  <conditionalFormatting sqref="G26:H26">
    <cfRule type="cellIs" dxfId="2" priority="4" stopIfTrue="1" operator="equal">
      <formula>""</formula>
    </cfRule>
  </conditionalFormatting>
  <conditionalFormatting sqref="G7:H9">
    <cfRule type="cellIs" dxfId="1" priority="2" stopIfTrue="1" operator="equal">
      <formula>""</formula>
    </cfRule>
  </conditionalFormatting>
  <conditionalFormatting sqref="G27:H27">
    <cfRule type="cellIs" dxfId="0" priority="1" stopIfTrue="1" operator="equal">
      <formula>""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avance plan estrategico310318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Biainey Liceth Merchan Villami</dc:creator>
  <cp:lastModifiedBy>Biainey Liceth Merchan Villami</cp:lastModifiedBy>
  <dcterms:created xsi:type="dcterms:W3CDTF">2018-04-27T17:01:45Z</dcterms:created>
  <dcterms:modified xsi:type="dcterms:W3CDTF">2018-04-27T17:02:16Z</dcterms:modified>
</cp:coreProperties>
</file>