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E:\evidencias OAP 2025\evidencias del 06 al 10 de octubre 2025\formatos BACA 2025\"/>
    </mc:Choice>
  </mc:AlternateContent>
  <xr:revisionPtr revIDLastSave="0" documentId="13_ncr:1_{5AC21AFE-F21C-493C-B87A-D99BC6F8D4BF}" xr6:coauthVersionLast="36" xr6:coauthVersionMax="47" xr10:uidLastSave="{00000000-0000-0000-0000-000000000000}"/>
  <bookViews>
    <workbookView xWindow="0" yWindow="0" windowWidth="19200" windowHeight="10965" tabRatio="688" xr2:uid="{00000000-000D-0000-FFFF-FFFF00000000}"/>
  </bookViews>
  <sheets>
    <sheet name="CÁLCULO VALOR DE REFERENCIA" sheetId="18" r:id="rId1"/>
    <sheet name="VR - FORMULA ESTIMACIÓN " sheetId="6" r:id="rId2"/>
    <sheet name="AUXILIAR" sheetId="2" state="hidden" r:id="rId3"/>
    <sheet name="Hoja1" sheetId="13" state="hidden" r:id="rId4"/>
  </sheets>
  <definedNames>
    <definedName name="_xlnm._FilterDatabase" localSheetId="1" hidden="1">'VR - FORMULA ESTIMACIÓN '!$M$20:$O$24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4" i="18" l="1"/>
  <c r="E26" i="18"/>
  <c r="K26" i="18" s="1"/>
  <c r="K28" i="18" l="1"/>
  <c r="F19" i="18"/>
  <c r="G19" i="18" s="1"/>
  <c r="H19" i="18" s="1"/>
  <c r="I19" i="18" s="1"/>
  <c r="J19" i="18" s="1"/>
  <c r="K19" i="18" s="1"/>
  <c r="M20" i="6" l="1"/>
  <c r="C7" i="18"/>
  <c r="M31" i="6"/>
  <c r="M32" i="6" s="1"/>
  <c r="M41" i="6"/>
  <c r="M34" i="6" l="1"/>
  <c r="M36" i="6" l="1"/>
  <c r="M43" i="6" s="1"/>
</calcChain>
</file>

<file path=xl/sharedStrings.xml><?xml version="1.0" encoding="utf-8"?>
<sst xmlns="http://schemas.openxmlformats.org/spreadsheetml/2006/main" count="90" uniqueCount="81">
  <si>
    <t>MODELO DE ESTIMACIÓN DE LA RETRIBUCIÓN ECONÓMICA - BOGOTÁ A CIELO ABIERTO 2.0.</t>
  </si>
  <si>
    <t>Nombre de la zona o espacio:</t>
  </si>
  <si>
    <t>Diligencie la siguiente información: (SOLO MODIFICAR LAS CELDAS EN COLOR VERDE)</t>
  </si>
  <si>
    <t>VS:</t>
  </si>
  <si>
    <t>Valor de referencia del suelo</t>
  </si>
  <si>
    <t>FIR:</t>
  </si>
  <si>
    <t>Factor inductivo de Renta de acuerdo a la ubicación</t>
  </si>
  <si>
    <t>%</t>
  </si>
  <si>
    <t>A:</t>
  </si>
  <si>
    <t>Área de aprovechamiento específico - solicitud del particular</t>
  </si>
  <si>
    <t>M2</t>
  </si>
  <si>
    <t>T:</t>
  </si>
  <si>
    <t>Tiempo del uso (días) - indicar los días de uso efectivo del espacio</t>
  </si>
  <si>
    <t>Días</t>
  </si>
  <si>
    <t>j:</t>
  </si>
  <si>
    <t>Nivel de restricción</t>
  </si>
  <si>
    <t>Medio</t>
  </si>
  <si>
    <t>Lista</t>
  </si>
  <si>
    <t>TIPO:</t>
  </si>
  <si>
    <t>Tipo de propuesta, si es por zona (grupal) o por espacio (individual)</t>
  </si>
  <si>
    <t>Espacio (Individual)</t>
  </si>
  <si>
    <t>IS:</t>
  </si>
  <si>
    <t>Nivel de incidencia por dias</t>
  </si>
  <si>
    <t>Nivel de incidencia Alto</t>
  </si>
  <si>
    <t>Nivel de incidencia Medio</t>
  </si>
  <si>
    <t>Nivel de incidencia Bajo</t>
  </si>
  <si>
    <t>Incidencia del suelo de la situación</t>
  </si>
  <si>
    <t>Fr:</t>
  </si>
  <si>
    <t>Factor de restricción del Área</t>
  </si>
  <si>
    <t>VR:</t>
  </si>
  <si>
    <t>Valor de la retribución efectiva para el área y días solicitados</t>
  </si>
  <si>
    <t>EGRESOS:</t>
  </si>
  <si>
    <t>Valor de los egresos proyectados que corresponden como máximo al 20% del Valor de la Retribución, y solo pueden ser descontados por las propuestas por zona.</t>
  </si>
  <si>
    <t>SMMLV:</t>
  </si>
  <si>
    <t>Salario Mínimo Mensual Legal Vigente (2022)</t>
  </si>
  <si>
    <t>Desc:</t>
  </si>
  <si>
    <t>Porcentaje de descuento del SMMLV aplicable por cada persona en condición de vulnerabilidad incluida en la cadena productiva de la zona</t>
  </si>
  <si>
    <t>P:</t>
  </si>
  <si>
    <t>Número de personas en condición de vulnerabilidad incluidas (una persona por comercio)</t>
  </si>
  <si>
    <t>Personas vinculadas durante los dias (T) de uso de espacio BACA.</t>
  </si>
  <si>
    <t>INCENTIVOS:</t>
  </si>
  <si>
    <t>Descuento proyectado por la inclusión de personas en condición de vulnerabilidad.</t>
  </si>
  <si>
    <t>Valor de la retribución a pagar en dinero o en especie (el pago en especie solo aplica para las propuestas por zona).</t>
  </si>
  <si>
    <t>*</t>
  </si>
  <si>
    <t>* Los valores arrojados por esta estimación, en ningún caso representa el valor definitivo a pagar por la zona o espacio BACA. Los valores a pagar, por el uso del espacio público para BACA 2.0. solo se obtendrá a través de la evaluación realizada por los funcionarios del DADEP.</t>
  </si>
  <si>
    <t>Bajo</t>
  </si>
  <si>
    <t>FIR</t>
  </si>
  <si>
    <t>j</t>
  </si>
  <si>
    <t>Dias</t>
  </si>
  <si>
    <t>Alto</t>
  </si>
  <si>
    <t>Zona (Grupal)</t>
  </si>
  <si>
    <t>2023 en adelante</t>
  </si>
  <si>
    <t>SI</t>
  </si>
  <si>
    <t>NO</t>
  </si>
  <si>
    <t>Valor de referencia</t>
  </si>
  <si>
    <t>Factor inductivo de Renta</t>
  </si>
  <si>
    <t xml:space="preserve">Área de aprovechamiento específico </t>
  </si>
  <si>
    <t>Tiempo de uso</t>
  </si>
  <si>
    <t>BANREP</t>
  </si>
  <si>
    <t>IPC dic 2019</t>
  </si>
  <si>
    <t>IPC dic 2020</t>
  </si>
  <si>
    <t>IPC dic 2021</t>
  </si>
  <si>
    <t>IPC dic 2022</t>
  </si>
  <si>
    <t>IPC dic 2023</t>
  </si>
  <si>
    <t>IPC diciembre 2024</t>
  </si>
  <si>
    <t>https://suameca.banrep.gov.co/estadisticas-economicas/#/informacionSerie/100002/%C3%8Dndice%20de%20Precios%20al%20Consumidor%20%28IPC%29</t>
  </si>
  <si>
    <t>IPC Mes evaluado</t>
  </si>
  <si>
    <t>VALOR DE REFERENCIA</t>
  </si>
  <si>
    <t>___ m2</t>
  </si>
  <si>
    <t>BAJA/MEDIA/ALTA</t>
  </si>
  <si>
    <t>CERTIFICACIÓN DE RETRIBUCIÓN ECONÓMICA AL DISTRITO - BOGOTÁ A CIELO ABIERTO EN EL MARCO DEL DECRETO DISTRITAL N° 315 DE 2024 EN EL ESPACIO UBICADO EN _________, ESTABLECIMIENTO __________.</t>
  </si>
  <si>
    <t>AVALUO COMERCIAL POR MANZANA - ACTUALIZADA SEGÚN IPC</t>
  </si>
  <si>
    <t xml:space="preserve">PROMEDIO IDECA (2019) DEL AVALÚO COMERCIAL DE LAS MANZANAS ESTUDIADAS </t>
  </si>
  <si>
    <t>PÁGINA WEB BANCO DE LA REPÚBLICA PARA CONOCER EL IPC</t>
  </si>
  <si>
    <t>https://mapas.bogota.gov.co/?l=9364&amp;e=-74.16815498157747,4.618429022081677,-74.12695625110763,4.640672192449005,4686&amp;b=7256</t>
  </si>
  <si>
    <t>PÁGINA WEB: MAPAS BOGOTA - AVALÚO COMERCIAL</t>
  </si>
  <si>
    <t>*Ajustar el valor según el IPC del mes</t>
  </si>
  <si>
    <t>Código</t>
  </si>
  <si>
    <t>Versión</t>
  </si>
  <si>
    <t>Fecha</t>
  </si>
  <si>
    <t>127-FORAP-44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</si>
</sst>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\ * #,##0.00_-;\-&quot;$&quot;\ * #,##0.00_-;_-&quot;$&quot;\ * &quot;-&quot;??_-;_-@_-"/>
    <numFmt numFmtId="164" formatCode="_(* #,##0_);_(* \(#,##0\);_(* &quot;-&quot;_);_(@_)"/>
    <numFmt numFmtId="165" formatCode="&quot;$&quot;#,##0"/>
    <numFmt numFmtId="166" formatCode="_-* #,##0.0_-;\-* #,##0.0_-;_-* &quot;-&quot;_-;_-@_-"/>
    <numFmt numFmtId="167" formatCode="_(* #.##0.00_);_(* \(#.##0.00\);_(* &quot;-&quot;??_);_(@_)"/>
    <numFmt numFmtId="168" formatCode="_-* #.##0.00_-;\-* #.##0.00_-;_-* &quot;-&quot;??_-;_-@_-"/>
    <numFmt numFmtId="169" formatCode="_-&quot;$&quot;\ * #,##0_-;\-&quot;$&quot;\ * #,##0_-;_-&quot;$&quot;\ * &quot;-&quot;??_-;_-@_-"/>
    <numFmt numFmtId="170" formatCode="_(&quot;$&quot;* #,##0.00_);_(&quot;$&quot;* \(#,##0.00\);_(&quot;$&quot;* &quot;-&quot;??_);_(@_)"/>
  </numFmts>
  <fonts count="42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Trebuchet MS"/>
      <family val="2"/>
    </font>
    <font>
      <sz val="14"/>
      <color theme="1"/>
      <name val="Trebuchet MS"/>
      <family val="2"/>
    </font>
    <font>
      <b/>
      <sz val="16"/>
      <color theme="1"/>
      <name val="Trebuchet MS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Trebuchet MS"/>
      <family val="2"/>
    </font>
    <font>
      <sz val="12"/>
      <color rgb="FFC00000"/>
      <name val="Calibri"/>
      <family val="2"/>
      <scheme val="minor"/>
    </font>
    <font>
      <sz val="18"/>
      <color rgb="FFA30000"/>
      <name val="Calibri"/>
      <family val="2"/>
      <scheme val="minor"/>
    </font>
    <font>
      <sz val="14"/>
      <color rgb="FFA30000"/>
      <name val="Calibri"/>
      <family val="2"/>
      <scheme val="minor"/>
    </font>
    <font>
      <sz val="12"/>
      <color rgb="FFA30000"/>
      <name val="Calibri"/>
      <family val="2"/>
      <scheme val="minor"/>
    </font>
    <font>
      <b/>
      <sz val="16"/>
      <color rgb="FFA30000"/>
      <name val="Calibri"/>
      <family val="2"/>
      <scheme val="minor"/>
    </font>
    <font>
      <b/>
      <sz val="14"/>
      <color rgb="FFA30000"/>
      <name val="Calibri"/>
      <family val="2"/>
      <scheme val="minor"/>
    </font>
    <font>
      <b/>
      <sz val="14"/>
      <color theme="0"/>
      <name val="Trebuchet MS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20"/>
      <color rgb="FFA30000"/>
      <name val="Calibri"/>
      <family val="2"/>
      <scheme val="minor"/>
    </font>
    <font>
      <b/>
      <sz val="36"/>
      <color rgb="FFA30000"/>
      <name val="Calibri"/>
      <family val="2"/>
      <scheme val="minor"/>
    </font>
    <font>
      <sz val="14"/>
      <name val="Trebuchet MS"/>
      <family val="2"/>
    </font>
    <font>
      <b/>
      <sz val="11"/>
      <color theme="1"/>
      <name val="Calibri"/>
      <family val="2"/>
      <scheme val="minor"/>
    </font>
    <font>
      <sz val="8"/>
      <name val="Museo Sans 300"/>
    </font>
    <font>
      <sz val="8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8"/>
      <name val="Museo Sans 300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sz val="9"/>
      <color theme="0" tint="-0.499984740745262"/>
      <name val="Arial"/>
      <family val="2"/>
    </font>
    <font>
      <b/>
      <sz val="11"/>
      <name val="Museo Sans 500"/>
      <family val="3"/>
    </font>
    <font>
      <sz val="11"/>
      <name val="Museo Sans 500"/>
      <family val="3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3">
    <xf numFmtId="0" fontId="0" fillId="0" borderId="0"/>
    <xf numFmtId="9" fontId="3" fillId="0" borderId="0" applyFont="0" applyFill="0" applyBorder="0" applyAlignment="0" applyProtection="0"/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3" fillId="0" borderId="0"/>
    <xf numFmtId="0" fontId="1" fillId="0" borderId="0"/>
    <xf numFmtId="167" fontId="23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154">
    <xf numFmtId="0" fontId="0" fillId="0" borderId="0" xfId="0"/>
    <xf numFmtId="0" fontId="0" fillId="0" borderId="1" xfId="0" applyBorder="1" applyProtection="1">
      <protection hidden="1"/>
    </xf>
    <xf numFmtId="0" fontId="0" fillId="0" borderId="2" xfId="0" applyBorder="1" applyProtection="1">
      <protection hidden="1"/>
    </xf>
    <xf numFmtId="0" fontId="0" fillId="0" borderId="3" xfId="0" applyBorder="1" applyProtection="1">
      <protection hidden="1"/>
    </xf>
    <xf numFmtId="0" fontId="0" fillId="0" borderId="0" xfId="0" applyProtection="1">
      <protection hidden="1"/>
    </xf>
    <xf numFmtId="0" fontId="0" fillId="0" borderId="4" xfId="0" applyBorder="1" applyProtection="1">
      <protection hidden="1"/>
    </xf>
    <xf numFmtId="0" fontId="0" fillId="0" borderId="5" xfId="0" applyBorder="1" applyProtection="1">
      <protection hidden="1"/>
    </xf>
    <xf numFmtId="0" fontId="0" fillId="0" borderId="7" xfId="0" applyBorder="1" applyProtection="1">
      <protection hidden="1"/>
    </xf>
    <xf numFmtId="0" fontId="0" fillId="0" borderId="8" xfId="0" applyBorder="1" applyProtection="1">
      <protection hidden="1"/>
    </xf>
    <xf numFmtId="0" fontId="0" fillId="0" borderId="6" xfId="0" applyBorder="1" applyProtection="1">
      <protection hidden="1"/>
    </xf>
    <xf numFmtId="0" fontId="6" fillId="0" borderId="0" xfId="0" applyFont="1" applyProtection="1">
      <protection hidden="1"/>
    </xf>
    <xf numFmtId="0" fontId="12" fillId="0" borderId="0" xfId="0" applyFont="1" applyAlignment="1" applyProtection="1">
      <alignment vertical="center"/>
      <protection hidden="1"/>
    </xf>
    <xf numFmtId="165" fontId="0" fillId="0" borderId="0" xfId="0" applyNumberFormat="1" applyProtection="1">
      <protection hidden="1"/>
    </xf>
    <xf numFmtId="9" fontId="0" fillId="0" borderId="0" xfId="1" applyFont="1" applyBorder="1" applyProtection="1">
      <protection hidden="1"/>
    </xf>
    <xf numFmtId="0" fontId="19" fillId="0" borderId="0" xfId="0" applyFont="1" applyProtection="1">
      <protection hidden="1"/>
    </xf>
    <xf numFmtId="0" fontId="11" fillId="0" borderId="0" xfId="0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19" fillId="0" borderId="5" xfId="0" applyFont="1" applyBorder="1" applyAlignment="1" applyProtection="1">
      <alignment horizontal="center" vertical="center"/>
      <protection hidden="1"/>
    </xf>
    <xf numFmtId="0" fontId="12" fillId="0" borderId="9" xfId="0" applyFont="1" applyBorder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21" fillId="0" borderId="5" xfId="0" applyFont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164" fontId="19" fillId="0" borderId="0" xfId="6" applyFont="1" applyBorder="1" applyProtection="1">
      <protection hidden="1"/>
    </xf>
    <xf numFmtId="0" fontId="12" fillId="0" borderId="10" xfId="0" applyFont="1" applyBorder="1" applyAlignment="1" applyProtection="1">
      <alignment horizontal="center" vertical="center"/>
      <protection hidden="1"/>
    </xf>
    <xf numFmtId="0" fontId="27" fillId="8" borderId="10" xfId="0" applyFont="1" applyFill="1" applyBorder="1" applyAlignment="1" applyProtection="1">
      <alignment horizontal="left" vertical="center"/>
      <protection hidden="1"/>
    </xf>
    <xf numFmtId="0" fontId="27" fillId="8" borderId="11" xfId="0" applyFont="1" applyFill="1" applyBorder="1" applyAlignment="1" applyProtection="1">
      <alignment horizontal="left" vertical="center"/>
      <protection hidden="1"/>
    </xf>
    <xf numFmtId="0" fontId="27" fillId="8" borderId="12" xfId="0" applyFont="1" applyFill="1" applyBorder="1" applyAlignment="1" applyProtection="1">
      <alignment horizontal="left" vertical="center"/>
      <protection hidden="1"/>
    </xf>
    <xf numFmtId="0" fontId="15" fillId="0" borderId="11" xfId="0" applyFont="1" applyBorder="1" applyAlignment="1" applyProtection="1">
      <alignment horizontal="left" vertical="center"/>
      <protection hidden="1"/>
    </xf>
    <xf numFmtId="165" fontId="17" fillId="0" borderId="11" xfId="3" applyNumberFormat="1" applyFont="1" applyFill="1" applyBorder="1" applyAlignment="1" applyProtection="1">
      <alignment horizontal="center" vertical="center" wrapText="1"/>
      <protection hidden="1"/>
    </xf>
    <xf numFmtId="0" fontId="10" fillId="0" borderId="10" xfId="0" applyFont="1" applyBorder="1" applyAlignment="1" applyProtection="1">
      <alignment horizontal="center" vertical="center"/>
      <protection hidden="1"/>
    </xf>
    <xf numFmtId="0" fontId="15" fillId="0" borderId="13" xfId="0" applyFont="1" applyBorder="1" applyAlignment="1" applyProtection="1">
      <alignment horizontal="left" vertical="center"/>
      <protection hidden="1"/>
    </xf>
    <xf numFmtId="165" fontId="17" fillId="0" borderId="13" xfId="3" applyNumberFormat="1" applyFont="1" applyFill="1" applyBorder="1" applyAlignment="1" applyProtection="1">
      <alignment horizontal="center" vertical="center" wrapText="1"/>
      <protection hidden="1"/>
    </xf>
    <xf numFmtId="165" fontId="17" fillId="0" borderId="0" xfId="3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left"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horizontal="center" vertical="center" wrapText="1"/>
      <protection hidden="1"/>
    </xf>
    <xf numFmtId="0" fontId="10" fillId="0" borderId="9" xfId="0" applyFont="1" applyBorder="1" applyAlignment="1" applyProtection="1">
      <alignment horizontal="center" vertical="center"/>
      <protection hidden="1"/>
    </xf>
    <xf numFmtId="0" fontId="10" fillId="0" borderId="11" xfId="0" applyFont="1" applyBorder="1" applyAlignment="1" applyProtection="1">
      <alignment horizontal="center" vertical="center"/>
      <protection hidden="1"/>
    </xf>
    <xf numFmtId="0" fontId="11" fillId="0" borderId="11" xfId="0" applyFont="1" applyBorder="1" applyAlignment="1" applyProtection="1">
      <alignment horizontal="left" vertical="center"/>
      <protection hidden="1"/>
    </xf>
    <xf numFmtId="0" fontId="10" fillId="0" borderId="13" xfId="0" applyFont="1" applyBorder="1" applyAlignment="1" applyProtection="1">
      <alignment horizontal="center" vertical="center"/>
      <protection hidden="1"/>
    </xf>
    <xf numFmtId="0" fontId="11" fillId="0" borderId="13" xfId="0" applyFont="1" applyBorder="1" applyAlignment="1" applyProtection="1">
      <alignment horizontal="left" vertical="center"/>
      <protection hidden="1"/>
    </xf>
    <xf numFmtId="0" fontId="30" fillId="0" borderId="15" xfId="0" applyFont="1" applyBorder="1"/>
    <xf numFmtId="169" fontId="24" fillId="0" borderId="15" xfId="7" applyNumberFormat="1" applyFont="1" applyBorder="1" applyAlignment="1">
      <alignment horizontal="center" vertical="center"/>
    </xf>
    <xf numFmtId="10" fontId="30" fillId="0" borderId="15" xfId="0" applyNumberFormat="1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0" fillId="0" borderId="0" xfId="0" applyFill="1" applyBorder="1"/>
    <xf numFmtId="169" fontId="0" fillId="0" borderId="0" xfId="7" applyNumberFormat="1" applyFont="1" applyFill="1" applyBorder="1"/>
    <xf numFmtId="0" fontId="28" fillId="0" borderId="0" xfId="0" applyFont="1" applyFill="1" applyBorder="1"/>
    <xf numFmtId="169" fontId="28" fillId="0" borderId="0" xfId="0" applyNumberFormat="1" applyFont="1" applyFill="1" applyBorder="1"/>
    <xf numFmtId="0" fontId="28" fillId="0" borderId="0" xfId="0" applyFont="1" applyFill="1" applyBorder="1" applyAlignment="1">
      <alignment horizontal="center" vertical="center" wrapText="1"/>
    </xf>
    <xf numFmtId="169" fontId="0" fillId="0" borderId="0" xfId="7" applyNumberFormat="1" applyFont="1" applyFill="1" applyBorder="1" applyAlignment="1">
      <alignment horizontal="right" vertical="center"/>
    </xf>
    <xf numFmtId="170" fontId="0" fillId="0" borderId="0" xfId="0" applyNumberFormat="1" applyFill="1" applyBorder="1"/>
    <xf numFmtId="9" fontId="0" fillId="0" borderId="0" xfId="0" applyNumberFormat="1" applyFill="1" applyBorder="1"/>
    <xf numFmtId="0" fontId="30" fillId="0" borderId="15" xfId="0" applyFont="1" applyBorder="1" applyAlignment="1">
      <alignment horizontal="center" vertical="center" wrapText="1"/>
    </xf>
    <xf numFmtId="0" fontId="30" fillId="0" borderId="0" xfId="0" applyFont="1" applyFill="1" applyBorder="1"/>
    <xf numFmtId="169" fontId="24" fillId="0" borderId="0" xfId="7" applyNumberFormat="1" applyFont="1" applyFill="1" applyBorder="1" applyAlignment="1">
      <alignment horizontal="center" vertical="center"/>
    </xf>
    <xf numFmtId="10" fontId="30" fillId="0" borderId="0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vertical="top" wrapText="1"/>
    </xf>
    <xf numFmtId="169" fontId="0" fillId="0" borderId="15" xfId="7" applyNumberFormat="1" applyFont="1" applyFill="1" applyBorder="1" applyAlignment="1">
      <alignment horizontal="right" vertical="center"/>
    </xf>
    <xf numFmtId="0" fontId="0" fillId="0" borderId="15" xfId="0" applyFill="1" applyBorder="1"/>
    <xf numFmtId="0" fontId="28" fillId="0" borderId="15" xfId="0" applyFont="1" applyFill="1" applyBorder="1" applyAlignment="1">
      <alignment horizontal="center" vertical="center" wrapText="1"/>
    </xf>
    <xf numFmtId="0" fontId="28" fillId="0" borderId="15" xfId="0" applyFont="1" applyFill="1" applyBorder="1"/>
    <xf numFmtId="169" fontId="0" fillId="0" borderId="15" xfId="7" applyNumberFormat="1" applyFont="1" applyFill="1" applyBorder="1"/>
    <xf numFmtId="0" fontId="31" fillId="0" borderId="15" xfId="0" applyFont="1" applyFill="1" applyBorder="1"/>
    <xf numFmtId="4" fontId="0" fillId="0" borderId="15" xfId="0" applyNumberFormat="1" applyFill="1" applyBorder="1"/>
    <xf numFmtId="0" fontId="31" fillId="0" borderId="15" xfId="0" applyFont="1" applyBorder="1"/>
    <xf numFmtId="4" fontId="0" fillId="0" borderId="15" xfId="0" applyNumberFormat="1" applyBorder="1"/>
    <xf numFmtId="0" fontId="32" fillId="4" borderId="15" xfId="0" applyFont="1" applyFill="1" applyBorder="1"/>
    <xf numFmtId="4" fontId="6" fillId="4" borderId="15" xfId="0" applyNumberFormat="1" applyFont="1" applyFill="1" applyBorder="1"/>
    <xf numFmtId="0" fontId="28" fillId="4" borderId="15" xfId="0" applyFont="1" applyFill="1" applyBorder="1" applyAlignment="1">
      <alignment horizontal="center" vertical="center" wrapText="1"/>
    </xf>
    <xf numFmtId="169" fontId="0" fillId="4" borderId="15" xfId="7" applyNumberFormat="1" applyFont="1" applyFill="1" applyBorder="1" applyAlignment="1">
      <alignment horizontal="right" vertical="center"/>
    </xf>
    <xf numFmtId="169" fontId="6" fillId="0" borderId="15" xfId="0" applyNumberFormat="1" applyFont="1" applyFill="1" applyBorder="1"/>
    <xf numFmtId="0" fontId="39" fillId="0" borderId="20" xfId="0" applyFont="1" applyFill="1" applyBorder="1" applyAlignment="1">
      <alignment vertical="center" wrapText="1"/>
    </xf>
    <xf numFmtId="0" fontId="40" fillId="0" borderId="20" xfId="8" applyFont="1" applyFill="1" applyBorder="1" applyAlignment="1">
      <alignment vertical="center" wrapText="1"/>
    </xf>
    <xf numFmtId="0" fontId="41" fillId="0" borderId="20" xfId="8" applyFont="1" applyFill="1" applyBorder="1" applyAlignment="1">
      <alignment vertical="center"/>
    </xf>
    <xf numFmtId="14" fontId="41" fillId="0" borderId="20" xfId="8" applyNumberFormat="1" applyFont="1" applyFill="1" applyBorder="1" applyAlignment="1">
      <alignment vertical="center"/>
    </xf>
    <xf numFmtId="0" fontId="39" fillId="0" borderId="0" xfId="0" applyFont="1" applyFill="1" applyBorder="1" applyAlignment="1">
      <alignment vertical="center" wrapText="1"/>
    </xf>
    <xf numFmtId="0" fontId="39" fillId="0" borderId="21" xfId="0" applyFont="1" applyFill="1" applyBorder="1" applyAlignment="1">
      <alignment vertical="center" wrapText="1"/>
    </xf>
    <xf numFmtId="0" fontId="39" fillId="0" borderId="15" xfId="0" applyFont="1" applyFill="1" applyBorder="1" applyAlignment="1">
      <alignment vertical="center" wrapText="1"/>
    </xf>
    <xf numFmtId="0" fontId="39" fillId="0" borderId="15" xfId="0" applyFont="1" applyFill="1" applyBorder="1" applyAlignment="1">
      <alignment horizontal="center" vertical="center" wrapText="1"/>
    </xf>
    <xf numFmtId="0" fontId="40" fillId="0" borderId="19" xfId="8" applyFont="1" applyFill="1" applyBorder="1" applyAlignment="1">
      <alignment vertical="center" wrapText="1"/>
    </xf>
    <xf numFmtId="14" fontId="39" fillId="0" borderId="15" xfId="0" applyNumberFormat="1" applyFont="1" applyFill="1" applyBorder="1" applyAlignment="1">
      <alignment horizontal="center" vertical="center" wrapText="1"/>
    </xf>
    <xf numFmtId="0" fontId="36" fillId="11" borderId="15" xfId="0" applyFont="1" applyFill="1" applyBorder="1" applyAlignment="1">
      <alignment horizontal="center"/>
    </xf>
    <xf numFmtId="0" fontId="6" fillId="9" borderId="15" xfId="0" applyFont="1" applyFill="1" applyBorder="1" applyAlignment="1">
      <alignment horizontal="center"/>
    </xf>
    <xf numFmtId="0" fontId="28" fillId="10" borderId="17" xfId="0" applyFont="1" applyFill="1" applyBorder="1" applyAlignment="1">
      <alignment horizontal="center"/>
    </xf>
    <xf numFmtId="0" fontId="28" fillId="10" borderId="18" xfId="0" applyFont="1" applyFill="1" applyBorder="1" applyAlignment="1">
      <alignment horizontal="center"/>
    </xf>
    <xf numFmtId="0" fontId="28" fillId="10" borderId="19" xfId="0" applyFont="1" applyFill="1" applyBorder="1" applyAlignment="1">
      <alignment horizontal="center"/>
    </xf>
    <xf numFmtId="0" fontId="35" fillId="5" borderId="15" xfId="0" applyFont="1" applyFill="1" applyBorder="1" applyAlignment="1">
      <alignment horizontal="center"/>
    </xf>
    <xf numFmtId="0" fontId="37" fillId="0" borderId="17" xfId="12" applyFont="1" applyFill="1" applyBorder="1" applyAlignment="1">
      <alignment horizontal="center" vertical="center" wrapText="1"/>
    </xf>
    <xf numFmtId="0" fontId="37" fillId="0" borderId="19" xfId="12" applyFont="1" applyFill="1" applyBorder="1" applyAlignment="1">
      <alignment horizontal="center" vertical="center" wrapText="1"/>
    </xf>
    <xf numFmtId="0" fontId="34" fillId="7" borderId="15" xfId="0" applyFont="1" applyFill="1" applyBorder="1" applyAlignment="1">
      <alignment horizontal="center"/>
    </xf>
    <xf numFmtId="0" fontId="38" fillId="0" borderId="15" xfId="12" applyFont="1" applyFill="1" applyBorder="1" applyAlignment="1">
      <alignment horizontal="center" vertical="center" wrapText="1"/>
    </xf>
    <xf numFmtId="0" fontId="33" fillId="10" borderId="15" xfId="0" applyFont="1" applyFill="1" applyBorder="1" applyAlignment="1">
      <alignment horizontal="center" vertical="top" wrapText="1"/>
    </xf>
    <xf numFmtId="0" fontId="28" fillId="10" borderId="15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165" fontId="25" fillId="8" borderId="10" xfId="3" applyNumberFormat="1" applyFont="1" applyFill="1" applyBorder="1" applyAlignment="1" applyProtection="1">
      <alignment horizontal="center" vertical="center" wrapText="1"/>
      <protection hidden="1"/>
    </xf>
    <xf numFmtId="165" fontId="25" fillId="8" borderId="11" xfId="3" applyNumberFormat="1" applyFont="1" applyFill="1" applyBorder="1" applyAlignment="1" applyProtection="1">
      <alignment horizontal="center" vertical="center" wrapText="1"/>
      <protection hidden="1"/>
    </xf>
    <xf numFmtId="165" fontId="25" fillId="8" borderId="12" xfId="3" applyNumberFormat="1" applyFont="1" applyFill="1" applyBorder="1" applyAlignment="1" applyProtection="1">
      <alignment horizontal="center" vertical="center" wrapText="1"/>
      <protection hidden="1"/>
    </xf>
    <xf numFmtId="165" fontId="2" fillId="0" borderId="13" xfId="3" applyNumberFormat="1" applyFont="1" applyFill="1" applyBorder="1" applyAlignment="1" applyProtection="1">
      <alignment horizontal="left" vertical="center" wrapText="1"/>
      <protection hidden="1"/>
    </xf>
    <xf numFmtId="0" fontId="1" fillId="0" borderId="14" xfId="0" applyFont="1" applyBorder="1" applyAlignment="1" applyProtection="1">
      <alignment horizontal="left" wrapText="1"/>
      <protection hidden="1"/>
    </xf>
    <xf numFmtId="0" fontId="1" fillId="0" borderId="16" xfId="0" applyFont="1" applyBorder="1" applyAlignment="1" applyProtection="1">
      <alignment horizontal="left" wrapText="1"/>
      <protection hidden="1"/>
    </xf>
    <xf numFmtId="0" fontId="15" fillId="9" borderId="10" xfId="0" applyFont="1" applyFill="1" applyBorder="1" applyAlignment="1" applyProtection="1">
      <alignment horizontal="center" vertical="center" wrapText="1"/>
      <protection hidden="1"/>
    </xf>
    <xf numFmtId="0" fontId="15" fillId="9" borderId="11" xfId="0" applyFont="1" applyFill="1" applyBorder="1" applyAlignment="1" applyProtection="1">
      <alignment horizontal="center" vertical="center" wrapText="1"/>
      <protection hidden="1"/>
    </xf>
    <xf numFmtId="0" fontId="15" fillId="9" borderId="12" xfId="0" applyFont="1" applyFill="1" applyBorder="1" applyAlignment="1" applyProtection="1">
      <alignment horizontal="center" vertical="center" wrapText="1"/>
      <protection hidden="1"/>
    </xf>
    <xf numFmtId="165" fontId="26" fillId="7" borderId="10" xfId="3" applyNumberFormat="1" applyFont="1" applyFill="1" applyBorder="1" applyAlignment="1" applyProtection="1">
      <alignment horizontal="center" vertical="center" wrapText="1"/>
      <protection hidden="1"/>
    </xf>
    <xf numFmtId="165" fontId="26" fillId="7" borderId="11" xfId="3" applyNumberFormat="1" applyFont="1" applyFill="1" applyBorder="1" applyAlignment="1" applyProtection="1">
      <alignment horizontal="center" vertical="center" wrapText="1"/>
      <protection hidden="1"/>
    </xf>
    <xf numFmtId="165" fontId="26" fillId="7" borderId="12" xfId="3" applyNumberFormat="1" applyFont="1" applyFill="1" applyBorder="1" applyAlignment="1" applyProtection="1">
      <alignment horizontal="center" vertical="center" wrapText="1"/>
      <protection hidden="1"/>
    </xf>
    <xf numFmtId="0" fontId="22" fillId="6" borderId="10" xfId="0" applyFont="1" applyFill="1" applyBorder="1" applyAlignment="1" applyProtection="1">
      <alignment horizontal="center" vertical="center" wrapText="1"/>
      <protection hidden="1"/>
    </xf>
    <xf numFmtId="0" fontId="22" fillId="6" borderId="11" xfId="0" applyFont="1" applyFill="1" applyBorder="1" applyAlignment="1" applyProtection="1">
      <alignment horizontal="center" vertical="center" wrapText="1"/>
      <protection hidden="1"/>
    </xf>
    <xf numFmtId="0" fontId="22" fillId="6" borderId="12" xfId="0" applyFont="1" applyFill="1" applyBorder="1" applyAlignment="1" applyProtection="1">
      <alignment horizontal="center" vertical="center" wrapText="1"/>
      <protection hidden="1"/>
    </xf>
    <xf numFmtId="165" fontId="17" fillId="4" borderId="10" xfId="3" applyNumberFormat="1" applyFont="1" applyFill="1" applyBorder="1" applyAlignment="1" applyProtection="1">
      <alignment horizontal="center" vertical="center" wrapText="1"/>
      <protection hidden="1"/>
    </xf>
    <xf numFmtId="165" fontId="17" fillId="4" borderId="11" xfId="3" applyNumberFormat="1" applyFont="1" applyFill="1" applyBorder="1" applyAlignment="1" applyProtection="1">
      <alignment horizontal="center" vertical="center" wrapText="1"/>
      <protection hidden="1"/>
    </xf>
    <xf numFmtId="165" fontId="17" fillId="4" borderId="12" xfId="3" applyNumberFormat="1" applyFont="1" applyFill="1" applyBorder="1" applyAlignment="1" applyProtection="1">
      <alignment horizontal="center" vertical="center" wrapText="1"/>
      <protection hidden="1"/>
    </xf>
    <xf numFmtId="0" fontId="15" fillId="9" borderId="10" xfId="0" applyFont="1" applyFill="1" applyBorder="1" applyAlignment="1" applyProtection="1">
      <alignment horizontal="left" vertical="center" wrapText="1"/>
      <protection hidden="1"/>
    </xf>
    <xf numFmtId="0" fontId="15" fillId="9" borderId="11" xfId="0" applyFont="1" applyFill="1" applyBorder="1" applyAlignment="1" applyProtection="1">
      <alignment horizontal="left" vertical="center" wrapText="1"/>
      <protection hidden="1"/>
    </xf>
    <xf numFmtId="0" fontId="15" fillId="9" borderId="12" xfId="0" applyFont="1" applyFill="1" applyBorder="1" applyAlignment="1" applyProtection="1">
      <alignment horizontal="left" vertical="center" wrapText="1"/>
      <protection hidden="1"/>
    </xf>
    <xf numFmtId="165" fontId="20" fillId="4" borderId="10" xfId="2" applyNumberFormat="1" applyFont="1" applyFill="1" applyBorder="1" applyAlignment="1" applyProtection="1">
      <alignment horizontal="right" vertical="center" wrapText="1"/>
      <protection hidden="1"/>
    </xf>
    <xf numFmtId="165" fontId="20" fillId="4" borderId="12" xfId="2" applyNumberFormat="1" applyFont="1" applyFill="1" applyBorder="1" applyAlignment="1" applyProtection="1">
      <alignment horizontal="right" vertical="center" wrapText="1"/>
      <protection hidden="1"/>
    </xf>
    <xf numFmtId="9" fontId="21" fillId="4" borderId="10" xfId="6" applyNumberFormat="1" applyFont="1" applyFill="1" applyBorder="1" applyAlignment="1" applyProtection="1">
      <alignment horizontal="right" vertical="center"/>
      <protection hidden="1"/>
    </xf>
    <xf numFmtId="9" fontId="21" fillId="4" borderId="12" xfId="6" applyNumberFormat="1" applyFont="1" applyFill="1" applyBorder="1" applyAlignment="1" applyProtection="1">
      <alignment horizontal="right" vertical="center"/>
      <protection hidden="1"/>
    </xf>
    <xf numFmtId="0" fontId="11" fillId="9" borderId="10" xfId="0" applyFont="1" applyFill="1" applyBorder="1" applyAlignment="1" applyProtection="1">
      <alignment horizontal="left" vertical="center" wrapText="1"/>
      <protection hidden="1"/>
    </xf>
    <xf numFmtId="0" fontId="11" fillId="9" borderId="11" xfId="0" applyFont="1" applyFill="1" applyBorder="1" applyAlignment="1" applyProtection="1">
      <alignment horizontal="left" vertical="center" wrapText="1"/>
      <protection hidden="1"/>
    </xf>
    <xf numFmtId="0" fontId="11" fillId="9" borderId="12" xfId="0" applyFont="1" applyFill="1" applyBorder="1" applyAlignment="1" applyProtection="1">
      <alignment horizontal="left" vertical="center" wrapText="1"/>
      <protection hidden="1"/>
    </xf>
    <xf numFmtId="0" fontId="20" fillId="5" borderId="10" xfId="2" applyFont="1" applyFill="1" applyBorder="1" applyAlignment="1" applyProtection="1">
      <alignment horizontal="right" vertical="center"/>
      <protection locked="0"/>
    </xf>
    <xf numFmtId="0" fontId="20" fillId="5" borderId="12" xfId="2" applyFont="1" applyFill="1" applyBorder="1" applyAlignment="1" applyProtection="1">
      <alignment horizontal="right" vertical="center"/>
      <protection locked="0"/>
    </xf>
    <xf numFmtId="0" fontId="11" fillId="9" borderId="10" xfId="0" applyFont="1" applyFill="1" applyBorder="1" applyAlignment="1" applyProtection="1">
      <alignment horizontal="left" vertical="center"/>
      <protection hidden="1"/>
    </xf>
    <xf numFmtId="0" fontId="11" fillId="9" borderId="11" xfId="0" applyFont="1" applyFill="1" applyBorder="1" applyAlignment="1" applyProtection="1">
      <alignment horizontal="left" vertical="center"/>
      <protection hidden="1"/>
    </xf>
    <xf numFmtId="0" fontId="11" fillId="9" borderId="12" xfId="0" applyFont="1" applyFill="1" applyBorder="1" applyAlignment="1" applyProtection="1">
      <alignment horizontal="left" vertical="center"/>
      <protection hidden="1"/>
    </xf>
    <xf numFmtId="166" fontId="18" fillId="4" borderId="10" xfId="3" applyNumberFormat="1" applyFont="1" applyFill="1" applyBorder="1" applyAlignment="1" applyProtection="1">
      <alignment horizontal="right" vertical="center"/>
      <protection hidden="1"/>
    </xf>
    <xf numFmtId="166" fontId="18" fillId="4" borderId="12" xfId="3" applyNumberFormat="1" applyFont="1" applyFill="1" applyBorder="1" applyAlignment="1" applyProtection="1">
      <alignment horizontal="right" vertical="center"/>
      <protection hidden="1"/>
    </xf>
    <xf numFmtId="9" fontId="18" fillId="4" borderId="10" xfId="3" applyNumberFormat="1" applyFont="1" applyFill="1" applyBorder="1" applyAlignment="1" applyProtection="1">
      <alignment horizontal="right" vertical="center"/>
      <protection hidden="1"/>
    </xf>
    <xf numFmtId="9" fontId="18" fillId="4" borderId="12" xfId="3" applyNumberFormat="1" applyFont="1" applyFill="1" applyBorder="1" applyAlignment="1" applyProtection="1">
      <alignment horizontal="right" vertical="center"/>
      <protection hidden="1"/>
    </xf>
    <xf numFmtId="9" fontId="18" fillId="10" borderId="10" xfId="3" applyNumberFormat="1" applyFont="1" applyFill="1" applyBorder="1" applyAlignment="1" applyProtection="1">
      <alignment horizontal="right" vertical="center"/>
      <protection locked="0" hidden="1"/>
    </xf>
    <xf numFmtId="9" fontId="18" fillId="10" borderId="12" xfId="3" applyNumberFormat="1" applyFont="1" applyFill="1" applyBorder="1" applyAlignment="1" applyProtection="1">
      <alignment horizontal="right" vertical="center"/>
      <protection locked="0" hidden="1"/>
    </xf>
    <xf numFmtId="0" fontId="8" fillId="0" borderId="4" xfId="0" applyFont="1" applyBorder="1" applyAlignment="1" applyProtection="1">
      <alignment horizontal="center" wrapText="1"/>
      <protection hidden="1"/>
    </xf>
    <xf numFmtId="0" fontId="8" fillId="0" borderId="0" xfId="0" applyFont="1" applyAlignment="1" applyProtection="1">
      <alignment horizontal="center" wrapText="1"/>
      <protection hidden="1"/>
    </xf>
    <xf numFmtId="0" fontId="8" fillId="0" borderId="6" xfId="0" applyFont="1" applyBorder="1" applyAlignment="1" applyProtection="1">
      <alignment horizontal="center" wrapText="1"/>
      <protection hidden="1"/>
    </xf>
    <xf numFmtId="0" fontId="8" fillId="0" borderId="7" xfId="0" applyFont="1" applyBorder="1" applyAlignment="1" applyProtection="1">
      <alignment horizontal="center" wrapText="1"/>
      <protection hidden="1"/>
    </xf>
    <xf numFmtId="0" fontId="9" fillId="0" borderId="4" xfId="0" applyFont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9" fillId="0" borderId="5" xfId="0" applyFont="1" applyBorder="1" applyAlignment="1" applyProtection="1">
      <alignment horizontal="center" vertical="center"/>
      <protection hidden="1"/>
    </xf>
    <xf numFmtId="0" fontId="4" fillId="4" borderId="10" xfId="2" applyFill="1" applyBorder="1" applyAlignment="1" applyProtection="1">
      <alignment horizontal="center" wrapText="1"/>
      <protection locked="0"/>
    </xf>
    <xf numFmtId="0" fontId="4" fillId="4" borderId="11" xfId="2" applyFill="1" applyBorder="1" applyAlignment="1" applyProtection="1">
      <alignment horizontal="center" wrapText="1"/>
      <protection locked="0"/>
    </xf>
    <xf numFmtId="0" fontId="4" fillId="4" borderId="12" xfId="2" applyFill="1" applyBorder="1" applyAlignment="1" applyProtection="1">
      <alignment horizontal="center" wrapText="1"/>
      <protection locked="0"/>
    </xf>
    <xf numFmtId="0" fontId="10" fillId="9" borderId="10" xfId="0" applyFont="1" applyFill="1" applyBorder="1" applyAlignment="1" applyProtection="1">
      <alignment horizontal="left" vertical="center"/>
      <protection hidden="1"/>
    </xf>
    <xf numFmtId="0" fontId="10" fillId="9" borderId="11" xfId="0" applyFont="1" applyFill="1" applyBorder="1" applyAlignment="1" applyProtection="1">
      <alignment horizontal="left" vertical="center"/>
      <protection hidden="1"/>
    </xf>
    <xf numFmtId="0" fontId="10" fillId="9" borderId="12" xfId="0" applyFont="1" applyFill="1" applyBorder="1" applyAlignment="1" applyProtection="1">
      <alignment horizontal="left" vertical="center"/>
      <protection hidden="1"/>
    </xf>
    <xf numFmtId="165" fontId="20" fillId="5" borderId="10" xfId="2" applyNumberFormat="1" applyFont="1" applyFill="1" applyBorder="1" applyAlignment="1" applyProtection="1">
      <alignment horizontal="right" vertical="center" wrapText="1"/>
      <protection locked="0"/>
    </xf>
    <xf numFmtId="165" fontId="20" fillId="5" borderId="12" xfId="2" applyNumberFormat="1" applyFont="1" applyFill="1" applyBorder="1" applyAlignment="1" applyProtection="1">
      <alignment horizontal="right" vertical="center" wrapText="1"/>
      <protection locked="0"/>
    </xf>
    <xf numFmtId="10" fontId="21" fillId="4" borderId="10" xfId="6" applyNumberFormat="1" applyFont="1" applyFill="1" applyBorder="1" applyAlignment="1" applyProtection="1">
      <alignment horizontal="right" vertical="center"/>
      <protection hidden="1"/>
    </xf>
    <xf numFmtId="164" fontId="21" fillId="4" borderId="12" xfId="6" applyFont="1" applyFill="1" applyBorder="1" applyAlignment="1" applyProtection="1">
      <alignment horizontal="right" vertical="center"/>
      <protection hidden="1"/>
    </xf>
  </cellXfs>
  <cellStyles count="13">
    <cellStyle name="Bueno" xfId="2" builtinId="26"/>
    <cellStyle name="Hipervínculo" xfId="4" builtinId="8" hidden="1"/>
    <cellStyle name="Hipervínculo" xfId="12" builtinId="8"/>
    <cellStyle name="Hipervínculo visitado" xfId="5" builtinId="9" hidden="1"/>
    <cellStyle name="Incorrecto" xfId="3" builtinId="27"/>
    <cellStyle name="Millares [0]" xfId="6" builtinId="6"/>
    <cellStyle name="Millares 2" xfId="10" xr:uid="{00000000-0005-0000-0000-000005000000}"/>
    <cellStyle name="Millares 3" xfId="11" xr:uid="{00000000-0005-0000-0000-000006000000}"/>
    <cellStyle name="Moneda" xfId="7" builtinId="4"/>
    <cellStyle name="Normal" xfId="0" builtinId="0"/>
    <cellStyle name="Normal 2" xfId="8" xr:uid="{00000000-0005-0000-0000-000009000000}"/>
    <cellStyle name="Normal 3" xfId="9" xr:uid="{00000000-0005-0000-0000-00000A000000}"/>
    <cellStyle name="Porcentaje" xfId="1" builtinId="5"/>
  </cellStyles>
  <dxfs count="0"/>
  <tableStyles count="0" defaultTableStyle="TableStyleMedium9" defaultPivotStyle="PivotStyleMedium7"/>
  <colors>
    <mruColors>
      <color rgb="FFA30000"/>
      <color rgb="FFF20000"/>
      <color rgb="FFFFC7CE"/>
      <color rgb="FFC6EF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4761</xdr:colOff>
      <xdr:row>4</xdr:row>
      <xdr:rowOff>23467</xdr:rowOff>
    </xdr:from>
    <xdr:to>
      <xdr:col>9</xdr:col>
      <xdr:colOff>114486</xdr:colOff>
      <xdr:row>15</xdr:row>
      <xdr:rowOff>19049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EC4E9EA-567B-4DA6-9F15-360B41D2C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53186" y="223492"/>
          <a:ext cx="4919850" cy="3167407"/>
        </a:xfrm>
        <a:prstGeom prst="rect">
          <a:avLst/>
        </a:prstGeom>
      </xdr:spPr>
    </xdr:pic>
    <xdr:clientData/>
  </xdr:twoCellAnchor>
  <xdr:twoCellAnchor>
    <xdr:from>
      <xdr:col>4</xdr:col>
      <xdr:colOff>171450</xdr:colOff>
      <xdr:row>4</xdr:row>
      <xdr:rowOff>95250</xdr:rowOff>
    </xdr:from>
    <xdr:to>
      <xdr:col>7</xdr:col>
      <xdr:colOff>314325</xdr:colOff>
      <xdr:row>5</xdr:row>
      <xdr:rowOff>66675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322A2F9-50C8-43A0-8939-69874C9A3227}"/>
            </a:ext>
          </a:extLst>
        </xdr:cNvPr>
        <xdr:cNvSpPr txBox="1"/>
      </xdr:nvSpPr>
      <xdr:spPr>
        <a:xfrm>
          <a:off x="5705475" y="295275"/>
          <a:ext cx="3028950" cy="171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100" b="1"/>
            <a:t>EJEMPLO DE MAPA DE AVALÚO COMERCIAL</a:t>
          </a:r>
        </a:p>
      </xdr:txBody>
    </xdr:sp>
    <xdr:clientData/>
  </xdr:twoCellAnchor>
  <xdr:twoCellAnchor>
    <xdr:from>
      <xdr:col>5</xdr:col>
      <xdr:colOff>161925</xdr:colOff>
      <xdr:row>13</xdr:row>
      <xdr:rowOff>771525</xdr:rowOff>
    </xdr:from>
    <xdr:to>
      <xdr:col>8</xdr:col>
      <xdr:colOff>304800</xdr:colOff>
      <xdr:row>14</xdr:row>
      <xdr:rowOff>152400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F33D0E81-718D-494C-BF68-C31D0F898B60}"/>
            </a:ext>
          </a:extLst>
        </xdr:cNvPr>
        <xdr:cNvSpPr txBox="1"/>
      </xdr:nvSpPr>
      <xdr:spPr>
        <a:xfrm>
          <a:off x="7572375" y="3152775"/>
          <a:ext cx="3028950" cy="171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100" i="1"/>
            <a:t>Fuente:</a:t>
          </a:r>
          <a:r>
            <a:rPr lang="es-CO" sz="1100" i="1" baseline="0"/>
            <a:t> MAPAS BOGOTÁ</a:t>
          </a:r>
          <a:endParaRPr lang="es-CO" sz="1100" i="1"/>
        </a:p>
      </xdr:txBody>
    </xdr:sp>
    <xdr:clientData/>
  </xdr:twoCellAnchor>
  <xdr:twoCellAnchor>
    <xdr:from>
      <xdr:col>4</xdr:col>
      <xdr:colOff>600075</xdr:colOff>
      <xdr:row>19</xdr:row>
      <xdr:rowOff>19050</xdr:rowOff>
    </xdr:from>
    <xdr:to>
      <xdr:col>4</xdr:col>
      <xdr:colOff>600075</xdr:colOff>
      <xdr:row>25</xdr:row>
      <xdr:rowOff>9525</xdr:rowOff>
    </xdr:to>
    <xdr:cxnSp macro="">
      <xdr:nvCxnSpPr>
        <xdr:cNvPr id="6" name="Conector recto de flecha 5">
          <a:extLst>
            <a:ext uri="{FF2B5EF4-FFF2-40B4-BE49-F238E27FC236}">
              <a16:creationId xmlns:a16="http://schemas.microsoft.com/office/drawing/2014/main" id="{8E4B47BB-A9E2-4A45-927E-B3088DC0F271}"/>
            </a:ext>
          </a:extLst>
        </xdr:cNvPr>
        <xdr:cNvCxnSpPr/>
      </xdr:nvCxnSpPr>
      <xdr:spPr>
        <a:xfrm flipV="1">
          <a:off x="6134100" y="4191000"/>
          <a:ext cx="0" cy="1190625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609600</xdr:colOff>
      <xdr:row>19</xdr:row>
      <xdr:rowOff>19050</xdr:rowOff>
    </xdr:from>
    <xdr:to>
      <xdr:col>10</xdr:col>
      <xdr:colOff>609600</xdr:colOff>
      <xdr:row>25</xdr:row>
      <xdr:rowOff>9525</xdr:rowOff>
    </xdr:to>
    <xdr:cxnSp macro="">
      <xdr:nvCxnSpPr>
        <xdr:cNvPr id="12" name="Conector recto de flecha 11">
          <a:extLst>
            <a:ext uri="{FF2B5EF4-FFF2-40B4-BE49-F238E27FC236}">
              <a16:creationId xmlns:a16="http://schemas.microsoft.com/office/drawing/2014/main" id="{380088BF-FCBC-4539-AB7C-D418BD3DE6A0}"/>
            </a:ext>
          </a:extLst>
        </xdr:cNvPr>
        <xdr:cNvCxnSpPr/>
      </xdr:nvCxnSpPr>
      <xdr:spPr>
        <a:xfrm>
          <a:off x="11915775" y="4191000"/>
          <a:ext cx="0" cy="1190625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133350</xdr:colOff>
      <xdr:row>5</xdr:row>
      <xdr:rowOff>152400</xdr:rowOff>
    </xdr:from>
    <xdr:to>
      <xdr:col>9</xdr:col>
      <xdr:colOff>952500</xdr:colOff>
      <xdr:row>5</xdr:row>
      <xdr:rowOff>152400</xdr:rowOff>
    </xdr:to>
    <xdr:cxnSp macro="">
      <xdr:nvCxnSpPr>
        <xdr:cNvPr id="14" name="Conector recto de flecha 13">
          <a:extLst>
            <a:ext uri="{FF2B5EF4-FFF2-40B4-BE49-F238E27FC236}">
              <a16:creationId xmlns:a16="http://schemas.microsoft.com/office/drawing/2014/main" id="{026D1430-5AAC-4BCB-9775-95C81D175161}"/>
            </a:ext>
          </a:extLst>
        </xdr:cNvPr>
        <xdr:cNvCxnSpPr/>
      </xdr:nvCxnSpPr>
      <xdr:spPr>
        <a:xfrm flipH="1">
          <a:off x="11391900" y="552450"/>
          <a:ext cx="819150" cy="0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390525</xdr:colOff>
      <xdr:row>13</xdr:row>
      <xdr:rowOff>447675</xdr:rowOff>
    </xdr:from>
    <xdr:to>
      <xdr:col>0</xdr:col>
      <xdr:colOff>971550</xdr:colOff>
      <xdr:row>13</xdr:row>
      <xdr:rowOff>447675</xdr:rowOff>
    </xdr:to>
    <xdr:cxnSp macro="">
      <xdr:nvCxnSpPr>
        <xdr:cNvPr id="28" name="Conector recto 27">
          <a:extLst>
            <a:ext uri="{FF2B5EF4-FFF2-40B4-BE49-F238E27FC236}">
              <a16:creationId xmlns:a16="http://schemas.microsoft.com/office/drawing/2014/main" id="{863A04DA-3DFA-4799-B05A-05A98990C67C}"/>
            </a:ext>
          </a:extLst>
        </xdr:cNvPr>
        <xdr:cNvCxnSpPr/>
      </xdr:nvCxnSpPr>
      <xdr:spPr>
        <a:xfrm flipH="1">
          <a:off x="390525" y="2828925"/>
          <a:ext cx="581025" cy="0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390525</xdr:colOff>
      <xdr:row>13</xdr:row>
      <xdr:rowOff>447675</xdr:rowOff>
    </xdr:from>
    <xdr:to>
      <xdr:col>0</xdr:col>
      <xdr:colOff>390525</xdr:colOff>
      <xdr:row>22</xdr:row>
      <xdr:rowOff>123825</xdr:rowOff>
    </xdr:to>
    <xdr:cxnSp macro="">
      <xdr:nvCxnSpPr>
        <xdr:cNvPr id="30" name="Conector recto 29">
          <a:extLst>
            <a:ext uri="{FF2B5EF4-FFF2-40B4-BE49-F238E27FC236}">
              <a16:creationId xmlns:a16="http://schemas.microsoft.com/office/drawing/2014/main" id="{C9958E83-B03C-428F-9ADD-399A66B3F0CF}"/>
            </a:ext>
          </a:extLst>
        </xdr:cNvPr>
        <xdr:cNvCxnSpPr/>
      </xdr:nvCxnSpPr>
      <xdr:spPr>
        <a:xfrm>
          <a:off x="390525" y="2828925"/>
          <a:ext cx="0" cy="2066925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390525</xdr:colOff>
      <xdr:row>22</xdr:row>
      <xdr:rowOff>123825</xdr:rowOff>
    </xdr:from>
    <xdr:to>
      <xdr:col>0</xdr:col>
      <xdr:colOff>962025</xdr:colOff>
      <xdr:row>22</xdr:row>
      <xdr:rowOff>123825</xdr:rowOff>
    </xdr:to>
    <xdr:cxnSp macro="">
      <xdr:nvCxnSpPr>
        <xdr:cNvPr id="32" name="Conector recto de flecha 31">
          <a:extLst>
            <a:ext uri="{FF2B5EF4-FFF2-40B4-BE49-F238E27FC236}">
              <a16:creationId xmlns:a16="http://schemas.microsoft.com/office/drawing/2014/main" id="{520CAE83-E7B0-4473-AF97-28FB7019B7F2}"/>
            </a:ext>
          </a:extLst>
        </xdr:cNvPr>
        <xdr:cNvCxnSpPr/>
      </xdr:nvCxnSpPr>
      <xdr:spPr>
        <a:xfrm>
          <a:off x="390525" y="4895850"/>
          <a:ext cx="571500" cy="0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552450</xdr:colOff>
      <xdr:row>6</xdr:row>
      <xdr:rowOff>0</xdr:rowOff>
    </xdr:from>
    <xdr:to>
      <xdr:col>12</xdr:col>
      <xdr:colOff>552450</xdr:colOff>
      <xdr:row>28</xdr:row>
      <xdr:rowOff>161925</xdr:rowOff>
    </xdr:to>
    <xdr:cxnSp macro="">
      <xdr:nvCxnSpPr>
        <xdr:cNvPr id="34" name="Conector recto 33">
          <a:extLst>
            <a:ext uri="{FF2B5EF4-FFF2-40B4-BE49-F238E27FC236}">
              <a16:creationId xmlns:a16="http://schemas.microsoft.com/office/drawing/2014/main" id="{71E5D9D7-6552-4F1F-9AD7-BEFD75AA2447}"/>
            </a:ext>
          </a:extLst>
        </xdr:cNvPr>
        <xdr:cNvCxnSpPr/>
      </xdr:nvCxnSpPr>
      <xdr:spPr>
        <a:xfrm>
          <a:off x="14830425" y="981075"/>
          <a:ext cx="0" cy="5153025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590550</xdr:colOff>
      <xdr:row>28</xdr:row>
      <xdr:rowOff>161925</xdr:rowOff>
    </xdr:from>
    <xdr:to>
      <xdr:col>12</xdr:col>
      <xdr:colOff>542925</xdr:colOff>
      <xdr:row>28</xdr:row>
      <xdr:rowOff>161925</xdr:rowOff>
    </xdr:to>
    <xdr:cxnSp macro="">
      <xdr:nvCxnSpPr>
        <xdr:cNvPr id="36" name="Conector recto 35">
          <a:extLst>
            <a:ext uri="{FF2B5EF4-FFF2-40B4-BE49-F238E27FC236}">
              <a16:creationId xmlns:a16="http://schemas.microsoft.com/office/drawing/2014/main" id="{95405B22-355F-4E6D-B206-8C4EC137AC9E}"/>
            </a:ext>
          </a:extLst>
        </xdr:cNvPr>
        <xdr:cNvCxnSpPr/>
      </xdr:nvCxnSpPr>
      <xdr:spPr>
        <a:xfrm flipH="1">
          <a:off x="7038975" y="6134100"/>
          <a:ext cx="7781925" cy="0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609600</xdr:colOff>
      <xdr:row>26</xdr:row>
      <xdr:rowOff>19050</xdr:rowOff>
    </xdr:from>
    <xdr:to>
      <xdr:col>4</xdr:col>
      <xdr:colOff>609600</xdr:colOff>
      <xdr:row>28</xdr:row>
      <xdr:rowOff>152400</xdr:rowOff>
    </xdr:to>
    <xdr:cxnSp macro="">
      <xdr:nvCxnSpPr>
        <xdr:cNvPr id="38" name="Conector recto de flecha 37">
          <a:extLst>
            <a:ext uri="{FF2B5EF4-FFF2-40B4-BE49-F238E27FC236}">
              <a16:creationId xmlns:a16="http://schemas.microsoft.com/office/drawing/2014/main" id="{25BE417A-FF70-4A47-B3E6-24EC8E714C5C}"/>
            </a:ext>
          </a:extLst>
        </xdr:cNvPr>
        <xdr:cNvCxnSpPr/>
      </xdr:nvCxnSpPr>
      <xdr:spPr>
        <a:xfrm flipV="1">
          <a:off x="7058025" y="5591175"/>
          <a:ext cx="0" cy="533400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114300</xdr:colOff>
      <xdr:row>0</xdr:row>
      <xdr:rowOff>76200</xdr:rowOff>
    </xdr:from>
    <xdr:to>
      <xdr:col>1</xdr:col>
      <xdr:colOff>1389530</xdr:colOff>
      <xdr:row>3</xdr:row>
      <xdr:rowOff>289111</xdr:rowOff>
    </xdr:to>
    <xdr:pic>
      <xdr:nvPicPr>
        <xdr:cNvPr id="15" name="Picture 2" descr="Imagen de la camapaña.">
          <a:extLst>
            <a:ext uri="{FF2B5EF4-FFF2-40B4-BE49-F238E27FC236}">
              <a16:creationId xmlns:a16="http://schemas.microsoft.com/office/drawing/2014/main" id="{08D04818-BF03-44D4-8CA3-F0D2448DE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362" t="68764" r="43021" b="9541"/>
        <a:stretch>
          <a:fillRect/>
        </a:stretch>
      </xdr:blipFill>
      <xdr:spPr bwMode="auto">
        <a:xfrm>
          <a:off x="1095375" y="76200"/>
          <a:ext cx="1275230" cy="14702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1838325</xdr:colOff>
      <xdr:row>0</xdr:row>
      <xdr:rowOff>161926</xdr:rowOff>
    </xdr:from>
    <xdr:to>
      <xdr:col>9</xdr:col>
      <xdr:colOff>209550</xdr:colOff>
      <xdr:row>3</xdr:row>
      <xdr:rowOff>9526</xdr:rowOff>
    </xdr:to>
    <xdr:sp macro="" textlink="">
      <xdr:nvSpPr>
        <xdr:cNvPr id="16" name="3 Rectángulo redondeado">
          <a:extLst>
            <a:ext uri="{FF2B5EF4-FFF2-40B4-BE49-F238E27FC236}">
              <a16:creationId xmlns:a16="http://schemas.microsoft.com/office/drawing/2014/main" id="{1472D87D-2D3C-4737-BFC1-B5ECDD107549}"/>
            </a:ext>
          </a:extLst>
        </xdr:cNvPr>
        <xdr:cNvSpPr/>
      </xdr:nvSpPr>
      <xdr:spPr>
        <a:xfrm>
          <a:off x="2819400" y="161926"/>
          <a:ext cx="8648700" cy="1104900"/>
        </a:xfrm>
        <a:prstGeom prst="roundRect">
          <a:avLst/>
        </a:prstGeom>
        <a:noFill/>
        <a:ln w="50800">
          <a:solidFill>
            <a:srgbClr val="A3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>
            <a:lnSpc>
              <a:spcPts val="2100"/>
            </a:lnSpc>
          </a:pPr>
          <a:r>
            <a:rPr lang="es-CO" sz="2400" b="1" baseline="0">
              <a:solidFill>
                <a:srgbClr val="A30000"/>
              </a:solidFill>
              <a:latin typeface="Trebuchet MS" panose="020B0603020202020204" pitchFamily="34" charset="0"/>
            </a:rPr>
            <a:t>FORMULARIO PROPUESTA ECONÓMICA BOGOTA A CIELO ABIERTO</a:t>
          </a:r>
          <a:endParaRPr lang="es-CO" sz="2400" b="1">
            <a:solidFill>
              <a:srgbClr val="A30000"/>
            </a:solidFill>
            <a:latin typeface="Trebuchet MS" panose="020B0603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206828</xdr:colOff>
      <xdr:row>1</xdr:row>
      <xdr:rowOff>43544</xdr:rowOff>
    </xdr:from>
    <xdr:to>
      <xdr:col>4</xdr:col>
      <xdr:colOff>404813</xdr:colOff>
      <xdr:row>7</xdr:row>
      <xdr:rowOff>95250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383721" y="247651"/>
          <a:ext cx="2973842" cy="1276349"/>
          <a:chOff x="6455228" y="272144"/>
          <a:chExt cx="3298371" cy="1262968"/>
        </a:xfrm>
      </xdr:grpSpPr>
      <xdr:sp macro="" textlink="">
        <xdr:nvSpPr>
          <xdr:cNvPr id="9" name="Rectángulo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>
          <a:xfrm flipH="1">
            <a:off x="6455228" y="272144"/>
            <a:ext cx="3298371" cy="1262968"/>
          </a:xfrm>
          <a:prstGeom prst="rect">
            <a:avLst/>
          </a:prstGeom>
          <a:solidFill>
            <a:srgbClr val="E80B2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C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CO"/>
          </a:p>
        </xdr:txBody>
      </xdr:sp>
      <xdr:pic>
        <xdr:nvPicPr>
          <xdr:cNvPr id="10" name="Imagen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17704"/>
          <a:stretch/>
        </xdr:blipFill>
        <xdr:spPr>
          <a:xfrm>
            <a:off x="6749143" y="306141"/>
            <a:ext cx="2844569" cy="1130774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0</xdr:colOff>
      <xdr:row>11</xdr:row>
      <xdr:rowOff>0</xdr:rowOff>
    </xdr:from>
    <xdr:to>
      <xdr:col>11</xdr:col>
      <xdr:colOff>371475</xdr:colOff>
      <xdr:row>12</xdr:row>
      <xdr:rowOff>76200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87306C5B-BB60-4C79-9E90-49E3DA396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9450" y="2333625"/>
          <a:ext cx="3019425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mapas.bogota.gov.co/?l=9364&amp;e=-74.16815498157747,4.618429022081677,-74.12695625110763,4.640672192449005,4686&amp;b=7256" TargetMode="External"/><Relationship Id="rId1" Type="http://schemas.openxmlformats.org/officeDocument/2006/relationships/hyperlink" Target="https://suameca.banrep.gov.co/estadisticas-economicas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33A62-8EC8-4BDD-9FBB-79EBF549970B}">
  <dimension ref="B1:AA29"/>
  <sheetViews>
    <sheetView tabSelected="1" zoomScaleNormal="100" workbookViewId="0">
      <selection activeCell="L12" sqref="L12"/>
    </sheetView>
  </sheetViews>
  <sheetFormatPr baseColWidth="10" defaultColWidth="12.875" defaultRowHeight="15.75"/>
  <cols>
    <col min="1" max="1" width="12.875" style="46"/>
    <col min="2" max="2" width="32.625" style="46" bestFit="1" customWidth="1"/>
    <col min="3" max="3" width="11.875" style="46" bestFit="1" customWidth="1"/>
    <col min="4" max="4" width="27.25" style="46" customWidth="1"/>
    <col min="5" max="10" width="12.625" style="46" bestFit="1" customWidth="1"/>
    <col min="11" max="11" width="14.125" style="46" customWidth="1"/>
    <col min="12" max="16384" width="12.875" style="46"/>
  </cols>
  <sheetData>
    <row r="1" spans="2:27" ht="29.25" customHeight="1">
      <c r="F1" s="79"/>
      <c r="G1" s="79"/>
      <c r="H1" s="79"/>
      <c r="I1" s="79"/>
      <c r="K1" s="83" t="s">
        <v>77</v>
      </c>
      <c r="L1" s="81" t="s">
        <v>80</v>
      </c>
      <c r="M1" s="79"/>
      <c r="N1" s="80"/>
      <c r="O1" s="75"/>
      <c r="P1" s="75"/>
      <c r="Q1" s="75"/>
      <c r="R1" s="75"/>
      <c r="T1" s="76"/>
      <c r="U1" s="76"/>
      <c r="V1" s="76"/>
      <c r="W1" s="77"/>
      <c r="X1" s="77"/>
      <c r="Y1" s="77"/>
      <c r="Z1" s="77"/>
      <c r="AA1" s="77"/>
    </row>
    <row r="2" spans="2:27" ht="35.25" customHeight="1">
      <c r="F2" s="79"/>
      <c r="G2" s="79"/>
      <c r="H2" s="79"/>
      <c r="I2" s="79"/>
      <c r="K2" s="83" t="s">
        <v>78</v>
      </c>
      <c r="L2" s="82">
        <v>1</v>
      </c>
      <c r="M2" s="79"/>
      <c r="N2" s="80"/>
      <c r="O2" s="75"/>
      <c r="P2" s="75"/>
      <c r="Q2" s="75"/>
      <c r="R2" s="75"/>
      <c r="T2" s="76"/>
      <c r="U2" s="76"/>
      <c r="V2" s="76"/>
      <c r="W2" s="77"/>
      <c r="X2" s="77"/>
      <c r="Y2" s="77"/>
      <c r="Z2" s="77"/>
      <c r="AA2" s="77"/>
    </row>
    <row r="3" spans="2:27" ht="34.5" customHeight="1">
      <c r="F3" s="79"/>
      <c r="G3" s="79"/>
      <c r="H3" s="79"/>
      <c r="I3" s="79"/>
      <c r="K3" s="83" t="s">
        <v>79</v>
      </c>
      <c r="L3" s="84">
        <v>45940</v>
      </c>
      <c r="M3" s="79"/>
      <c r="N3" s="80"/>
      <c r="O3" s="75"/>
      <c r="P3" s="75"/>
      <c r="Q3" s="75"/>
      <c r="R3" s="75"/>
      <c r="T3" s="76"/>
      <c r="U3" s="76"/>
      <c r="V3" s="76"/>
      <c r="W3" s="78"/>
      <c r="X3" s="78"/>
      <c r="Y3" s="78"/>
      <c r="Z3" s="78"/>
      <c r="AA3" s="78"/>
    </row>
    <row r="4" spans="2:27" ht="26.25" customHeight="1"/>
    <row r="5" spans="2:27">
      <c r="K5" s="93" t="s">
        <v>75</v>
      </c>
      <c r="L5" s="93"/>
      <c r="M5" s="93"/>
    </row>
    <row r="6" spans="2:27" ht="45.75" customHeight="1">
      <c r="B6" s="95" t="s">
        <v>70</v>
      </c>
      <c r="C6" s="95"/>
      <c r="J6" s="60"/>
      <c r="K6" s="94" t="s">
        <v>74</v>
      </c>
      <c r="L6" s="94"/>
      <c r="M6" s="94"/>
    </row>
    <row r="7" spans="2:27">
      <c r="B7" s="42" t="s">
        <v>54</v>
      </c>
      <c r="C7" s="43">
        <f>+K26</f>
        <v>5540023.8381502898</v>
      </c>
      <c r="J7" s="55"/>
      <c r="K7" s="56"/>
    </row>
    <row r="8" spans="2:27">
      <c r="B8" s="42" t="s">
        <v>55</v>
      </c>
      <c r="C8" s="44">
        <v>5.0000000000000001E-3</v>
      </c>
      <c r="I8" s="47"/>
      <c r="J8" s="55"/>
      <c r="K8" s="57"/>
    </row>
    <row r="9" spans="2:27">
      <c r="B9" s="42" t="s">
        <v>56</v>
      </c>
      <c r="C9" s="45" t="s">
        <v>68</v>
      </c>
      <c r="I9" s="47"/>
      <c r="J9" s="55"/>
      <c r="K9" s="58"/>
    </row>
    <row r="10" spans="2:27">
      <c r="B10" s="42" t="s">
        <v>57</v>
      </c>
      <c r="C10" s="54"/>
      <c r="H10" s="48"/>
      <c r="I10" s="49"/>
      <c r="J10" s="55"/>
      <c r="K10" s="59"/>
    </row>
    <row r="11" spans="2:27">
      <c r="B11" s="42" t="s">
        <v>15</v>
      </c>
      <c r="C11" s="45" t="s">
        <v>69</v>
      </c>
      <c r="J11" s="55"/>
      <c r="K11" s="58"/>
    </row>
    <row r="13" spans="2:27">
      <c r="B13" s="90" t="s">
        <v>73</v>
      </c>
      <c r="C13" s="90"/>
    </row>
    <row r="14" spans="2:27" ht="62.25" customHeight="1">
      <c r="B14" s="91" t="s">
        <v>65</v>
      </c>
      <c r="C14" s="92"/>
    </row>
    <row r="15" spans="2:27">
      <c r="E15" s="97"/>
      <c r="F15" s="97"/>
      <c r="G15" s="97"/>
      <c r="H15" s="97"/>
      <c r="I15" s="97"/>
      <c r="J15" s="97"/>
    </row>
    <row r="16" spans="2:27">
      <c r="B16" s="96" t="s">
        <v>58</v>
      </c>
      <c r="C16" s="96"/>
      <c r="E16" s="50"/>
      <c r="F16" s="50"/>
      <c r="G16" s="50"/>
      <c r="H16" s="50"/>
      <c r="I16" s="50"/>
      <c r="J16" s="48"/>
    </row>
    <row r="17" spans="2:12">
      <c r="B17" s="66" t="s">
        <v>59</v>
      </c>
      <c r="C17" s="62">
        <v>103.8</v>
      </c>
      <c r="E17" s="87" t="s">
        <v>71</v>
      </c>
      <c r="F17" s="88"/>
      <c r="G17" s="88"/>
      <c r="H17" s="88"/>
      <c r="I17" s="88"/>
      <c r="J17" s="88"/>
      <c r="K17" s="89"/>
    </row>
    <row r="18" spans="2:12">
      <c r="B18" s="66" t="s">
        <v>60</v>
      </c>
      <c r="C18" s="67">
        <v>105.48</v>
      </c>
      <c r="E18" s="63">
        <v>2019</v>
      </c>
      <c r="F18" s="63">
        <v>2020</v>
      </c>
      <c r="G18" s="63">
        <v>2021</v>
      </c>
      <c r="H18" s="63">
        <v>2022</v>
      </c>
      <c r="I18" s="63">
        <v>2023</v>
      </c>
      <c r="J18" s="64">
        <v>2024</v>
      </c>
      <c r="K18" s="72">
        <v>2025</v>
      </c>
    </row>
    <row r="19" spans="2:12">
      <c r="B19" s="66" t="s">
        <v>61</v>
      </c>
      <c r="C19" s="62">
        <v>111.41</v>
      </c>
      <c r="E19" s="65">
        <v>3808560</v>
      </c>
      <c r="F19" s="61">
        <f>+E19*($C$18/$C$17)</f>
        <v>3870201.4335260121</v>
      </c>
      <c r="G19" s="61">
        <f>+F19*($C$19/$C$18)</f>
        <v>4087781.017341041</v>
      </c>
      <c r="H19" s="61">
        <f>+G19*($C$20/$C$19)</f>
        <v>4624208.254335261</v>
      </c>
      <c r="I19" s="61">
        <f>+H19*($C$21/$C$20)</f>
        <v>5053129.8959537577</v>
      </c>
      <c r="J19" s="61">
        <f>+I19*($C$22/$C$21)</f>
        <v>5315839.8150289021</v>
      </c>
      <c r="K19" s="73">
        <f>+J19*($C$23/$C$22)</f>
        <v>5540023.8381502908</v>
      </c>
    </row>
    <row r="20" spans="2:12">
      <c r="B20" s="66" t="s">
        <v>62</v>
      </c>
      <c r="C20" s="62">
        <v>126.03</v>
      </c>
      <c r="E20" s="47"/>
      <c r="F20" s="51"/>
      <c r="G20" s="51"/>
      <c r="H20" s="51"/>
      <c r="I20" s="51"/>
      <c r="J20" s="51"/>
      <c r="K20" s="51"/>
    </row>
    <row r="21" spans="2:12">
      <c r="B21" s="66" t="s">
        <v>63</v>
      </c>
      <c r="C21" s="67">
        <v>137.72</v>
      </c>
      <c r="E21" s="47"/>
      <c r="F21" s="51"/>
      <c r="G21" s="51"/>
      <c r="H21" s="51"/>
      <c r="I21" s="51"/>
      <c r="J21" s="51"/>
      <c r="K21" s="51"/>
    </row>
    <row r="22" spans="2:12">
      <c r="B22" s="68" t="s">
        <v>64</v>
      </c>
      <c r="C22" s="69">
        <v>144.88</v>
      </c>
      <c r="E22" s="51"/>
      <c r="F22" s="51"/>
      <c r="G22" s="51"/>
      <c r="H22" s="51"/>
      <c r="I22" s="51"/>
      <c r="J22" s="51"/>
      <c r="K22" s="51"/>
    </row>
    <row r="23" spans="2:12">
      <c r="B23" s="70" t="s">
        <v>66</v>
      </c>
      <c r="C23" s="71">
        <v>150.99</v>
      </c>
      <c r="D23" s="55" t="s">
        <v>76</v>
      </c>
    </row>
    <row r="24" spans="2:12">
      <c r="C24" s="46">
        <f>C23/C17</f>
        <v>1.4546242774566476</v>
      </c>
    </row>
    <row r="26" spans="2:12">
      <c r="B26" s="85" t="s">
        <v>72</v>
      </c>
      <c r="C26" s="85"/>
      <c r="D26" s="85"/>
      <c r="E26" s="61">
        <f>+AVERAGE(E19:E21)</f>
        <v>3808560</v>
      </c>
      <c r="I26" s="86" t="s">
        <v>67</v>
      </c>
      <c r="J26" s="86"/>
      <c r="K26" s="74">
        <f>E26*(C23/C17)</f>
        <v>5540023.8381502898</v>
      </c>
    </row>
    <row r="28" spans="2:12">
      <c r="K28" s="53">
        <f>+K26/E26</f>
        <v>1.4546242774566476</v>
      </c>
    </row>
    <row r="29" spans="2:12">
      <c r="L29" s="52"/>
    </row>
  </sheetData>
  <mergeCells count="10">
    <mergeCell ref="K5:M5"/>
    <mergeCell ref="K6:M6"/>
    <mergeCell ref="B6:C6"/>
    <mergeCell ref="B16:C16"/>
    <mergeCell ref="E15:J15"/>
    <mergeCell ref="B26:D26"/>
    <mergeCell ref="I26:J26"/>
    <mergeCell ref="E17:K17"/>
    <mergeCell ref="B13:C13"/>
    <mergeCell ref="B14:C14"/>
  </mergeCells>
  <hyperlinks>
    <hyperlink ref="B14" r:id="rId1" location="/informacionSerie/100002/%C3%8Dndice%20de%20Precios%20al%20Consumidor%20%28IPC%29" xr:uid="{7572F8E1-7D10-42F8-A537-AC6E1CDD76B3}"/>
    <hyperlink ref="K6" r:id="rId2" xr:uid="{A4C34509-CAA8-4DA5-B0D9-4E19D67C69C2}"/>
  </hyperlinks>
  <pageMargins left="0.7" right="0.7" top="0.75" bottom="0.75" header="0.3" footer="0.3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3"/>
  <sheetViews>
    <sheetView showGridLines="0" zoomScale="70" zoomScaleNormal="70" zoomScalePageLayoutView="80" workbookViewId="0">
      <selection activeCell="B10" sqref="B10:R10"/>
    </sheetView>
  </sheetViews>
  <sheetFormatPr baseColWidth="10" defaultColWidth="0" defaultRowHeight="0" customHeight="1" zeroHeight="1"/>
  <cols>
    <col min="1" max="1" width="2.375" style="4" customWidth="1"/>
    <col min="2" max="2" width="10.875" style="4" customWidth="1"/>
    <col min="3" max="3" width="14.625" style="4" customWidth="1"/>
    <col min="4" max="8" width="10.875" style="4" customWidth="1"/>
    <col min="9" max="9" width="13.5" style="4" customWidth="1"/>
    <col min="10" max="10" width="19.375" style="4" customWidth="1"/>
    <col min="11" max="12" width="15.375" style="4" customWidth="1"/>
    <col min="13" max="13" width="21.125" style="4" customWidth="1"/>
    <col min="14" max="15" width="10.875" style="4" customWidth="1"/>
    <col min="16" max="16" width="2.625" style="4" customWidth="1"/>
    <col min="17" max="17" width="13.125" style="4" customWidth="1"/>
    <col min="18" max="18" width="10.875" style="4" customWidth="1"/>
    <col min="19" max="19" width="2.625" style="4" customWidth="1"/>
    <col min="20" max="16384" width="10.875" style="4" hidden="1"/>
  </cols>
  <sheetData>
    <row r="1" spans="2:18" ht="16.5" thickBot="1"/>
    <row r="2" spans="2:18" ht="16.5" thickTop="1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/>
    </row>
    <row r="3" spans="2:18" ht="15.75">
      <c r="B3" s="5"/>
      <c r="R3" s="6"/>
    </row>
    <row r="4" spans="2:18" ht="15.75">
      <c r="B4" s="5"/>
      <c r="R4" s="6"/>
    </row>
    <row r="5" spans="2:18" ht="15.75">
      <c r="B5" s="5"/>
      <c r="R5" s="6"/>
    </row>
    <row r="6" spans="2:18" ht="15.75">
      <c r="B6" s="5"/>
      <c r="R6" s="6"/>
    </row>
    <row r="7" spans="2:18" ht="15.75">
      <c r="B7" s="137"/>
      <c r="C7" s="138"/>
      <c r="D7" s="138"/>
      <c r="E7" s="138"/>
      <c r="F7" s="138"/>
      <c r="R7" s="6"/>
    </row>
    <row r="8" spans="2:18" ht="16.5" thickBot="1">
      <c r="B8" s="139"/>
      <c r="C8" s="140"/>
      <c r="D8" s="140"/>
      <c r="E8" s="140"/>
      <c r="F8" s="140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8"/>
    </row>
    <row r="9" spans="2:18" ht="16.5" thickTop="1">
      <c r="B9" s="5"/>
      <c r="R9" s="6"/>
    </row>
    <row r="10" spans="2:18" ht="23.25">
      <c r="B10" s="141" t="s">
        <v>0</v>
      </c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3"/>
    </row>
    <row r="11" spans="2:18" ht="15.75">
      <c r="B11" s="5"/>
      <c r="R11" s="6"/>
    </row>
    <row r="12" spans="2:18" ht="15.75">
      <c r="B12" s="5"/>
      <c r="R12" s="6"/>
    </row>
    <row r="13" spans="2:18" ht="15.75">
      <c r="B13" s="5"/>
      <c r="R13" s="6"/>
    </row>
    <row r="14" spans="2:18" ht="16.5" thickBot="1">
      <c r="B14" s="9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8"/>
    </row>
    <row r="15" spans="2:18" ht="16.5" thickTop="1">
      <c r="B15" s="1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3"/>
    </row>
    <row r="16" spans="2:18" ht="15.75">
      <c r="B16" s="5"/>
      <c r="C16" s="10" t="s">
        <v>1</v>
      </c>
      <c r="D16" s="10"/>
      <c r="E16" s="144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6"/>
      <c r="R16" s="6"/>
    </row>
    <row r="17" spans="2:18" ht="15.75">
      <c r="B17" s="5"/>
      <c r="R17" s="6"/>
    </row>
    <row r="18" spans="2:18" ht="21">
      <c r="B18" s="5"/>
      <c r="C18" s="11" t="s">
        <v>2</v>
      </c>
      <c r="M18" s="12"/>
      <c r="N18" s="13"/>
      <c r="O18" s="12"/>
      <c r="P18" s="12"/>
      <c r="R18" s="6"/>
    </row>
    <row r="19" spans="2:18" ht="13.5" customHeight="1">
      <c r="B19" s="5"/>
      <c r="C19" s="11"/>
      <c r="P19" s="14"/>
      <c r="Q19" s="14"/>
      <c r="R19" s="6"/>
    </row>
    <row r="20" spans="2:18" ht="18.95" customHeight="1">
      <c r="B20" s="5"/>
      <c r="C20" s="18" t="s">
        <v>3</v>
      </c>
      <c r="D20" s="147" t="s">
        <v>4</v>
      </c>
      <c r="E20" s="148"/>
      <c r="F20" s="148"/>
      <c r="G20" s="148"/>
      <c r="H20" s="148"/>
      <c r="I20" s="148"/>
      <c r="J20" s="149"/>
      <c r="K20" s="15"/>
      <c r="L20" s="16"/>
      <c r="M20" s="150">
        <f>+'CÁLCULO VALOR DE REFERENCIA'!K26</f>
        <v>5540023.8381502898</v>
      </c>
      <c r="N20" s="151"/>
      <c r="P20" s="14"/>
      <c r="Q20" s="14"/>
      <c r="R20" s="17"/>
    </row>
    <row r="21" spans="2:18" ht="18.75" customHeight="1">
      <c r="B21" s="5"/>
      <c r="C21" s="18" t="s">
        <v>5</v>
      </c>
      <c r="D21" s="147" t="s">
        <v>6</v>
      </c>
      <c r="E21" s="148"/>
      <c r="F21" s="148"/>
      <c r="G21" s="148"/>
      <c r="H21" s="148"/>
      <c r="I21" s="148"/>
      <c r="J21" s="149"/>
      <c r="K21" s="15"/>
      <c r="L21" s="16"/>
      <c r="M21" s="152">
        <v>5.0000000000000001E-3</v>
      </c>
      <c r="N21" s="153"/>
      <c r="O21" s="4" t="s">
        <v>7</v>
      </c>
      <c r="P21" s="14"/>
      <c r="Q21" s="14"/>
      <c r="R21" s="6"/>
    </row>
    <row r="22" spans="2:18" ht="21">
      <c r="B22" s="5"/>
      <c r="C22" s="18" t="s">
        <v>8</v>
      </c>
      <c r="D22" s="147" t="s">
        <v>9</v>
      </c>
      <c r="E22" s="148"/>
      <c r="F22" s="148"/>
      <c r="G22" s="148"/>
      <c r="H22" s="148"/>
      <c r="I22" s="148"/>
      <c r="J22" s="149"/>
      <c r="K22" s="15"/>
      <c r="L22" s="16"/>
      <c r="M22" s="126">
        <v>57</v>
      </c>
      <c r="N22" s="127"/>
      <c r="O22" s="4" t="s">
        <v>10</v>
      </c>
      <c r="P22" s="14"/>
      <c r="Q22" s="14"/>
      <c r="R22" s="17"/>
    </row>
    <row r="23" spans="2:18" ht="21">
      <c r="B23" s="5"/>
      <c r="C23" s="18" t="s">
        <v>11</v>
      </c>
      <c r="D23" s="147" t="s">
        <v>12</v>
      </c>
      <c r="E23" s="148"/>
      <c r="F23" s="148"/>
      <c r="G23" s="148"/>
      <c r="H23" s="148"/>
      <c r="I23" s="148"/>
      <c r="J23" s="149"/>
      <c r="K23" s="15"/>
      <c r="L23" s="16"/>
      <c r="M23" s="126">
        <v>30</v>
      </c>
      <c r="N23" s="127"/>
      <c r="O23" s="4" t="s">
        <v>13</v>
      </c>
      <c r="P23" s="14"/>
      <c r="Q23" s="14"/>
      <c r="R23" s="6"/>
    </row>
    <row r="24" spans="2:18" ht="21">
      <c r="B24" s="5"/>
      <c r="C24" s="18" t="s">
        <v>14</v>
      </c>
      <c r="D24" s="147" t="s">
        <v>15</v>
      </c>
      <c r="E24" s="148"/>
      <c r="F24" s="148"/>
      <c r="G24" s="148"/>
      <c r="H24" s="148"/>
      <c r="I24" s="148"/>
      <c r="J24" s="149"/>
      <c r="K24" s="15"/>
      <c r="L24" s="16"/>
      <c r="M24" s="126" t="s">
        <v>49</v>
      </c>
      <c r="N24" s="127"/>
      <c r="O24" s="4" t="s">
        <v>17</v>
      </c>
      <c r="P24" s="14"/>
      <c r="Q24" s="14"/>
      <c r="R24" s="6"/>
    </row>
    <row r="25" spans="2:18" ht="21">
      <c r="B25" s="5"/>
      <c r="C25" s="18" t="s">
        <v>18</v>
      </c>
      <c r="D25" s="147" t="s">
        <v>19</v>
      </c>
      <c r="E25" s="148"/>
      <c r="F25" s="148"/>
      <c r="G25" s="148"/>
      <c r="H25" s="148"/>
      <c r="I25" s="148"/>
      <c r="J25" s="149"/>
      <c r="K25" s="15"/>
      <c r="L25" s="16"/>
      <c r="M25" s="126" t="s">
        <v>20</v>
      </c>
      <c r="N25" s="127"/>
      <c r="O25" s="4" t="s">
        <v>17</v>
      </c>
      <c r="P25" s="19"/>
      <c r="Q25" s="20"/>
      <c r="R25" s="21"/>
    </row>
    <row r="26" spans="2:18" ht="18.75" hidden="1">
      <c r="B26" s="5"/>
      <c r="C26" s="22"/>
      <c r="D26" s="15"/>
      <c r="E26" s="15"/>
      <c r="F26" s="15"/>
      <c r="G26" s="15"/>
      <c r="H26" s="15"/>
      <c r="I26" s="15"/>
      <c r="J26" s="15"/>
      <c r="K26" s="15"/>
      <c r="L26" s="16"/>
      <c r="M26" s="15"/>
      <c r="N26" s="15"/>
      <c r="O26" s="15"/>
      <c r="P26" s="15"/>
      <c r="R26" s="6"/>
    </row>
    <row r="27" spans="2:18" ht="18.75" hidden="1">
      <c r="B27" s="5"/>
      <c r="C27" s="37" t="s">
        <v>21</v>
      </c>
      <c r="D27" s="128" t="s">
        <v>22</v>
      </c>
      <c r="E27" s="129"/>
      <c r="F27" s="129"/>
      <c r="G27" s="129"/>
      <c r="H27" s="129"/>
      <c r="I27" s="129"/>
      <c r="J27" s="130"/>
      <c r="K27" s="15"/>
      <c r="L27" s="16"/>
      <c r="M27" s="135">
        <v>0.05</v>
      </c>
      <c r="N27" s="136"/>
      <c r="O27" s="15"/>
      <c r="P27" s="15"/>
      <c r="R27" s="6"/>
    </row>
    <row r="28" spans="2:18" ht="18.75" hidden="1">
      <c r="B28" s="5"/>
      <c r="C28" s="37" t="s">
        <v>21</v>
      </c>
      <c r="D28" s="128" t="s">
        <v>23</v>
      </c>
      <c r="E28" s="129"/>
      <c r="F28" s="129"/>
      <c r="G28" s="129"/>
      <c r="H28" s="129"/>
      <c r="I28" s="129"/>
      <c r="J28" s="130"/>
      <c r="K28" s="15"/>
      <c r="L28" s="16"/>
      <c r="M28" s="135">
        <v>0.4</v>
      </c>
      <c r="N28" s="136"/>
      <c r="O28" s="15"/>
      <c r="P28" s="15"/>
      <c r="R28" s="6"/>
    </row>
    <row r="29" spans="2:18" ht="18.75" hidden="1">
      <c r="B29" s="5"/>
      <c r="C29" s="37" t="s">
        <v>21</v>
      </c>
      <c r="D29" s="128" t="s">
        <v>24</v>
      </c>
      <c r="E29" s="129"/>
      <c r="F29" s="129"/>
      <c r="G29" s="129"/>
      <c r="H29" s="129"/>
      <c r="I29" s="129"/>
      <c r="J29" s="130"/>
      <c r="K29" s="15"/>
      <c r="L29" s="16"/>
      <c r="M29" s="135">
        <v>0.5</v>
      </c>
      <c r="N29" s="136"/>
      <c r="O29" s="15"/>
      <c r="P29" s="15"/>
      <c r="R29" s="6"/>
    </row>
    <row r="30" spans="2:18" ht="18.75" hidden="1">
      <c r="B30" s="5"/>
      <c r="C30" s="37" t="s">
        <v>21</v>
      </c>
      <c r="D30" s="128" t="s">
        <v>25</v>
      </c>
      <c r="E30" s="129"/>
      <c r="F30" s="129"/>
      <c r="G30" s="129"/>
      <c r="H30" s="129"/>
      <c r="I30" s="129"/>
      <c r="J30" s="130"/>
      <c r="K30" s="15"/>
      <c r="L30" s="16"/>
      <c r="M30" s="135">
        <v>0.6</v>
      </c>
      <c r="N30" s="136"/>
      <c r="O30" s="15"/>
      <c r="P30" s="15"/>
      <c r="R30" s="6"/>
    </row>
    <row r="31" spans="2:18" ht="18.75" hidden="1">
      <c r="B31" s="5"/>
      <c r="C31" s="37" t="s">
        <v>21</v>
      </c>
      <c r="D31" s="128" t="s">
        <v>26</v>
      </c>
      <c r="E31" s="129"/>
      <c r="F31" s="129"/>
      <c r="G31" s="129"/>
      <c r="H31" s="129"/>
      <c r="I31" s="129"/>
      <c r="J31" s="130"/>
      <c r="K31" s="15"/>
      <c r="L31" s="16"/>
      <c r="M31" s="133">
        <f>IF(M24="Dias",$M$27,IF(M24="Alto",$M$28,IF(M24="Medio",$M$29,M30)))</f>
        <v>0.4</v>
      </c>
      <c r="N31" s="134"/>
      <c r="O31" s="14"/>
      <c r="P31" s="14"/>
      <c r="Q31" s="14"/>
      <c r="R31" s="6"/>
    </row>
    <row r="32" spans="2:18" ht="18.75" hidden="1">
      <c r="B32" s="5"/>
      <c r="C32" s="37" t="s">
        <v>27</v>
      </c>
      <c r="D32" s="128" t="s">
        <v>28</v>
      </c>
      <c r="E32" s="129"/>
      <c r="F32" s="129"/>
      <c r="G32" s="129"/>
      <c r="H32" s="129"/>
      <c r="I32" s="129"/>
      <c r="J32" s="130"/>
      <c r="K32" s="15"/>
      <c r="L32" s="16"/>
      <c r="M32" s="131">
        <f>1/M31</f>
        <v>2.5</v>
      </c>
      <c r="N32" s="132"/>
      <c r="O32" s="23"/>
      <c r="P32" s="23"/>
      <c r="Q32" s="14"/>
      <c r="R32" s="6"/>
    </row>
    <row r="33" spans="2:18" ht="18.75">
      <c r="B33" s="5"/>
      <c r="K33" s="15"/>
      <c r="L33" s="16"/>
      <c r="O33" s="14"/>
      <c r="P33" s="14"/>
      <c r="Q33" s="14"/>
      <c r="R33" s="6"/>
    </row>
    <row r="34" spans="2:18" ht="26.25">
      <c r="B34" s="5"/>
      <c r="C34" s="24" t="s">
        <v>29</v>
      </c>
      <c r="D34" s="25" t="s">
        <v>30</v>
      </c>
      <c r="E34" s="26"/>
      <c r="F34" s="26"/>
      <c r="G34" s="26"/>
      <c r="H34" s="26"/>
      <c r="I34" s="26"/>
      <c r="J34" s="27"/>
      <c r="K34" s="15"/>
      <c r="L34" s="16"/>
      <c r="M34" s="98">
        <f>+M20*M21*M22*(M23/30)*M32</f>
        <v>3947266.9846820822</v>
      </c>
      <c r="N34" s="99"/>
      <c r="O34" s="99"/>
      <c r="P34" s="99"/>
      <c r="Q34" s="100"/>
      <c r="R34" s="6"/>
    </row>
    <row r="35" spans="2:18" ht="23.25">
      <c r="B35" s="5"/>
      <c r="C35" s="38"/>
      <c r="D35" s="28"/>
      <c r="E35" s="39"/>
      <c r="F35" s="39"/>
      <c r="G35" s="39"/>
      <c r="H35" s="39"/>
      <c r="I35" s="39"/>
      <c r="J35" s="39"/>
      <c r="M35" s="29"/>
      <c r="N35" s="29"/>
      <c r="O35" s="29"/>
      <c r="P35" s="29"/>
      <c r="Q35" s="29"/>
      <c r="R35" s="6"/>
    </row>
    <row r="36" spans="2:18" ht="38.25" customHeight="1">
      <c r="B36" s="5"/>
      <c r="C36" s="30" t="s">
        <v>31</v>
      </c>
      <c r="D36" s="104" t="s">
        <v>32</v>
      </c>
      <c r="E36" s="105"/>
      <c r="F36" s="105"/>
      <c r="G36" s="105"/>
      <c r="H36" s="105"/>
      <c r="I36" s="105"/>
      <c r="J36" s="106"/>
      <c r="M36" s="113">
        <f>IF(EXACT(M25,"Zona (Grupal)"),M34*20%,0)</f>
        <v>0</v>
      </c>
      <c r="N36" s="114"/>
      <c r="O36" s="114"/>
      <c r="P36" s="114"/>
      <c r="Q36" s="115"/>
      <c r="R36" s="6"/>
    </row>
    <row r="37" spans="2:18" ht="23.25">
      <c r="B37" s="5"/>
      <c r="C37" s="40"/>
      <c r="D37" s="31"/>
      <c r="E37" s="41"/>
      <c r="F37" s="41"/>
      <c r="G37" s="41"/>
      <c r="H37" s="41"/>
      <c r="I37" s="41"/>
      <c r="J37" s="41"/>
      <c r="M37" s="32"/>
      <c r="N37" s="32"/>
      <c r="O37" s="32"/>
      <c r="P37" s="32"/>
      <c r="Q37" s="32"/>
      <c r="R37" s="6"/>
    </row>
    <row r="38" spans="2:18" ht="23.25">
      <c r="B38" s="5"/>
      <c r="C38" s="18" t="s">
        <v>33</v>
      </c>
      <c r="D38" s="116" t="s">
        <v>34</v>
      </c>
      <c r="E38" s="117"/>
      <c r="F38" s="117"/>
      <c r="G38" s="117"/>
      <c r="H38" s="117"/>
      <c r="I38" s="117"/>
      <c r="J38" s="118"/>
      <c r="K38" s="15"/>
      <c r="L38" s="16"/>
      <c r="M38" s="119">
        <v>1000000</v>
      </c>
      <c r="N38" s="120"/>
      <c r="O38" s="33"/>
      <c r="P38" s="33"/>
      <c r="Q38" s="33"/>
      <c r="R38" s="6"/>
    </row>
    <row r="39" spans="2:18" ht="35.25" customHeight="1">
      <c r="B39" s="5"/>
      <c r="C39" s="18" t="s">
        <v>35</v>
      </c>
      <c r="D39" s="116" t="s">
        <v>36</v>
      </c>
      <c r="E39" s="117"/>
      <c r="F39" s="117"/>
      <c r="G39" s="117"/>
      <c r="H39" s="117"/>
      <c r="I39" s="117"/>
      <c r="J39" s="118"/>
      <c r="K39" s="15"/>
      <c r="L39" s="16"/>
      <c r="M39" s="121">
        <v>0.3</v>
      </c>
      <c r="N39" s="122"/>
      <c r="O39" s="33"/>
      <c r="P39" s="33"/>
      <c r="Q39" s="33"/>
      <c r="R39" s="6"/>
    </row>
    <row r="40" spans="2:18" ht="39.950000000000003" customHeight="1">
      <c r="B40" s="5"/>
      <c r="C40" s="18" t="s">
        <v>37</v>
      </c>
      <c r="D40" s="123" t="s">
        <v>38</v>
      </c>
      <c r="E40" s="124"/>
      <c r="F40" s="124"/>
      <c r="G40" s="124"/>
      <c r="H40" s="124"/>
      <c r="I40" s="124"/>
      <c r="J40" s="125"/>
      <c r="K40" s="15"/>
      <c r="L40" s="16"/>
      <c r="M40" s="126">
        <v>0</v>
      </c>
      <c r="N40" s="127"/>
      <c r="O40" s="102" t="s">
        <v>39</v>
      </c>
      <c r="P40" s="103"/>
      <c r="Q40" s="103"/>
      <c r="R40" s="6"/>
    </row>
    <row r="41" spans="2:18" ht="23.25">
      <c r="B41" s="5"/>
      <c r="C41" s="30" t="s">
        <v>40</v>
      </c>
      <c r="D41" s="116" t="s">
        <v>41</v>
      </c>
      <c r="E41" s="117"/>
      <c r="F41" s="117"/>
      <c r="G41" s="117"/>
      <c r="H41" s="117"/>
      <c r="I41" s="117"/>
      <c r="J41" s="118"/>
      <c r="M41" s="113">
        <f>M38*M39*M40*(M23/30)</f>
        <v>0</v>
      </c>
      <c r="N41" s="114"/>
      <c r="O41" s="114"/>
      <c r="P41" s="114"/>
      <c r="Q41" s="115"/>
      <c r="R41" s="6"/>
    </row>
    <row r="42" spans="2:18" ht="23.25">
      <c r="B42" s="5"/>
      <c r="C42" s="22"/>
      <c r="D42" s="34"/>
      <c r="E42" s="15"/>
      <c r="F42" s="15"/>
      <c r="G42" s="15"/>
      <c r="H42" s="15"/>
      <c r="I42" s="15"/>
      <c r="J42" s="15"/>
      <c r="M42" s="33"/>
      <c r="N42" s="33"/>
      <c r="O42" s="33"/>
      <c r="P42" s="33"/>
      <c r="Q42" s="33"/>
      <c r="R42" s="6"/>
    </row>
    <row r="43" spans="2:18" ht="57" customHeight="1">
      <c r="B43" s="5"/>
      <c r="C43" s="24" t="s">
        <v>29</v>
      </c>
      <c r="D43" s="110" t="s">
        <v>42</v>
      </c>
      <c r="E43" s="111"/>
      <c r="F43" s="111"/>
      <c r="G43" s="111"/>
      <c r="H43" s="111"/>
      <c r="I43" s="111"/>
      <c r="J43" s="112"/>
      <c r="M43" s="107">
        <f>IF((M34-M36-M41)&lt;0,0,(M34-M36-M41))</f>
        <v>3947266.9846820822</v>
      </c>
      <c r="N43" s="108"/>
      <c r="O43" s="108"/>
      <c r="P43" s="108"/>
      <c r="Q43" s="109"/>
      <c r="R43" s="6" t="s">
        <v>43</v>
      </c>
    </row>
    <row r="44" spans="2:18" ht="77.099999999999994" customHeight="1">
      <c r="B44" s="5"/>
      <c r="C44" s="35"/>
      <c r="D44" s="36"/>
      <c r="E44" s="36"/>
      <c r="F44" s="36"/>
      <c r="G44" s="36"/>
      <c r="H44" s="36"/>
      <c r="I44" s="36"/>
      <c r="J44" s="36"/>
      <c r="M44" s="101" t="s">
        <v>44</v>
      </c>
      <c r="N44" s="101"/>
      <c r="O44" s="101"/>
      <c r="P44" s="101"/>
      <c r="Q44" s="101"/>
      <c r="R44" s="6"/>
    </row>
    <row r="45" spans="2:18" ht="16.5" thickBot="1">
      <c r="B45" s="9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8"/>
    </row>
    <row r="46" spans="2:18" ht="16.5" thickTop="1"/>
    <row r="47" spans="2:18" ht="15.75"/>
    <row r="48" spans="2:18" ht="15.75"/>
    <row r="49" ht="15.75"/>
    <row r="50" ht="15.75"/>
    <row r="51" ht="15.75"/>
    <row r="52" ht="15.75"/>
    <row r="53" ht="15.75"/>
    <row r="54" ht="15.75"/>
    <row r="55" ht="15.75"/>
    <row r="56" ht="15.75"/>
    <row r="57" ht="15.75"/>
    <row r="58" ht="15.75"/>
    <row r="59" ht="15.75" customHeight="1"/>
    <row r="60" ht="15.75" customHeight="1"/>
    <row r="61" ht="15.75" customHeight="1"/>
    <row r="62" ht="15.75" customHeight="1"/>
    <row r="63" ht="15.75" customHeight="1"/>
  </sheetData>
  <sheetProtection algorithmName="SHA-512" hashValue="DPSAYXNtQoptxLNDmVmI3w/vKy3ABzvj1CquKWt4uNpOXdVtZZ6Py6xv7GXDWCikgD7KTQXMJWMnaMORxDy95A==" saltValue="73hm+j7eucyqYHVT7O586g==" spinCount="100000" sheet="1" objects="1" scenarios="1"/>
  <mergeCells count="42">
    <mergeCell ref="D27:J27"/>
    <mergeCell ref="M27:N27"/>
    <mergeCell ref="D28:J28"/>
    <mergeCell ref="M28:N28"/>
    <mergeCell ref="D29:J29"/>
    <mergeCell ref="M29:N29"/>
    <mergeCell ref="D24:J24"/>
    <mergeCell ref="D25:J25"/>
    <mergeCell ref="M25:N25"/>
    <mergeCell ref="M24:N24"/>
    <mergeCell ref="D21:J21"/>
    <mergeCell ref="M21:N21"/>
    <mergeCell ref="D22:J22"/>
    <mergeCell ref="M22:N22"/>
    <mergeCell ref="B7:F8"/>
    <mergeCell ref="B10:R10"/>
    <mergeCell ref="E16:Q16"/>
    <mergeCell ref="M23:N23"/>
    <mergeCell ref="D20:J20"/>
    <mergeCell ref="M20:N20"/>
    <mergeCell ref="D23:J23"/>
    <mergeCell ref="D32:J32"/>
    <mergeCell ref="M32:N32"/>
    <mergeCell ref="D31:J31"/>
    <mergeCell ref="M31:N31"/>
    <mergeCell ref="D30:J30"/>
    <mergeCell ref="M30:N30"/>
    <mergeCell ref="M34:Q34"/>
    <mergeCell ref="M44:Q44"/>
    <mergeCell ref="O40:Q40"/>
    <mergeCell ref="D36:J36"/>
    <mergeCell ref="M43:Q43"/>
    <mergeCell ref="D43:J43"/>
    <mergeCell ref="M36:Q36"/>
    <mergeCell ref="M41:Q41"/>
    <mergeCell ref="D41:J41"/>
    <mergeCell ref="D38:J38"/>
    <mergeCell ref="M38:N38"/>
    <mergeCell ref="D39:J39"/>
    <mergeCell ref="M39:N39"/>
    <mergeCell ref="D40:J40"/>
    <mergeCell ref="M40:N40"/>
  </mergeCells>
  <dataValidations count="9">
    <dataValidation allowBlank="1" showInputMessage="1" showErrorMessage="1" promptTitle="Días" prompt="Días en que se entregará el Espacio Público para aprovechamiento económico." sqref="M23:N23" xr:uid="{00000000-0002-0000-0000-000000000000}"/>
    <dataValidation allowBlank="1" showInputMessage="1" showErrorMessage="1" promptTitle="Área" prompt="Es el área que será administrada por el ente particular y que será objeto de aprovechamiento económico." sqref="M22:N22" xr:uid="{00000000-0002-0000-0000-000001000000}"/>
    <dataValidation type="whole" errorStyle="information" operator="greaterThan" allowBlank="1" showInputMessage="1" showErrorMessage="1" errorTitle="Valor numérico" error="No puede ser letras o símbolos" promptTitle="Valor de referencia del suelo" prompt="Se toma como base la información publicada en la plataforma de Mapas Bogotá_IDECA, sobre los valores comerciales por m2 que se promedian en los alrededores del área donde se desarrollará la estrategia de Bogotá a Cielo Abierto 2.0." sqref="M20:N20" xr:uid="{00000000-0002-0000-0000-000002000000}">
      <formula1>0</formula1>
    </dataValidation>
    <dataValidation type="decimal" allowBlank="1" showInputMessage="1" showErrorMessage="1" errorTitle="Valor errado" error="Sólo utilice valores mayores a cero y menores o iguales a 1." promptTitle="Porcentaje de renta" prompt="Valor establecido en 0,5%." sqref="M21:N21" xr:uid="{00000000-0002-0000-0000-000003000000}">
      <formula1>1E-20</formula1>
      <formula2>0.01</formula2>
    </dataValidation>
    <dataValidation type="custom" allowBlank="1" showInputMessage="1" showErrorMessage="1" errorTitle="No diligencie" error="Se calcula sólo" promptTitle="Incidencia del suelo" prompt="Dependiendo de la restricción se define una incidencia del valor del suelo de la actividad." sqref="M31 M33" xr:uid="{00000000-0002-0000-0000-000004000000}">
      <formula1>+IF(M24="Alto",0.1,IF(M24="Medio",0.55,1))</formula1>
    </dataValidation>
    <dataValidation type="decimal" allowBlank="1" showErrorMessage="1" errorTitle="Valor errado" error="Sólo utilice valores mayores a cero y menores o iguales a 1." promptTitle="Porcentaje de renta" prompt="Valor establecido en 1%." sqref="M39:N39" xr:uid="{00000000-0002-0000-0000-000005000000}">
      <formula1>0</formula1>
      <formula2>1</formula2>
    </dataValidation>
    <dataValidation type="whole" errorStyle="information" operator="greaterThan" allowBlank="1" showErrorMessage="1" errorTitle="Valor numérico" error="No puede ser letras o símbolos" promptTitle="Valor de referencia del suelo" prompt="Valor de referencia del suelo. Se diligencia el valor de mercado por metro cuadrado de la zona donde se ubica el Espacio Público a entregar." sqref="M38:N38" xr:uid="{00000000-0002-0000-0000-000006000000}">
      <formula1>0</formula1>
    </dataValidation>
    <dataValidation type="whole" allowBlank="1" showInputMessage="1" showErrorMessage="1" prompt="Personas en condicion de vulnerabilidad que serán incluidas en la cadena productiva del la zona o espacio. Se puede incluir una persona por comercio." sqref="M40:N40" xr:uid="{00000000-0002-0000-0000-000007000000}">
      <formula1>0</formula1>
      <formula2>1000</formula2>
    </dataValidation>
    <dataValidation type="custom" allowBlank="1" showInputMessage="1" showErrorMessage="1" errorTitle="No diligencie" error="Se calcula sólo" promptTitle="Factor de restricción" prompt="No se diligencia esta celda._x000a__x000a_Resulta de la definición de las restricciones y efectos en el territorio." sqref="M32" xr:uid="{00000000-0002-0000-0000-000008000000}">
      <formula1>1/M31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Tipo de propuesta" prompt="Indicar si la propuesta es por Zona (grupal) o por Espacio (Individual). " xr:uid="{00000000-0002-0000-0000-000009000000}">
          <x14:formula1>
            <xm:f>AUXILIAR!$C$21:$C$22</xm:f>
          </x14:formula1>
          <xm:sqref>M25:N25</xm:sqref>
        </x14:dataValidation>
        <x14:dataValidation type="list" allowBlank="1" showInputMessage="1" showErrorMessage="1" promptTitle="Restricción de la actividad" prompt="El valor a utilizar supone una incidencia del 5% para una solicitud inferior a 30 dias. Para las solicitudes mayores a 30 dias se aplica una incidendia del 40% para una restricción alta, del 50% para una restricción media y 60% para una restricción baja." xr:uid="{00000000-0002-0000-0000-00000A000000}">
          <x14:formula1>
            <xm:f>AUXILIAR!$C$17:$C$20</xm:f>
          </x14:formula1>
          <xm:sqref>M24:N24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6:C26"/>
  <sheetViews>
    <sheetView workbookViewId="0">
      <selection activeCell="F17" sqref="F17"/>
    </sheetView>
  </sheetViews>
  <sheetFormatPr baseColWidth="10" defaultColWidth="11" defaultRowHeight="15.75"/>
  <sheetData>
    <row r="16" spans="2:3">
      <c r="B16" t="s">
        <v>46</v>
      </c>
      <c r="C16" t="s">
        <v>47</v>
      </c>
    </row>
    <row r="17" spans="3:3">
      <c r="C17" t="s">
        <v>48</v>
      </c>
    </row>
    <row r="18" spans="3:3">
      <c r="C18" t="s">
        <v>45</v>
      </c>
    </row>
    <row r="19" spans="3:3">
      <c r="C19" t="s">
        <v>16</v>
      </c>
    </row>
    <row r="20" spans="3:3">
      <c r="C20" t="s">
        <v>49</v>
      </c>
    </row>
    <row r="21" spans="3:3">
      <c r="C21" t="s">
        <v>50</v>
      </c>
    </row>
    <row r="22" spans="3:3">
      <c r="C22" t="s">
        <v>20</v>
      </c>
    </row>
    <row r="24" spans="3:3">
      <c r="C24">
        <v>2021</v>
      </c>
    </row>
    <row r="25" spans="3:3">
      <c r="C25">
        <v>2022</v>
      </c>
    </row>
    <row r="26" spans="3:3">
      <c r="C26" t="s">
        <v>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D30" sqref="D30:F30"/>
    </sheetView>
  </sheetViews>
  <sheetFormatPr baseColWidth="10" defaultColWidth="9" defaultRowHeight="15.75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CÁLCULO VALOR DE REFERENCIA</vt:lpstr>
      <vt:lpstr>VR - FORMULA ESTIMACIÓN </vt:lpstr>
      <vt:lpstr>AUXILIAR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Cristhian Ortega Ávila - Socioeconómico</dc:creator>
  <cp:keywords/>
  <dc:description/>
  <cp:lastModifiedBy>Oscar Javier Torres Rodriguez</cp:lastModifiedBy>
  <cp:revision/>
  <dcterms:created xsi:type="dcterms:W3CDTF">2019-08-01T20:48:07Z</dcterms:created>
  <dcterms:modified xsi:type="dcterms:W3CDTF">2025-10-10T14:56:20Z</dcterms:modified>
  <cp:category/>
  <cp:contentStatus/>
</cp:coreProperties>
</file>