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mc:AlternateContent xmlns:mc="http://schemas.openxmlformats.org/markup-compatibility/2006">
    <mc:Choice Requires="x15">
      <x15ac:absPath xmlns:x15ac="http://schemas.microsoft.com/office/spreadsheetml/2010/11/ac" url="V:\DIEGO CABRA\DEMOS\Asosantaclara\"/>
    </mc:Choice>
  </mc:AlternateContent>
  <xr:revisionPtr revIDLastSave="0" documentId="8_{E84FBA9B-EEA8-4BB4-8FC3-7FD8273ED8D2}" xr6:coauthVersionLast="45" xr6:coauthVersionMax="45" xr10:uidLastSave="{00000000-0000-0000-0000-000000000000}"/>
  <bookViews>
    <workbookView xWindow="-120" yWindow="-120" windowWidth="24240" windowHeight="13140" tabRatio="671" xr2:uid="{00000000-000D-0000-FFFF-FFFF00000000}"/>
  </bookViews>
  <sheets>
    <sheet name="DATOS MODELO" sheetId="4" r:id="rId1"/>
    <sheet name="ROTACIÓN" sheetId="27" r:id="rId2"/>
    <sheet name="DATOS CAMEP" sheetId="2" r:id="rId3"/>
    <sheet name="PROYECCION DE GASTOS" sheetId="20" r:id="rId4"/>
    <sheet name="SIMULADOR FINANCIERO" sheetId="41" r:id="rId5"/>
    <sheet name="VALORACION FINANCIERA 729-20" sheetId="6" r:id="rId6"/>
    <sheet name="VALORACION FINANCIERA 729-21" sheetId="42" r:id="rId7"/>
    <sheet name="Plan Acción y Cronograma (ane1)" sheetId="32" r:id="rId8"/>
    <sheet name="APU" sheetId="34" r:id="rId9"/>
    <sheet name="% RUPI" sheetId="29" r:id="rId10"/>
    <sheet name="TARIFAS" sheetId="25" r:id="rId11"/>
    <sheet name="APROVECHAMIENTO ECONÓMICO" sheetId="31" r:id="rId12"/>
  </sheets>
  <externalReferences>
    <externalReference r:id="rId13"/>
    <externalReference r:id="rId14"/>
    <externalReference r:id="rId15"/>
    <externalReference r:id="rId16"/>
  </externalReferences>
  <definedNames>
    <definedName name="ABASTECIMIENTO" localSheetId="1">#REF!</definedName>
    <definedName name="ABASTECIMIENTO" localSheetId="10">#REF!</definedName>
    <definedName name="ABASTECIMIENTO" localSheetId="6">#REF!</definedName>
    <definedName name="ABASTECIMIENTO">#REF!</definedName>
    <definedName name="ABASTECIMIENTO_DE_ALIMENTOS" localSheetId="1">#REF!</definedName>
    <definedName name="ABASTECIMIENTO_DE_ALIMENTOS" localSheetId="10">#REF!</definedName>
    <definedName name="ABASTECIMIENTO_DE_ALIMENTOS" localSheetId="6">#REF!</definedName>
    <definedName name="ABASTECIMIENTO_DE_ALIMENTOS">#REF!</definedName>
    <definedName name="ABIERTO_AL_PÚBLICO">[1]Hoja6!$C$18:$C$19</definedName>
    <definedName name="ACABADO_BAÑO_COCINA">[1]Hoja3!$C$8:$C$10</definedName>
    <definedName name="ACABADO_CUBIERTAS" localSheetId="1">#REF!</definedName>
    <definedName name="ACABADO_CUBIERTAS" localSheetId="10">#REF!</definedName>
    <definedName name="ACABADO_CUBIERTAS" localSheetId="6">#REF!</definedName>
    <definedName name="ACABADO_CUBIERTAS">#REF!</definedName>
    <definedName name="ACABADO_PISOS" localSheetId="1">#REF!</definedName>
    <definedName name="ACABADO_PISOS" localSheetId="10">#REF!</definedName>
    <definedName name="ACABADO_PISOS" localSheetId="6">#REF!</definedName>
    <definedName name="ACABADO_PISOS">#REF!</definedName>
    <definedName name="ACABADOS_ENCHAPES_BAÑO">'[1]LISTA DE DOMINIOS'!$F$28:$F$33</definedName>
    <definedName name="ACABADOS_MUROS" localSheetId="1">#REF!</definedName>
    <definedName name="ACABADOS_MUROS" localSheetId="10">#REF!</definedName>
    <definedName name="ACABADOS_MUROS" localSheetId="6">#REF!</definedName>
    <definedName name="ACABADOS_MUROS">#REF!</definedName>
    <definedName name="ADMINISTRACION" localSheetId="1">#REF!</definedName>
    <definedName name="ADMINISTRACION" localSheetId="10">#REF!</definedName>
    <definedName name="ADMINISTRACION" localSheetId="6">#REF!</definedName>
    <definedName name="ADMINISTRACION">#REF!</definedName>
    <definedName name="ANTONIO">'DATOS CAMEP'!$EH$90:$EH$91</definedName>
    <definedName name="ANTONIONARIÑO">'DATOS CAMEP'!$EH$90:$EH$91</definedName>
    <definedName name="AUTO">[1]Hoja5!$F$2:$F$3</definedName>
    <definedName name="AVANCE_DE_CONSTRUCCIÓN">[1]Hoja5!$E$13:$E$16</definedName>
    <definedName name="AVANCE_DE_OBRA">[1]Hoja3!$A$2:$A$5</definedName>
    <definedName name="BARIOSUNIDOS">'DATOS CAMEP'!$EH$103</definedName>
    <definedName name="BIEN_DE_INTERÉS_CULTURAL" localSheetId="1">#REF!</definedName>
    <definedName name="BIEN_DE_INTERÉS_CULTURAL" localSheetId="10">#REF!</definedName>
    <definedName name="BIEN_DE_INTERÉS_CULTURAL" localSheetId="6">#REF!</definedName>
    <definedName name="BIEN_DE_INTERÉS_CULTURAL">#REF!</definedName>
    <definedName name="BIENESTAR" localSheetId="1">#REF!</definedName>
    <definedName name="BIENESTAR" localSheetId="10">#REF!</definedName>
    <definedName name="BIENESTAR" localSheetId="6">#REF!</definedName>
    <definedName name="BIENESTAR">#REF!</definedName>
    <definedName name="BIENESTAR_SOCIAL" localSheetId="1">#REF!</definedName>
    <definedName name="BIENESTAR_SOCIAL" localSheetId="10">#REF!</definedName>
    <definedName name="BIENESTAR_SOCIAL" localSheetId="6">#REF!</definedName>
    <definedName name="BIENESTAR_SOCIAL">#REF!</definedName>
    <definedName name="BOSA">'DATOS CAMEP'!$EH$115</definedName>
    <definedName name="CANDELARIA">'DATOS CAMEP'!$EH$106</definedName>
    <definedName name="CEMENTERIO" localSheetId="1">#REF!</definedName>
    <definedName name="CEMENTERIO" localSheetId="10">#REF!</definedName>
    <definedName name="CEMENTERIO" localSheetId="6">#REF!</definedName>
    <definedName name="CEMENTERIO">#REF!</definedName>
    <definedName name="CEMENTERIOS" localSheetId="1">#REF!</definedName>
    <definedName name="CEMENTERIOS" localSheetId="10">#REF!</definedName>
    <definedName name="CEMENTERIOS" localSheetId="6">#REF!</definedName>
    <definedName name="CEMENTERIOS">#REF!</definedName>
    <definedName name="CERRAMIENTO_AUTORIZADO">[1]Hoja6!$B$18:$B$19</definedName>
    <definedName name="CHAPINERO">'DATOS CAMEP'!$EH$110</definedName>
    <definedName name="CIUDADBOLIVAR">'DATOS CAMEP'!$EH$108</definedName>
    <definedName name="CLASE_DE_CERRAMIENTO">[1]Hoja6!$G$2:$G$3</definedName>
    <definedName name="CLASE_DE_CONSTRUCCIÓN">[1]Hoja3!$C$26:$C$33</definedName>
    <definedName name="CLASE_DE_OCUPACIÓN" localSheetId="1">#REF!</definedName>
    <definedName name="CLASE_DE_OCUPACIÓN" localSheetId="10">#REF!</definedName>
    <definedName name="CLASE_DE_OCUPACIÓN" localSheetId="6">#REF!</definedName>
    <definedName name="CLASE_DE_OCUPACIÓN">#REF!</definedName>
    <definedName name="CLASE_DE_VIGILANCIA">[1]Hoja3!$A$8:$A$10</definedName>
    <definedName name="CLASE_OCUPACIÓN" localSheetId="1">#REF!</definedName>
    <definedName name="CLASE_OCUPACIÓN" localSheetId="10">#REF!</definedName>
    <definedName name="CLASE_OCUPACIÓN" localSheetId="6">#REF!</definedName>
    <definedName name="CLASE_OCUPACIÓN">#REF!</definedName>
    <definedName name="COBERTURA_VEGETAL">[1]Hoja6!$C$2:$C$5</definedName>
    <definedName name="CÓDIGO_IDPAC" localSheetId="1">#REF!</definedName>
    <definedName name="CÓDIGO_IDPAC" localSheetId="10">#REF!</definedName>
    <definedName name="CÓDIGO_IDPAC" localSheetId="6">#REF!</definedName>
    <definedName name="CÓDIGO_IDPAC">#REF!</definedName>
    <definedName name="CÓDIGOS_ENTIDADES">[1]Hoja5!$C$33:$C$34</definedName>
    <definedName name="CONCEPTO_VIABILIDAD_ASGCEP">[1]Hoja3!$C$13:$C$14</definedName>
    <definedName name="CONSTRUC._UBICADA_EN" localSheetId="1">#REF!</definedName>
    <definedName name="CONSTRUC._UBICADA_EN" localSheetId="10">#REF!</definedName>
    <definedName name="CONSTRUC._UBICADA_EN" localSheetId="6">#REF!</definedName>
    <definedName name="CONSTRUC._UBICADA_EN">#REF!</definedName>
    <definedName name="CONSTRUCCION_UBICADA_EN" localSheetId="1">#REF!</definedName>
    <definedName name="CONSTRUCCION_UBICADA_EN" localSheetId="10">#REF!</definedName>
    <definedName name="CONSTRUCCION_UBICADA_EN" localSheetId="6">#REF!</definedName>
    <definedName name="CONSTRUCCION_UBICADA_EN">#REF!</definedName>
    <definedName name="CUBIERTA" localSheetId="1">#REF!</definedName>
    <definedName name="CUBIERTA" localSheetId="10">#REF!</definedName>
    <definedName name="CUBIERTA" localSheetId="6">#REF!</definedName>
    <definedName name="CUBIERTA">#REF!</definedName>
    <definedName name="CUBRIMIENTO_DE_MUROS">'[1]LISTA DE DOMINIOS'!$I$19:$I$24</definedName>
    <definedName name="CUENTA_CON_CONTRATO" localSheetId="7">'[2]LISTA DE DOMINIOS'!$B$2:$B$3</definedName>
    <definedName name="CUENTA_CON_CONTRATO">'[1]LISTA DE DOMINIOS'!$B$2:$B$3</definedName>
    <definedName name="CUENTA_CON_CONTRATO_ADMON.">[1]Hoja5!$C$28:$C$29</definedName>
    <definedName name="CUENTA_CON_PERS_JURID">[1]Hoja5!$G$2:$G$3</definedName>
    <definedName name="CUENTA_CON_VIGILANCIA">[1]Hoja3!$C$21:$C$22</definedName>
    <definedName name="CULTO" localSheetId="1">#REF!</definedName>
    <definedName name="CULTO" localSheetId="10">#REF!</definedName>
    <definedName name="CULTO" localSheetId="6">#REF!</definedName>
    <definedName name="CULTO">#REF!</definedName>
    <definedName name="CULTURAL" localSheetId="1">#REF!</definedName>
    <definedName name="CULTURAL" localSheetId="10">#REF!</definedName>
    <definedName name="CULTURAL" localSheetId="6">#REF!</definedName>
    <definedName name="CULTURAL">#REF!</definedName>
    <definedName name="DEFENSA" localSheetId="1">#REF!</definedName>
    <definedName name="DEFENSA" localSheetId="10">#REF!</definedName>
    <definedName name="DEFENSA" localSheetId="6">#REF!</definedName>
    <definedName name="DEFENSA">#REF!</definedName>
    <definedName name="DEFENSA_Y_JUSTICIA" localSheetId="1">#REF!</definedName>
    <definedName name="DEFENSA_Y_JUSTICIA" localSheetId="10">#REF!</definedName>
    <definedName name="DEFENSA_Y_JUSTICIA" localSheetId="6">#REF!</definedName>
    <definedName name="DEFENSA_Y_JUSTICIA">#REF!</definedName>
    <definedName name="DEPORTE" localSheetId="1">#REF!</definedName>
    <definedName name="DEPORTE" localSheetId="10">#REF!</definedName>
    <definedName name="DEPORTE" localSheetId="6">#REF!</definedName>
    <definedName name="DEPORTE">#REF!</definedName>
    <definedName name="DEPORTIVO" localSheetId="1">#REF!</definedName>
    <definedName name="DEPORTIVO" localSheetId="10">#REF!</definedName>
    <definedName name="DEPORTIVO" localSheetId="6">#REF!</definedName>
    <definedName name="DEPORTIVO">#REF!</definedName>
    <definedName name="DEPORTIVO_Y_RECREATIVO" localSheetId="1">#REF!</definedName>
    <definedName name="DEPORTIVO_Y_RECREATIVO" localSheetId="10">#REF!</definedName>
    <definedName name="DEPORTIVO_Y_RECREATIVO" localSheetId="6">#REF!</definedName>
    <definedName name="DEPORTIVO_Y_RECREATIVO">#REF!</definedName>
    <definedName name="DESPACHO" localSheetId="1">#REF!</definedName>
    <definedName name="DESPACHO" localSheetId="10">#REF!</definedName>
    <definedName name="DESPACHO" localSheetId="6">#REF!</definedName>
    <definedName name="DESPACHO">#REF!</definedName>
    <definedName name="DESTINACION">'[1]LISTA DE DOMINIOS'!$C$46:$C$48</definedName>
    <definedName name="DESTINACIÓN" localSheetId="1">#REF!</definedName>
    <definedName name="DESTINACIÓN" localSheetId="10">#REF!</definedName>
    <definedName name="DESTINACIÓN" localSheetId="6">#REF!</definedName>
    <definedName name="DESTINACIÓN">#REF!</definedName>
    <definedName name="DOC._OCUPANTE" localSheetId="1">#REF!</definedName>
    <definedName name="DOC._OCUPANTE" localSheetId="10">#REF!</definedName>
    <definedName name="DOC._OCUPANTE" localSheetId="6">#REF!</definedName>
    <definedName name="DOC._OCUPANTE">#REF!</definedName>
    <definedName name="DOCUMENTO_IDENTIFICACIÓN">[1]Hoja5!$D$2:$D$4</definedName>
    <definedName name="EDAD_DE_LA_CONSTRUCCIÓN">[1]Hoja3!$B$2:$B$4</definedName>
    <definedName name="EDUCATIVO" localSheetId="1">#REF!</definedName>
    <definedName name="EDUCATIVO" localSheetId="10">#REF!</definedName>
    <definedName name="EDUCATIVO" localSheetId="6">#REF!</definedName>
    <definedName name="EDUCATIVO">#REF!</definedName>
    <definedName name="ENGATIVÁ">'DATOS CAMEP'!$EH$81:$EH$83</definedName>
    <definedName name="ESTADO">'[1]LISTA DE DOMINIOS'!$I$2:$I$5</definedName>
    <definedName name="ESTRATO">[1]Hoja3!$B$13:$B$18</definedName>
    <definedName name="ESTRUCTURA" localSheetId="1">#REF!</definedName>
    <definedName name="ESTRUCTURA" localSheetId="10">#REF!</definedName>
    <definedName name="ESTRUCTURA" localSheetId="6">#REF!</definedName>
    <definedName name="ESTRUCTURA">#REF!</definedName>
    <definedName name="FACHADA" localSheetId="1">#REF!</definedName>
    <definedName name="FACHADA" localSheetId="10">#REF!</definedName>
    <definedName name="FACHADA" localSheetId="6">#REF!</definedName>
    <definedName name="FACHADA">#REF!</definedName>
    <definedName name="FERIAL" localSheetId="1">#REF!</definedName>
    <definedName name="FERIAL" localSheetId="10">#REF!</definedName>
    <definedName name="FERIAL" localSheetId="6">#REF!</definedName>
    <definedName name="FERIAL">#REF!</definedName>
    <definedName name="FONTIBÓN">'DATOS CAMEP'!$EH$99:$EH$102</definedName>
    <definedName name="GOBIERNO" localSheetId="1">#REF!</definedName>
    <definedName name="GOBIERNO" localSheetId="10">#REF!</definedName>
    <definedName name="GOBIERNO" localSheetId="6">#REF!</definedName>
    <definedName name="GOBIERNO">#REF!</definedName>
    <definedName name="GRADO" localSheetId="1">#REF!</definedName>
    <definedName name="GRADO" localSheetId="10">#REF!</definedName>
    <definedName name="GRADO" localSheetId="6">#REF!</definedName>
    <definedName name="GRADO">#REF!</definedName>
    <definedName name="JUSTIFICACIÓN_INVASIÓN">[3]Hoja2!$A$48:$A$51</definedName>
    <definedName name="KENEDDY">'DATOS CAMEP'!$EH$116</definedName>
    <definedName name="lll">[1]Hoja1!$AN$31:$AN$36</definedName>
    <definedName name="LOCALIDAD" localSheetId="10">'[4]DATOS CAMEP'!$J$117:$J$136</definedName>
    <definedName name="LOCALIDAD">'DATOS CAMEP'!$ED$33:$ED$44</definedName>
    <definedName name="LOSMÁRTIRES">'DATOS CAMEP'!$EH$105</definedName>
    <definedName name="MANIFIESTO" localSheetId="1">#REF!</definedName>
    <definedName name="MANIFIESTO" localSheetId="10">#REF!</definedName>
    <definedName name="MANIFIESTO" localSheetId="6">#REF!</definedName>
    <definedName name="MANIFIESTO">#REF!</definedName>
    <definedName name="MATERIAL_ACABADO_PISOS">'[1]LISTA DE DOMINIOS'!$L$19:$L$26</definedName>
    <definedName name="MATERIAL_CERRAMIENTO">[1]Hoja6!$H$2:$H$11</definedName>
    <definedName name="MATERIALES_DE_CUBIERTA">'[1]LISTA DE DOMINIOS'!$L$2:$L$12</definedName>
    <definedName name="MOBILIARIO_BAÑO">'[1]LISTA DE DOMINIOS'!$C$39:$C$44</definedName>
    <definedName name="MOBILIARIO_PARQUEADERO">[1]Hoja6!$E$2:$E$7</definedName>
    <definedName name="MUROS">'[1]LISTA DE DOMINIOS'!$I$28:$I$32</definedName>
    <definedName name="NIVEL_1">[1]Hoja5!$B$28:$B$33</definedName>
    <definedName name="OCUPACIÓN_EDIFICACIÓN">[1]Hoja3!$C$2:$C$5</definedName>
    <definedName name="OCUPACIÓN_REAL">[1]Hoja6!$D$2:$D$11</definedName>
    <definedName name="PARTICIPACIÓN_DE_PROPIEDAD" localSheetId="1">#REF!</definedName>
    <definedName name="PARTICIPACIÓN_DE_PROPIEDAD" localSheetId="10">#REF!</definedName>
    <definedName name="PARTICIPACIÓN_DE_PROPIEDAD" localSheetId="6">#REF!</definedName>
    <definedName name="PARTICIPACIÓN_DE_PROPIEDAD">#REF!</definedName>
    <definedName name="PENDIENTE_DEL_TERRENO" localSheetId="1">#REF!</definedName>
    <definedName name="PENDIENTE_DEL_TERRENO" localSheetId="10">#REF!</definedName>
    <definedName name="PENDIENTE_DEL_TERRENO" localSheetId="6">#REF!</definedName>
    <definedName name="PENDIENTE_DEL_TERRENO">#REF!</definedName>
    <definedName name="PORCENTAJE_COBERTURA_VEGETAL">[1]Hoja6!$F$18:$F$27</definedName>
    <definedName name="PROPIEDAD" localSheetId="1">#REF!</definedName>
    <definedName name="PROPIEDAD" localSheetId="10">#REF!</definedName>
    <definedName name="PROPIEDAD" localSheetId="6">#REF!</definedName>
    <definedName name="PROPIEDAD">#REF!</definedName>
    <definedName name="PRUEBA" localSheetId="1">#REF!</definedName>
    <definedName name="PRUEBA" localSheetId="10">#REF!</definedName>
    <definedName name="PRUEBA" localSheetId="6">#REF!</definedName>
    <definedName name="PRUEBA">#REF!</definedName>
    <definedName name="PUENTE">'DATOS CAMEP'!$EH$92:$EH$94</definedName>
    <definedName name="PUENTEARANDA">'DATOS CAMEP'!$EH$92:$EH$94</definedName>
    <definedName name="RAFAELURIBEURIBE">'DATOS CAMEP'!$EH$107</definedName>
    <definedName name="RECINTOS_FERIALES" localSheetId="1">#REF!</definedName>
    <definedName name="RECINTOS_FERIALES" localSheetId="10">#REF!</definedName>
    <definedName name="RECINTOS_FERIALES" localSheetId="6">#REF!</definedName>
    <definedName name="RECINTOS_FERIALES">#REF!</definedName>
    <definedName name="REQUIERE_NORMALIZAR_TENENCIA">[1]Hoja6!$G$18:$G$21</definedName>
    <definedName name="RUT">[1]Hoja5!$E$2:$E$3</definedName>
    <definedName name="salud" localSheetId="1">#REF!</definedName>
    <definedName name="salud" localSheetId="10">#REF!</definedName>
    <definedName name="salud" localSheetId="6">#REF!</definedName>
    <definedName name="salud">#REF!</definedName>
    <definedName name="SANCRISTÓBAL">'DATOS CAMEP'!$EH$112</definedName>
    <definedName name="SANTAFE">'DATOS CAMEP'!$EH$111</definedName>
    <definedName name="SECTOR" localSheetId="1">#REF!</definedName>
    <definedName name="SECTOR" localSheetId="10">#REF!</definedName>
    <definedName name="SECTOR" localSheetId="6">#REF!</definedName>
    <definedName name="SECTOR">#REF!</definedName>
    <definedName name="SECTOR2" localSheetId="1">#REF!</definedName>
    <definedName name="SECTOR2" localSheetId="10">#REF!</definedName>
    <definedName name="SECTOR2" localSheetId="6">#REF!</definedName>
    <definedName name="SECTOR2">#REF!</definedName>
    <definedName name="SEGURIDAD" localSheetId="1">#REF!</definedName>
    <definedName name="SEGURIDAD" localSheetId="10">#REF!</definedName>
    <definedName name="SEGURIDAD" localSheetId="6">#REF!</definedName>
    <definedName name="SEGURIDAD">#REF!</definedName>
    <definedName name="SEGURIDAD_CIUDADANA" localSheetId="1">#REF!</definedName>
    <definedName name="SEGURIDAD_CIUDADANA" localSheetId="10">#REF!</definedName>
    <definedName name="SEGURIDAD_CIUDADANA" localSheetId="6">#REF!</definedName>
    <definedName name="SEGURIDAD_CIUDADANA">#REF!</definedName>
    <definedName name="SERCIVIOS_PÙBLICOS">[1]Hoja3!$D$21:$D$22</definedName>
    <definedName name="SERVICIOS_DE_LA_ADMINISTRACIÓN_PÚBLICA" localSheetId="1">#REF!</definedName>
    <definedName name="SERVICIOS_DE_LA_ADMINISTRACIÓN_PÚBLICA" localSheetId="10">#REF!</definedName>
    <definedName name="SERVICIOS_DE_LA_ADMINISTRACIÓN_PÚBLICA" localSheetId="6">#REF!</definedName>
    <definedName name="SERVICIOS_DE_LA_ADMINISTRACIÓN_PÚBLICA">#REF!</definedName>
    <definedName name="SUBA">'DATOS CAMEP'!$EH$84:$EH$89</definedName>
    <definedName name="SUMAPAZ">'DATOS CAMEP'!$EH$109</definedName>
    <definedName name="TAMAÑO_BAÑO">'[1]LISTA DE DOMINIOS'!$L$28:$L$32</definedName>
    <definedName name="TAMAÑO_COCINA">'[1]LISTA DE DOMINIOS'!$F$39:$F$44</definedName>
    <definedName name="TARIFA">[1]Hoja3!$A$13:$A$15</definedName>
    <definedName name="TEUSAQUILLO">'DATOS CAMEP'!$EH$104</definedName>
    <definedName name="TIPO" localSheetId="1">#REF!</definedName>
    <definedName name="TIPO" localSheetId="10">#REF!</definedName>
    <definedName name="TIPO" localSheetId="6">#REF!</definedName>
    <definedName name="TIPO">#REF!</definedName>
    <definedName name="TIPO_AFECTACIÓN_TERRENO">[1]Hoja6!$A$30:$A$37</definedName>
    <definedName name="TIPO_CIRCULACIÓN_ZONAS_DURAS">[1]Hoja6!$B$2:$B$12</definedName>
    <definedName name="TIPO_CONT_SOST">'[1]LISTA DE DOMINIOS'!$C$2:$C$7</definedName>
    <definedName name="TIPO_CUBIERTAS" localSheetId="1">#REF!</definedName>
    <definedName name="TIPO_CUBIERTAS" localSheetId="10">#REF!</definedName>
    <definedName name="TIPO_CUBIERTAS" localSheetId="6">#REF!</definedName>
    <definedName name="TIPO_CUBIERTAS">#REF!</definedName>
    <definedName name="TIPO_DE_ADMINISTRACIÓN">[1]Hoja3!$D$13:$D$15</definedName>
    <definedName name="TIPO_DE_CERRAMIENTO">[1]Hoja6!$F$2:$F$12</definedName>
    <definedName name="TIPO_DE_ESTRUCTURA">'[1]LISTA DE DOMINIOS'!$C$28:$C$35</definedName>
    <definedName name="TIPO_DE_ESTRUCTURA_DE_FACHADA">'[1]LISTA DE DOMINIOS'!$I$9:$I$14</definedName>
    <definedName name="TIPO_DE_FACHADA" localSheetId="1">#REF!</definedName>
    <definedName name="TIPO_DE_FACHADA" localSheetId="10">#REF!</definedName>
    <definedName name="TIPO_DE_FACHADA" localSheetId="6">#REF!</definedName>
    <definedName name="TIPO_DE_FACHADA">#REF!</definedName>
    <definedName name="TIPO_DE_INSTAL._DEPORTIVAS">[1]Hoja5!$F$13:$F$26</definedName>
    <definedName name="TIPO_DE_MUROS" localSheetId="1">#REF!</definedName>
    <definedName name="TIPO_DE_MUROS" localSheetId="10">#REF!</definedName>
    <definedName name="TIPO_DE_MUROS" localSheetId="6">#REF!</definedName>
    <definedName name="TIPO_DE_MUROS">#REF!</definedName>
    <definedName name="TIPO_DE_OCUPACIONES" localSheetId="1">#REF!</definedName>
    <definedName name="TIPO_DE_OCUPACIONES" localSheetId="10">#REF!</definedName>
    <definedName name="TIPO_DE_OCUPACIONES" localSheetId="6">#REF!</definedName>
    <definedName name="TIPO_DE_OCUPACIONES">#REF!</definedName>
    <definedName name="TIPO_DE_PISOS" localSheetId="1">#REF!</definedName>
    <definedName name="TIPO_DE_PISOS" localSheetId="10">#REF!</definedName>
    <definedName name="TIPO_DE_PISOS" localSheetId="6">#REF!</definedName>
    <definedName name="TIPO_DE_PISOS">#REF!</definedName>
    <definedName name="TIPO_DE_PREDIO">[1]Hoja5!$B$2:$B$5</definedName>
    <definedName name="TIPO_DE_PROCESO" localSheetId="1">#REF!</definedName>
    <definedName name="TIPO_DE_PROCESO" localSheetId="10">#REF!</definedName>
    <definedName name="TIPO_DE_PROCESO" localSheetId="6">#REF!</definedName>
    <definedName name="TIPO_DE_PROCESO">#REF!</definedName>
    <definedName name="TIPO_DE_RIESGO" localSheetId="1">#REF!</definedName>
    <definedName name="TIPO_DE_RIESGO" localSheetId="10">#REF!</definedName>
    <definedName name="TIPO_DE_RIESGO" localSheetId="6">#REF!</definedName>
    <definedName name="TIPO_DE_RIESGO">#REF!</definedName>
    <definedName name="TIPO_DE_RIESGO_AFECTACIONES">[1]Hoja5!$B$13:$B$16</definedName>
    <definedName name="TIPO_DE_RIESGO_ENTORNO">[1]Hoja5!$A$13:$A$20</definedName>
    <definedName name="TIPO_DE_USO">'[1]LISTA DE DOMINIOS'!$A$11:$A$24</definedName>
    <definedName name="TIPO_FACHADA" localSheetId="1">#REF!</definedName>
    <definedName name="TIPO_FACHADA" localSheetId="10">#REF!</definedName>
    <definedName name="TIPO_FACHADA" localSheetId="6">#REF!</definedName>
    <definedName name="TIPO_FACHADA">#REF!</definedName>
    <definedName name="TIPO_MOBILIARIO_SEÑALIZACIÓN">[1]Hoja6!$A$2:$A$25</definedName>
    <definedName name="TIPO_MUROS" localSheetId="1">#REF!</definedName>
    <definedName name="TIPO_MUROS" localSheetId="10">#REF!</definedName>
    <definedName name="TIPO_MUROS" localSheetId="6">#REF!</definedName>
    <definedName name="TIPO_MUROS">#REF!</definedName>
    <definedName name="TIPO_OCUPAC." localSheetId="1">#REF!</definedName>
    <definedName name="TIPO_OCUPAC." localSheetId="10">#REF!</definedName>
    <definedName name="TIPO_OCUPAC." localSheetId="6">#REF!</definedName>
    <definedName name="TIPO_OCUPAC.">#REF!</definedName>
    <definedName name="TIPO_USO" localSheetId="1">#REF!</definedName>
    <definedName name="TIPO_USO" localSheetId="10">#REF!</definedName>
    <definedName name="TIPO_USO" localSheetId="6">#REF!</definedName>
    <definedName name="TIPO_USO">#REF!</definedName>
    <definedName name="TIPO_VISITA" localSheetId="7">#REF!</definedName>
    <definedName name="TIPO_VISITA" localSheetId="1">#REF!</definedName>
    <definedName name="TIPO_VISITA" localSheetId="10">#REF!</definedName>
    <definedName name="TIPO_VISITA" localSheetId="6">#REF!</definedName>
    <definedName name="TIPO_VISITA">#REF!</definedName>
    <definedName name="TIPOS_DE_AFECTACIONES" localSheetId="1">#REF!</definedName>
    <definedName name="TIPOS_DE_AFECTACIONES" localSheetId="10">#REF!</definedName>
    <definedName name="TIPOS_DE_AFECTACIONES" localSheetId="6">#REF!</definedName>
    <definedName name="TIPOS_DE_AFECTACIONES">#REF!</definedName>
    <definedName name="TRANSPORTE" localSheetId="1">#REF!</definedName>
    <definedName name="TRANSPORTE" localSheetId="10">#REF!</definedName>
    <definedName name="TRANSPORTE" localSheetId="6">#REF!</definedName>
    <definedName name="TRANSPORTE">#REF!</definedName>
    <definedName name="TRANSPORTES" localSheetId="1">#REF!</definedName>
    <definedName name="TRANSPORTES" localSheetId="10">#REF!</definedName>
    <definedName name="TRANSPORTES" localSheetId="6">#REF!</definedName>
    <definedName name="TRANSPORTES">#REF!</definedName>
    <definedName name="TRASPORTES" localSheetId="1">#REF!</definedName>
    <definedName name="TRASPORTES" localSheetId="10">#REF!</definedName>
    <definedName name="TRASPORTES" localSheetId="6">#REF!</definedName>
    <definedName name="TRASPORTES">#REF!</definedName>
    <definedName name="TUNJUELITO">'DATOS CAMEP'!$EH$114</definedName>
    <definedName name="USAQUÉN">'DATOS CAMEP'!$EH$95:$EH$98</definedName>
    <definedName name="USME">'DATOS CAMEP'!$EH$113</definedName>
    <definedName name="USO_EN_SITIO">[1]Hoja5!$D$13:$D$22</definedName>
    <definedName name="USO_GENERAL" localSheetId="1">#REF!</definedName>
    <definedName name="USO_GENERAL" localSheetId="10">#REF!</definedName>
    <definedName name="USO_GENERAL" localSheetId="6">#REF!</definedName>
    <definedName name="USO_GENERAL">#REF!</definedName>
    <definedName name="USOS_ENTORNO">[1]Hoja5!$C$13:$C$24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39" i="42" l="1"/>
  <c r="D231" i="42"/>
  <c r="D222" i="42"/>
  <c r="O221" i="42"/>
  <c r="N221" i="42"/>
  <c r="M221" i="42"/>
  <c r="L221" i="42"/>
  <c r="K221" i="42"/>
  <c r="J221" i="42"/>
  <c r="I221" i="42"/>
  <c r="H221" i="42"/>
  <c r="G221" i="42"/>
  <c r="F221" i="42"/>
  <c r="E221" i="42"/>
  <c r="D221" i="42"/>
  <c r="O203" i="42"/>
  <c r="N203" i="42"/>
  <c r="M203" i="42"/>
  <c r="L203" i="42"/>
  <c r="K203" i="42"/>
  <c r="J203" i="42"/>
  <c r="I203" i="42"/>
  <c r="H203" i="42"/>
  <c r="G203" i="42"/>
  <c r="F203" i="42"/>
  <c r="D203" i="42"/>
  <c r="P200" i="42"/>
  <c r="P193" i="42"/>
  <c r="A184" i="42"/>
  <c r="A185" i="42" s="1"/>
  <c r="A186" i="42" s="1"/>
  <c r="A187" i="42" s="1"/>
  <c r="A188" i="42" s="1"/>
  <c r="A189" i="42" s="1"/>
  <c r="A190" i="42" s="1"/>
  <c r="A191" i="42" s="1"/>
  <c r="A192" i="42" s="1"/>
  <c r="A193" i="42" s="1"/>
  <c r="A194" i="42" s="1"/>
  <c r="A195" i="42" s="1"/>
  <c r="A196" i="42" s="1"/>
  <c r="A197" i="42" s="1"/>
  <c r="A198" i="42" s="1"/>
  <c r="A199" i="42" s="1"/>
  <c r="A200" i="42" s="1"/>
  <c r="A201" i="42" s="1"/>
  <c r="A203" i="42" s="1"/>
  <c r="A204" i="42" s="1"/>
  <c r="A205" i="42" s="1"/>
  <c r="A206" i="42" s="1"/>
  <c r="A207"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O179" i="42"/>
  <c r="N179" i="42"/>
  <c r="M179" i="42"/>
  <c r="L179" i="42"/>
  <c r="K179" i="42"/>
  <c r="J179" i="42"/>
  <c r="I179" i="42"/>
  <c r="H179" i="42"/>
  <c r="G179" i="42"/>
  <c r="F179" i="42"/>
  <c r="E179" i="42"/>
  <c r="D179" i="42"/>
  <c r="O173" i="42"/>
  <c r="O198" i="42" s="1"/>
  <c r="N173" i="42"/>
  <c r="N198" i="42" s="1"/>
  <c r="M173" i="42"/>
  <c r="M198" i="42" s="1"/>
  <c r="L173" i="42"/>
  <c r="L198" i="42" s="1"/>
  <c r="K173" i="42"/>
  <c r="K198" i="42" s="1"/>
  <c r="J173" i="42"/>
  <c r="J198" i="42" s="1"/>
  <c r="I173" i="42"/>
  <c r="I198" i="42" s="1"/>
  <c r="H173" i="42"/>
  <c r="H198" i="42" s="1"/>
  <c r="G173" i="42"/>
  <c r="G198" i="42" s="1"/>
  <c r="F173" i="42"/>
  <c r="F198" i="42" s="1"/>
  <c r="E173" i="42"/>
  <c r="E198" i="42" s="1"/>
  <c r="D173" i="42"/>
  <c r="D198" i="42" s="1"/>
  <c r="A168" i="42"/>
  <c r="A169" i="42" s="1"/>
  <c r="A170" i="42" s="1"/>
  <c r="A171" i="42" s="1"/>
  <c r="A172" i="42" s="1"/>
  <c r="A173" i="42" s="1"/>
  <c r="A174" i="42" s="1"/>
  <c r="A175" i="42" s="1"/>
  <c r="A176" i="42" s="1"/>
  <c r="A177" i="42" s="1"/>
  <c r="A178" i="42" s="1"/>
  <c r="A179" i="42" s="1"/>
  <c r="A180" i="42" s="1"/>
  <c r="A181" i="42" s="1"/>
  <c r="A182" i="42" s="1"/>
  <c r="A183" i="42" s="1"/>
  <c r="E160" i="42"/>
  <c r="N159" i="42"/>
  <c r="M159" i="42"/>
  <c r="L159" i="42"/>
  <c r="K159" i="42"/>
  <c r="J159" i="42"/>
  <c r="I159" i="42"/>
  <c r="H159" i="42"/>
  <c r="G159" i="42"/>
  <c r="F159" i="42"/>
  <c r="E159" i="42"/>
  <c r="D159" i="42"/>
  <c r="P158" i="42"/>
  <c r="O157" i="42"/>
  <c r="I157" i="42"/>
  <c r="E157" i="42"/>
  <c r="M156" i="42"/>
  <c r="A156" i="42"/>
  <c r="A157" i="42" s="1"/>
  <c r="A158" i="42" s="1"/>
  <c r="A159" i="42" s="1"/>
  <c r="A160" i="42" s="1"/>
  <c r="A161" i="42" s="1"/>
  <c r="A162" i="42" s="1"/>
  <c r="A163" i="42" s="1"/>
  <c r="A164" i="42" s="1"/>
  <c r="A166" i="42" s="1"/>
  <c r="A167" i="42" s="1"/>
  <c r="N155" i="42"/>
  <c r="N157" i="42" s="1"/>
  <c r="M155" i="42"/>
  <c r="M157" i="42" s="1"/>
  <c r="L155" i="42"/>
  <c r="L157" i="42" s="1"/>
  <c r="K155" i="42"/>
  <c r="K157" i="42" s="1"/>
  <c r="J155" i="42"/>
  <c r="J157" i="42" s="1"/>
  <c r="I155" i="42"/>
  <c r="H155" i="42"/>
  <c r="H157" i="42" s="1"/>
  <c r="G155" i="42"/>
  <c r="G157" i="42" s="1"/>
  <c r="F155" i="42"/>
  <c r="F157" i="42" s="1"/>
  <c r="E155" i="42"/>
  <c r="D155" i="42"/>
  <c r="P151" i="42"/>
  <c r="P147" i="42"/>
  <c r="A142" i="42"/>
  <c r="A143" i="42" s="1"/>
  <c r="A144" i="42" s="1"/>
  <c r="A145" i="42" s="1"/>
  <c r="A146" i="42" s="1"/>
  <c r="A147" i="42" s="1"/>
  <c r="A148" i="42" s="1"/>
  <c r="A149" i="42" s="1"/>
  <c r="A150" i="42" s="1"/>
  <c r="A151" i="42" s="1"/>
  <c r="A152" i="42" s="1"/>
  <c r="A153" i="42" s="1"/>
  <c r="A154" i="42" s="1"/>
  <c r="A155" i="42" s="1"/>
  <c r="A138" i="42"/>
  <c r="A139" i="42" s="1"/>
  <c r="A140" i="42" s="1"/>
  <c r="A141" i="42" s="1"/>
  <c r="P136" i="42"/>
  <c r="O132" i="42"/>
  <c r="O156" i="42" s="1"/>
  <c r="N132" i="42"/>
  <c r="N156" i="42" s="1"/>
  <c r="M132" i="42"/>
  <c r="L132" i="42"/>
  <c r="L156" i="42" s="1"/>
  <c r="K132" i="42"/>
  <c r="K156" i="42" s="1"/>
  <c r="J132" i="42"/>
  <c r="J156" i="42" s="1"/>
  <c r="I132" i="42"/>
  <c r="I156" i="42" s="1"/>
  <c r="H132" i="42"/>
  <c r="H156" i="42" s="1"/>
  <c r="G132" i="42"/>
  <c r="G156" i="42" s="1"/>
  <c r="F132" i="42"/>
  <c r="F156" i="42" s="1"/>
  <c r="E132" i="42"/>
  <c r="E156" i="42" s="1"/>
  <c r="D132" i="42"/>
  <c r="D156" i="42" s="1"/>
  <c r="A130" i="42"/>
  <c r="A131" i="42" s="1"/>
  <c r="A132" i="42" s="1"/>
  <c r="A133" i="42" s="1"/>
  <c r="A134" i="42" s="1"/>
  <c r="A135" i="42" s="1"/>
  <c r="A136" i="42" s="1"/>
  <c r="A137" i="42" s="1"/>
  <c r="A128" i="42"/>
  <c r="A129" i="42" s="1"/>
  <c r="A127" i="42"/>
  <c r="O118" i="42"/>
  <c r="N118" i="42"/>
  <c r="M118" i="42"/>
  <c r="L118" i="42"/>
  <c r="K118" i="42"/>
  <c r="J118" i="42"/>
  <c r="I118" i="42"/>
  <c r="H118" i="42"/>
  <c r="G118" i="42"/>
  <c r="F118" i="42"/>
  <c r="E118" i="42"/>
  <c r="D118" i="42"/>
  <c r="P117" i="42"/>
  <c r="O114" i="42"/>
  <c r="O116" i="42" s="1"/>
  <c r="N114" i="42"/>
  <c r="N116" i="42" s="1"/>
  <c r="M114" i="42"/>
  <c r="M116" i="42" s="1"/>
  <c r="L114" i="42"/>
  <c r="L116" i="42" s="1"/>
  <c r="K114" i="42"/>
  <c r="K116" i="42" s="1"/>
  <c r="J114" i="42"/>
  <c r="J116" i="42" s="1"/>
  <c r="I114" i="42"/>
  <c r="I116" i="42" s="1"/>
  <c r="H114" i="42"/>
  <c r="H116" i="42" s="1"/>
  <c r="G114" i="42"/>
  <c r="G116" i="42" s="1"/>
  <c r="F114" i="42"/>
  <c r="F116" i="42" s="1"/>
  <c r="E114" i="42"/>
  <c r="E116" i="42" s="1"/>
  <c r="D114" i="42"/>
  <c r="D116" i="42" s="1"/>
  <c r="P110" i="42"/>
  <c r="P106" i="42"/>
  <c r="A101" i="42"/>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5" i="42" s="1"/>
  <c r="A126" i="42" s="1"/>
  <c r="N96" i="42"/>
  <c r="K96" i="42"/>
  <c r="J96" i="42"/>
  <c r="I96" i="42"/>
  <c r="H96" i="42"/>
  <c r="O90" i="42"/>
  <c r="O115" i="42" s="1"/>
  <c r="N90" i="42"/>
  <c r="N115" i="42" s="1"/>
  <c r="M90" i="42"/>
  <c r="M115" i="42" s="1"/>
  <c r="L90" i="42"/>
  <c r="L115" i="42" s="1"/>
  <c r="K90" i="42"/>
  <c r="K115" i="42" s="1"/>
  <c r="J90" i="42"/>
  <c r="J115" i="42" s="1"/>
  <c r="I90" i="42"/>
  <c r="I115" i="42" s="1"/>
  <c r="H90" i="42"/>
  <c r="H115" i="42" s="1"/>
  <c r="G90" i="42"/>
  <c r="G115" i="42" s="1"/>
  <c r="F90" i="42"/>
  <c r="F115" i="42" s="1"/>
  <c r="E90" i="42"/>
  <c r="E115" i="42" s="1"/>
  <c r="D90" i="42"/>
  <c r="D115" i="42" s="1"/>
  <c r="A84" i="42"/>
  <c r="A85" i="42" s="1"/>
  <c r="A86" i="42" s="1"/>
  <c r="A87" i="42" s="1"/>
  <c r="A88" i="42" s="1"/>
  <c r="A89" i="42" s="1"/>
  <c r="A90" i="42" s="1"/>
  <c r="A91" i="42" s="1"/>
  <c r="A92" i="42" s="1"/>
  <c r="A93" i="42" s="1"/>
  <c r="A94" i="42" s="1"/>
  <c r="A95" i="42" s="1"/>
  <c r="A96" i="42" s="1"/>
  <c r="A97" i="42" s="1"/>
  <c r="A98" i="42" s="1"/>
  <c r="A99" i="42" s="1"/>
  <c r="A100" i="42" s="1"/>
  <c r="O77" i="42"/>
  <c r="N77" i="42"/>
  <c r="M77" i="42"/>
  <c r="L77" i="42"/>
  <c r="K77" i="42"/>
  <c r="O76" i="42"/>
  <c r="N76" i="42"/>
  <c r="M76" i="42"/>
  <c r="L76" i="42"/>
  <c r="K76" i="42"/>
  <c r="J76" i="42"/>
  <c r="I76" i="42"/>
  <c r="H76" i="42"/>
  <c r="G76" i="42"/>
  <c r="F76" i="42"/>
  <c r="E76" i="42"/>
  <c r="D76" i="42"/>
  <c r="A76" i="42"/>
  <c r="A77" i="42" s="1"/>
  <c r="A78" i="42" s="1"/>
  <c r="A79" i="42" s="1"/>
  <c r="A80" i="42" s="1"/>
  <c r="A81" i="42" s="1"/>
  <c r="A83" i="42" s="1"/>
  <c r="O74" i="42"/>
  <c r="N74" i="42"/>
  <c r="M74" i="42"/>
  <c r="L74" i="42"/>
  <c r="K74" i="42"/>
  <c r="J74" i="42"/>
  <c r="I74" i="42"/>
  <c r="H74" i="42"/>
  <c r="G74" i="42"/>
  <c r="F74" i="42"/>
  <c r="E74" i="42"/>
  <c r="D74" i="42"/>
  <c r="O73" i="42"/>
  <c r="O75" i="42" s="1"/>
  <c r="O79" i="42" s="1"/>
  <c r="N73" i="42"/>
  <c r="N75" i="42" s="1"/>
  <c r="N79" i="42" s="1"/>
  <c r="M73" i="42"/>
  <c r="M75" i="42" s="1"/>
  <c r="M79" i="42" s="1"/>
  <c r="L73" i="42"/>
  <c r="L75" i="42" s="1"/>
  <c r="L79" i="42" s="1"/>
  <c r="K73" i="42"/>
  <c r="K75" i="42" s="1"/>
  <c r="K79" i="42" s="1"/>
  <c r="J73" i="42"/>
  <c r="J75" i="42" s="1"/>
  <c r="J79" i="42" s="1"/>
  <c r="I73" i="42"/>
  <c r="I75" i="42" s="1"/>
  <c r="I79" i="42" s="1"/>
  <c r="H73" i="42"/>
  <c r="H75" i="42" s="1"/>
  <c r="H79" i="42" s="1"/>
  <c r="G73" i="42"/>
  <c r="G75" i="42" s="1"/>
  <c r="G79" i="42" s="1"/>
  <c r="F73" i="42"/>
  <c r="F75" i="42" s="1"/>
  <c r="F79" i="42" s="1"/>
  <c r="E73" i="42"/>
  <c r="E75" i="42" s="1"/>
  <c r="E79" i="42" s="1"/>
  <c r="D73" i="42"/>
  <c r="D75" i="42" s="1"/>
  <c r="P69" i="42"/>
  <c r="A61" i="42"/>
  <c r="A62" i="42" s="1"/>
  <c r="A63" i="42" s="1"/>
  <c r="A64" i="42" s="1"/>
  <c r="A65" i="42" s="1"/>
  <c r="A66" i="42" s="1"/>
  <c r="A67" i="42" s="1"/>
  <c r="A68" i="42" s="1"/>
  <c r="A69" i="42" s="1"/>
  <c r="A70" i="42" s="1"/>
  <c r="A71" i="42" s="1"/>
  <c r="A72" i="42" s="1"/>
  <c r="A73" i="42" s="1"/>
  <c r="A74" i="42" s="1"/>
  <c r="A75" i="42" s="1"/>
  <c r="A60" i="42"/>
  <c r="P55" i="42"/>
  <c r="P49" i="42"/>
  <c r="A45" i="42"/>
  <c r="A46" i="42" s="1"/>
  <c r="A47" i="42" s="1"/>
  <c r="A48" i="42" s="1"/>
  <c r="A49" i="42" s="1"/>
  <c r="A50" i="42" s="1"/>
  <c r="A51" i="42" s="1"/>
  <c r="A52" i="42" s="1"/>
  <c r="A53" i="42" s="1"/>
  <c r="A54" i="42" s="1"/>
  <c r="A55" i="42" s="1"/>
  <c r="A56" i="42" s="1"/>
  <c r="A57" i="42" s="1"/>
  <c r="A58" i="42" s="1"/>
  <c r="A59" i="42" s="1"/>
  <c r="A44" i="42"/>
  <c r="O34" i="42"/>
  <c r="N34" i="42"/>
  <c r="M34" i="42"/>
  <c r="L34" i="42"/>
  <c r="K34" i="42"/>
  <c r="J34" i="42"/>
  <c r="I34" i="42"/>
  <c r="H34" i="42"/>
  <c r="G34" i="42"/>
  <c r="F34" i="42"/>
  <c r="E34" i="42"/>
  <c r="D34" i="42"/>
  <c r="P33" i="42"/>
  <c r="O31" i="42"/>
  <c r="N31" i="42"/>
  <c r="M31" i="42"/>
  <c r="L31" i="42"/>
  <c r="K31" i="42"/>
  <c r="J31" i="42"/>
  <c r="I31" i="42"/>
  <c r="H31" i="42"/>
  <c r="G31" i="42"/>
  <c r="F31" i="42"/>
  <c r="E31" i="42"/>
  <c r="D31" i="42"/>
  <c r="O30" i="42"/>
  <c r="O32" i="42" s="1"/>
  <c r="O37" i="42" s="1"/>
  <c r="N30" i="42"/>
  <c r="N32" i="42" s="1"/>
  <c r="N37" i="42" s="1"/>
  <c r="M30" i="42"/>
  <c r="M32" i="42" s="1"/>
  <c r="M37" i="42" s="1"/>
  <c r="L30" i="42"/>
  <c r="L32" i="42" s="1"/>
  <c r="L37" i="42" s="1"/>
  <c r="K30" i="42"/>
  <c r="K32" i="42" s="1"/>
  <c r="K37" i="42" s="1"/>
  <c r="J30" i="42"/>
  <c r="J32" i="42" s="1"/>
  <c r="J37" i="42" s="1"/>
  <c r="I30" i="42"/>
  <c r="I32" i="42" s="1"/>
  <c r="I37" i="42" s="1"/>
  <c r="H30" i="42"/>
  <c r="H32" i="42" s="1"/>
  <c r="H37" i="42" s="1"/>
  <c r="G30" i="42"/>
  <c r="G32" i="42" s="1"/>
  <c r="G37" i="42" s="1"/>
  <c r="F30" i="42"/>
  <c r="F32" i="42" s="1"/>
  <c r="F37" i="42" s="1"/>
  <c r="E30" i="42"/>
  <c r="E32" i="42" s="1"/>
  <c r="E37" i="42" s="1"/>
  <c r="D30" i="42"/>
  <c r="P26" i="42"/>
  <c r="A17" i="42"/>
  <c r="A18" i="42" s="1"/>
  <c r="A19" i="42" s="1"/>
  <c r="A20" i="42" s="1"/>
  <c r="A21" i="42" s="1"/>
  <c r="A22" i="42" s="1"/>
  <c r="A23" i="42" s="1"/>
  <c r="A24" i="42" s="1"/>
  <c r="A25" i="42" s="1"/>
  <c r="A26" i="42" s="1"/>
  <c r="A27" i="42" s="1"/>
  <c r="A28" i="42" s="1"/>
  <c r="A29" i="42" s="1"/>
  <c r="A30" i="42" s="1"/>
  <c r="A31" i="42" s="1"/>
  <c r="A34" i="42" s="1"/>
  <c r="A35" i="42" s="1"/>
  <c r="A36" i="42" s="1"/>
  <c r="A37" i="42" s="1"/>
  <c r="A38" i="42" s="1"/>
  <c r="A39" i="42" s="1"/>
  <c r="A41" i="42" s="1"/>
  <c r="A42" i="42" s="1"/>
  <c r="P6" i="42"/>
  <c r="A3" i="42"/>
  <c r="A4" i="42" s="1"/>
  <c r="A5" i="42" s="1"/>
  <c r="A6" i="42" s="1"/>
  <c r="A7" i="42" s="1"/>
  <c r="A8" i="42" s="1"/>
  <c r="A9" i="42" s="1"/>
  <c r="A10" i="42" s="1"/>
  <c r="A11" i="42" s="1"/>
  <c r="A12" i="42" s="1"/>
  <c r="A13" i="42" s="1"/>
  <c r="A14" i="42" s="1"/>
  <c r="A15" i="42" s="1"/>
  <c r="A16" i="42" s="1"/>
  <c r="A1" i="42"/>
  <c r="A2" i="42" s="1"/>
  <c r="P34" i="42" l="1"/>
  <c r="P74" i="42"/>
  <c r="P96" i="42"/>
  <c r="P159" i="42"/>
  <c r="P118" i="42"/>
  <c r="P76" i="42"/>
  <c r="P77" i="42"/>
  <c r="P179" i="42"/>
  <c r="P156" i="42"/>
  <c r="P116" i="42"/>
  <c r="P30" i="42"/>
  <c r="D32" i="42"/>
  <c r="D79" i="42"/>
  <c r="P79" i="42" s="1"/>
  <c r="P75" i="42"/>
  <c r="P73" i="42"/>
  <c r="P115" i="42"/>
  <c r="P31" i="42"/>
  <c r="P90" i="42"/>
  <c r="P132" i="42"/>
  <c r="P198" i="42"/>
  <c r="P114" i="42"/>
  <c r="D157" i="42"/>
  <c r="P157" i="42" s="1"/>
  <c r="P155" i="42"/>
  <c r="P173" i="42"/>
  <c r="F205" i="32"/>
  <c r="E173" i="6"/>
  <c r="F173" i="6"/>
  <c r="G173" i="6"/>
  <c r="H173" i="6"/>
  <c r="I173" i="6"/>
  <c r="J173" i="6"/>
  <c r="K173" i="6"/>
  <c r="L173" i="6"/>
  <c r="M173" i="6"/>
  <c r="N173" i="6"/>
  <c r="O173" i="6"/>
  <c r="F201" i="32"/>
  <c r="F189" i="32"/>
  <c r="O201" i="6" l="1"/>
  <c r="O201" i="42"/>
  <c r="K201" i="42"/>
  <c r="G201" i="42"/>
  <c r="N201" i="42"/>
  <c r="J201" i="42"/>
  <c r="F201" i="42"/>
  <c r="M201" i="42"/>
  <c r="I201" i="42"/>
  <c r="E201" i="42"/>
  <c r="L201" i="42"/>
  <c r="H201" i="42"/>
  <c r="P32" i="42"/>
  <c r="F201" i="6"/>
  <c r="H201" i="6"/>
  <c r="J201" i="6"/>
  <c r="L201" i="6"/>
  <c r="N201" i="6"/>
  <c r="E201" i="6"/>
  <c r="G201" i="6"/>
  <c r="I201" i="6"/>
  <c r="K201" i="6"/>
  <c r="M201" i="6"/>
  <c r="P201" i="42" l="1"/>
  <c r="P201" i="6"/>
  <c r="E160" i="6" l="1"/>
  <c r="F116" i="32"/>
  <c r="N118" i="32" s="1"/>
  <c r="F212" i="32"/>
  <c r="F210" i="32"/>
  <c r="E179" i="6"/>
  <c r="D90" i="6"/>
  <c r="E90" i="6"/>
  <c r="F90" i="6"/>
  <c r="G90" i="6"/>
  <c r="H90" i="6"/>
  <c r="I90" i="6"/>
  <c r="J90" i="6"/>
  <c r="K90" i="6"/>
  <c r="L90" i="6"/>
  <c r="M90" i="6"/>
  <c r="N90" i="6"/>
  <c r="O90" i="6"/>
  <c r="D132" i="6"/>
  <c r="E132" i="6"/>
  <c r="F132" i="6"/>
  <c r="G132" i="6"/>
  <c r="H132" i="6"/>
  <c r="I132" i="6"/>
  <c r="J132" i="6"/>
  <c r="K132" i="6"/>
  <c r="L132" i="6"/>
  <c r="M132" i="6"/>
  <c r="N132" i="6"/>
  <c r="O132" i="6"/>
  <c r="L140" i="20" l="1"/>
  <c r="P200" i="6"/>
  <c r="P193" i="6"/>
  <c r="D173" i="6"/>
  <c r="P173" i="6" s="1"/>
  <c r="N155" i="6"/>
  <c r="N159" i="6"/>
  <c r="M159" i="6"/>
  <c r="L159" i="6"/>
  <c r="M155" i="6"/>
  <c r="M157" i="6" s="1"/>
  <c r="L155" i="6"/>
  <c r="K159" i="6"/>
  <c r="K155" i="6"/>
  <c r="K157" i="6" s="1"/>
  <c r="J159" i="6"/>
  <c r="J155" i="6"/>
  <c r="J157" i="6" s="1"/>
  <c r="I159" i="6"/>
  <c r="I155" i="6"/>
  <c r="I157" i="6" s="1"/>
  <c r="H159" i="6"/>
  <c r="H155" i="6"/>
  <c r="H157" i="6" s="1"/>
  <c r="G159" i="6"/>
  <c r="G155" i="6"/>
  <c r="G157" i="6" s="1"/>
  <c r="F159" i="6"/>
  <c r="F155" i="6"/>
  <c r="F157" i="6" s="1"/>
  <c r="E159" i="6"/>
  <c r="O157" i="6"/>
  <c r="N157" i="6"/>
  <c r="L157" i="6"/>
  <c r="E155" i="6"/>
  <c r="E157" i="6" s="1"/>
  <c r="D159" i="6"/>
  <c r="D155" i="6"/>
  <c r="D157" i="6" s="1"/>
  <c r="P158" i="6"/>
  <c r="P151" i="6"/>
  <c r="P147" i="6"/>
  <c r="P136" i="6"/>
  <c r="O118" i="6"/>
  <c r="O114" i="6"/>
  <c r="O116" i="6" s="1"/>
  <c r="N118" i="6"/>
  <c r="N114" i="6"/>
  <c r="N116" i="6" s="1"/>
  <c r="M118" i="6"/>
  <c r="L118" i="6"/>
  <c r="M114" i="6"/>
  <c r="M116" i="6" s="1"/>
  <c r="K118" i="6"/>
  <c r="L114" i="6"/>
  <c r="L116" i="6" s="1"/>
  <c r="K114" i="6"/>
  <c r="K116" i="6" s="1"/>
  <c r="J118" i="6"/>
  <c r="J114" i="6"/>
  <c r="J116" i="6" s="1"/>
  <c r="I118" i="6"/>
  <c r="I114" i="6"/>
  <c r="I116" i="6" s="1"/>
  <c r="H118" i="6"/>
  <c r="H114" i="6"/>
  <c r="H116" i="6" s="1"/>
  <c r="G118" i="6"/>
  <c r="G114" i="6"/>
  <c r="G116" i="6" s="1"/>
  <c r="F118" i="6"/>
  <c r="F114" i="6"/>
  <c r="F116" i="6" s="1"/>
  <c r="E118" i="6"/>
  <c r="E114" i="6"/>
  <c r="E116" i="6" s="1"/>
  <c r="N156" i="6"/>
  <c r="P155" i="6" l="1"/>
  <c r="P157" i="6"/>
  <c r="P132" i="6"/>
  <c r="P117" i="6"/>
  <c r="P110" i="6"/>
  <c r="P106" i="6"/>
  <c r="D118" i="6"/>
  <c r="P118" i="6" s="1"/>
  <c r="D114" i="6"/>
  <c r="D116" i="6" s="1"/>
  <c r="P116" i="6" s="1"/>
  <c r="P90" i="6" l="1"/>
  <c r="P114" i="6"/>
  <c r="P69" i="6" l="1"/>
  <c r="F73" i="6"/>
  <c r="E73" i="6"/>
  <c r="O76" i="6"/>
  <c r="N76" i="6"/>
  <c r="M76" i="6"/>
  <c r="E76" i="6"/>
  <c r="D76" i="6"/>
  <c r="D73" i="6"/>
  <c r="O73" i="6" l="1"/>
  <c r="O75" i="6" s="1"/>
  <c r="O79" i="6" s="1"/>
  <c r="N73" i="6"/>
  <c r="N75" i="6" s="1"/>
  <c r="N79" i="6" s="1"/>
  <c r="M73" i="6"/>
  <c r="M75" i="6" s="1"/>
  <c r="M79" i="6" s="1"/>
  <c r="L76" i="6"/>
  <c r="L73" i="6"/>
  <c r="L75" i="6" s="1"/>
  <c r="L79" i="6" s="1"/>
  <c r="K76" i="6"/>
  <c r="J76" i="6"/>
  <c r="I76" i="6"/>
  <c r="K73" i="6"/>
  <c r="K75" i="6" s="1"/>
  <c r="K79" i="6" s="1"/>
  <c r="J73" i="6"/>
  <c r="J75" i="6" s="1"/>
  <c r="J79" i="6" s="1"/>
  <c r="I73" i="6"/>
  <c r="I75" i="6" s="1"/>
  <c r="I79" i="6" s="1"/>
  <c r="H76" i="6"/>
  <c r="H73" i="6"/>
  <c r="H75" i="6" s="1"/>
  <c r="H79" i="6" s="1"/>
  <c r="G76" i="6"/>
  <c r="P33" i="6" l="1"/>
  <c r="P26" i="6"/>
  <c r="F76" i="6"/>
  <c r="P76" i="6" s="1"/>
  <c r="F75" i="6"/>
  <c r="F79" i="6" s="1"/>
  <c r="G73" i="6"/>
  <c r="E75" i="6"/>
  <c r="E79" i="6" s="1"/>
  <c r="D75" i="6"/>
  <c r="E53" i="41"/>
  <c r="C53" i="41"/>
  <c r="B53" i="41"/>
  <c r="D52" i="41"/>
  <c r="F52" i="41" s="1"/>
  <c r="F51" i="41"/>
  <c r="D51" i="41"/>
  <c r="D50" i="41"/>
  <c r="F50" i="41" s="1"/>
  <c r="D49" i="41"/>
  <c r="F49" i="41" s="1"/>
  <c r="D48" i="41"/>
  <c r="F48" i="41" s="1"/>
  <c r="F47" i="41"/>
  <c r="D47" i="41"/>
  <c r="D46" i="41"/>
  <c r="F46" i="41" s="1"/>
  <c r="D45" i="41"/>
  <c r="F45" i="41" s="1"/>
  <c r="D44" i="41"/>
  <c r="F44" i="41" s="1"/>
  <c r="F43" i="41"/>
  <c r="D43" i="41"/>
  <c r="D42" i="41"/>
  <c r="F42" i="41" s="1"/>
  <c r="D41" i="41"/>
  <c r="F41" i="41" s="1"/>
  <c r="D40" i="41"/>
  <c r="F40" i="41" s="1"/>
  <c r="F39" i="41"/>
  <c r="D39" i="41"/>
  <c r="D38" i="41"/>
  <c r="F38" i="41" s="1"/>
  <c r="D37" i="41"/>
  <c r="F37" i="41" s="1"/>
  <c r="D36" i="41"/>
  <c r="F36" i="41" s="1"/>
  <c r="F35" i="41"/>
  <c r="D35" i="41"/>
  <c r="D34" i="41"/>
  <c r="F34" i="41" s="1"/>
  <c r="D33" i="41"/>
  <c r="F33" i="41" s="1"/>
  <c r="D32" i="41"/>
  <c r="F32" i="41" s="1"/>
  <c r="F31" i="41"/>
  <c r="D31" i="41"/>
  <c r="D30" i="41"/>
  <c r="F30" i="41" s="1"/>
  <c r="D29" i="41"/>
  <c r="F29" i="41" s="1"/>
  <c r="D28" i="41"/>
  <c r="F28" i="41" s="1"/>
  <c r="F27" i="41"/>
  <c r="D27" i="41"/>
  <c r="D26" i="41"/>
  <c r="F26" i="41" s="1"/>
  <c r="D25" i="41"/>
  <c r="F25" i="41" s="1"/>
  <c r="D24" i="41"/>
  <c r="F24" i="41" s="1"/>
  <c r="F23" i="41"/>
  <c r="D23" i="41"/>
  <c r="D22" i="41"/>
  <c r="F22" i="41" s="1"/>
  <c r="D21" i="41"/>
  <c r="F21" i="41" s="1"/>
  <c r="D20" i="41"/>
  <c r="F20" i="41" s="1"/>
  <c r="F19" i="41"/>
  <c r="D19" i="41"/>
  <c r="D18" i="41"/>
  <c r="F18" i="41" s="1"/>
  <c r="D17" i="41"/>
  <c r="F17" i="41" s="1"/>
  <c r="D16" i="41"/>
  <c r="F16" i="41" s="1"/>
  <c r="F15" i="41"/>
  <c r="D15" i="41"/>
  <c r="D14" i="41"/>
  <c r="F14" i="41" s="1"/>
  <c r="D13" i="41"/>
  <c r="F13" i="41" s="1"/>
  <c r="D12" i="41"/>
  <c r="F12" i="41" s="1"/>
  <c r="F11" i="41"/>
  <c r="D11" i="41"/>
  <c r="D10" i="41"/>
  <c r="F10" i="41" s="1"/>
  <c r="D9" i="41"/>
  <c r="F9" i="41" s="1"/>
  <c r="D8" i="41"/>
  <c r="F8" i="41" s="1"/>
  <c r="F7" i="41"/>
  <c r="D7" i="41"/>
  <c r="D6" i="41"/>
  <c r="F6" i="41" s="1"/>
  <c r="D5" i="41"/>
  <c r="F5" i="41" s="1"/>
  <c r="G5" i="41" s="1"/>
  <c r="G6" i="41" s="1"/>
  <c r="G7" i="41" s="1"/>
  <c r="G8" i="41" s="1"/>
  <c r="G9" i="41" s="1"/>
  <c r="G10" i="41" s="1"/>
  <c r="G11" i="41" s="1"/>
  <c r="G12" i="41" s="1"/>
  <c r="G13" i="41" s="1"/>
  <c r="G14" i="41" s="1"/>
  <c r="G15" i="41" s="1"/>
  <c r="G16" i="41" s="1"/>
  <c r="G17" i="41" s="1"/>
  <c r="G18" i="41" s="1"/>
  <c r="G19" i="41" s="1"/>
  <c r="G20" i="41" s="1"/>
  <c r="G21" i="41" s="1"/>
  <c r="G22" i="41" s="1"/>
  <c r="G23" i="41" s="1"/>
  <c r="G24" i="41" s="1"/>
  <c r="G25" i="41" s="1"/>
  <c r="G26" i="41" s="1"/>
  <c r="G27" i="41" s="1"/>
  <c r="G28" i="41" s="1"/>
  <c r="G29" i="41" s="1"/>
  <c r="G30" i="41" s="1"/>
  <c r="G31" i="41" s="1"/>
  <c r="G32" i="41" s="1"/>
  <c r="G33" i="41" s="1"/>
  <c r="G34" i="41" s="1"/>
  <c r="G35" i="41" s="1"/>
  <c r="G36" i="41" s="1"/>
  <c r="G37" i="41" s="1"/>
  <c r="G38" i="41" s="1"/>
  <c r="G39" i="41" s="1"/>
  <c r="G40" i="41" s="1"/>
  <c r="G41" i="41" s="1"/>
  <c r="G42" i="41" s="1"/>
  <c r="G43" i="41" s="1"/>
  <c r="G44" i="41" s="1"/>
  <c r="G45" i="41" s="1"/>
  <c r="G46" i="41" s="1"/>
  <c r="G47" i="41" s="1"/>
  <c r="G48" i="41" s="1"/>
  <c r="G49" i="41" s="1"/>
  <c r="G50" i="41" s="1"/>
  <c r="G51" i="41" s="1"/>
  <c r="G52" i="41" s="1"/>
  <c r="I74" i="6"/>
  <c r="O34" i="6"/>
  <c r="O30" i="6"/>
  <c r="O32" i="6" s="1"/>
  <c r="O37" i="6" s="1"/>
  <c r="N34" i="6"/>
  <c r="N30" i="6"/>
  <c r="M34" i="6"/>
  <c r="M30" i="6"/>
  <c r="L34" i="6"/>
  <c r="L30" i="6"/>
  <c r="K34" i="6"/>
  <c r="K30" i="6"/>
  <c r="J34" i="6"/>
  <c r="J30" i="6"/>
  <c r="I34" i="6"/>
  <c r="I30" i="6"/>
  <c r="H34" i="6"/>
  <c r="H30" i="6"/>
  <c r="G34" i="6"/>
  <c r="G30" i="6"/>
  <c r="F34" i="6"/>
  <c r="F30" i="6"/>
  <c r="E34" i="6"/>
  <c r="E30" i="6"/>
  <c r="D34" i="6"/>
  <c r="D30" i="6"/>
  <c r="P34" i="6" l="1"/>
  <c r="F53" i="41"/>
  <c r="P30" i="6"/>
  <c r="P6" i="6"/>
  <c r="P49" i="6"/>
  <c r="G75" i="6"/>
  <c r="G79" i="6" s="1"/>
  <c r="P73" i="6"/>
  <c r="D32" i="6"/>
  <c r="D79" i="6"/>
  <c r="G53" i="41"/>
  <c r="P79" i="6" l="1"/>
  <c r="P75" i="6"/>
  <c r="N32" i="6" l="1"/>
  <c r="N37" i="6" s="1"/>
  <c r="M32" i="6"/>
  <c r="M37" i="6" s="1"/>
  <c r="F184" i="32"/>
  <c r="F209" i="32"/>
  <c r="F211" i="32"/>
  <c r="L32" i="6"/>
  <c r="L37" i="6" s="1"/>
  <c r="K32" i="6"/>
  <c r="K37" i="6" s="1"/>
  <c r="J32" i="6"/>
  <c r="J37" i="6" s="1"/>
  <c r="F203" i="32"/>
  <c r="I32" i="6"/>
  <c r="I37" i="6" s="1"/>
  <c r="H32" i="6"/>
  <c r="H37" i="6" s="1"/>
  <c r="G32" i="6"/>
  <c r="G37" i="6" s="1"/>
  <c r="F32" i="6"/>
  <c r="F37" i="6" s="1"/>
  <c r="N35" i="42" l="1"/>
  <c r="M35" i="42"/>
  <c r="L35" i="42"/>
  <c r="M35" i="6"/>
  <c r="N35" i="6"/>
  <c r="L35" i="6"/>
  <c r="E32" i="6"/>
  <c r="F57" i="2"/>
  <c r="C58" i="2"/>
  <c r="C63" i="2"/>
  <c r="F63" i="2" s="1"/>
  <c r="F64" i="2"/>
  <c r="C70" i="2"/>
  <c r="F70" i="2" s="1"/>
  <c r="F71" i="2"/>
  <c r="C77" i="2"/>
  <c r="F77" i="2" s="1"/>
  <c r="F80" i="2" s="1"/>
  <c r="F78" i="2"/>
  <c r="C81" i="2"/>
  <c r="F81" i="2"/>
  <c r="E37" i="6" l="1"/>
  <c r="P32" i="6"/>
  <c r="U197" i="32"/>
  <c r="T197" i="32"/>
  <c r="F206" i="32"/>
  <c r="F207" i="32"/>
  <c r="F188" i="32"/>
  <c r="L120" i="32" l="1"/>
  <c r="F114" i="32"/>
  <c r="F113" i="32"/>
  <c r="F112" i="32"/>
  <c r="F111" i="32"/>
  <c r="F110" i="32"/>
  <c r="F109" i="32"/>
  <c r="F108" i="32"/>
  <c r="M118" i="32" s="1"/>
  <c r="F106" i="32"/>
  <c r="F101" i="32"/>
  <c r="F99" i="32"/>
  <c r="F98" i="32"/>
  <c r="F97" i="32"/>
  <c r="F96" i="32"/>
  <c r="F95" i="32"/>
  <c r="F94" i="32"/>
  <c r="F92" i="32"/>
  <c r="F91" i="32"/>
  <c r="F90" i="32"/>
  <c r="F89" i="32"/>
  <c r="F88" i="32"/>
  <c r="F87" i="32"/>
  <c r="F86" i="32"/>
  <c r="F85" i="32"/>
  <c r="F84" i="32"/>
  <c r="F83" i="32"/>
  <c r="F82" i="32"/>
  <c r="F80" i="32"/>
  <c r="F79" i="32"/>
  <c r="F78" i="32"/>
  <c r="F77" i="32"/>
  <c r="F76" i="32"/>
  <c r="F131" i="32"/>
  <c r="F37" i="32"/>
  <c r="F33" i="32"/>
  <c r="F31" i="32"/>
  <c r="F29" i="32"/>
  <c r="F26" i="32"/>
  <c r="F25" i="32"/>
  <c r="F24" i="32"/>
  <c r="F23" i="32"/>
  <c r="F22" i="32"/>
  <c r="F21" i="32"/>
  <c r="F19" i="32"/>
  <c r="F18" i="32"/>
  <c r="F17" i="32"/>
  <c r="F16" i="32"/>
  <c r="F15" i="32"/>
  <c r="P55" i="6" l="1"/>
  <c r="K118" i="32"/>
  <c r="F102" i="32"/>
  <c r="F103" i="32" s="1"/>
  <c r="F104" i="32" s="1"/>
  <c r="F74" i="32"/>
  <c r="F118" i="32"/>
  <c r="F119" i="32" s="1"/>
  <c r="F120" i="32" s="1"/>
  <c r="F121" i="32" s="1"/>
  <c r="M119" i="32"/>
  <c r="M120" i="32" s="1"/>
  <c r="N119" i="32"/>
  <c r="N120" i="32" l="1"/>
  <c r="F119" i="42" s="1"/>
  <c r="K119" i="32"/>
  <c r="K120" i="32" s="1"/>
  <c r="O118" i="32"/>
  <c r="D221" i="6"/>
  <c r="E221" i="6"/>
  <c r="F221" i="6"/>
  <c r="G221" i="6"/>
  <c r="H221" i="6"/>
  <c r="I221" i="6"/>
  <c r="J221" i="6"/>
  <c r="K221" i="6"/>
  <c r="L221" i="6"/>
  <c r="M221" i="6"/>
  <c r="N221" i="6"/>
  <c r="O221" i="6"/>
  <c r="E198" i="6"/>
  <c r="F198" i="6"/>
  <c r="G198" i="6"/>
  <c r="H198" i="6"/>
  <c r="I198" i="6"/>
  <c r="J198" i="6"/>
  <c r="K198" i="6"/>
  <c r="L198" i="6"/>
  <c r="M198" i="6"/>
  <c r="N198" i="6"/>
  <c r="O198" i="6"/>
  <c r="D198" i="6"/>
  <c r="F156" i="6"/>
  <c r="G156" i="6"/>
  <c r="H156" i="6"/>
  <c r="I156" i="6"/>
  <c r="J156" i="6"/>
  <c r="K156" i="6"/>
  <c r="L156" i="6"/>
  <c r="M156" i="6"/>
  <c r="O156" i="6"/>
  <c r="D156" i="6"/>
  <c r="E156" i="6"/>
  <c r="G35" i="42" l="1"/>
  <c r="F35" i="42"/>
  <c r="E35" i="42"/>
  <c r="P119" i="42"/>
  <c r="P198" i="6"/>
  <c r="G35" i="6"/>
  <c r="E35" i="6"/>
  <c r="F35" i="6"/>
  <c r="F119" i="6"/>
  <c r="P156" i="6"/>
  <c r="O119" i="32"/>
  <c r="O120" i="32" s="1"/>
  <c r="D74" i="6"/>
  <c r="E74" i="6"/>
  <c r="F74" i="6"/>
  <c r="G74" i="6"/>
  <c r="H74" i="6"/>
  <c r="J74" i="6"/>
  <c r="K74" i="6"/>
  <c r="L74" i="6"/>
  <c r="M74" i="6"/>
  <c r="N74" i="6"/>
  <c r="O74" i="6"/>
  <c r="E115" i="6"/>
  <c r="F115" i="6"/>
  <c r="G115" i="6"/>
  <c r="H115" i="6"/>
  <c r="I115" i="6"/>
  <c r="J115" i="6"/>
  <c r="K115" i="6"/>
  <c r="L115" i="6"/>
  <c r="M115" i="6"/>
  <c r="N115" i="6"/>
  <c r="O115" i="6"/>
  <c r="D115" i="6"/>
  <c r="D31" i="6"/>
  <c r="E31" i="6"/>
  <c r="F31" i="6"/>
  <c r="G31" i="6"/>
  <c r="H31" i="6"/>
  <c r="W61" i="20"/>
  <c r="D8" i="2"/>
  <c r="C56" i="2" s="1"/>
  <c r="F56" i="2" s="1"/>
  <c r="D13" i="2"/>
  <c r="E13" i="2"/>
  <c r="F13" i="2"/>
  <c r="G13" i="2"/>
  <c r="D15" i="2"/>
  <c r="E15" i="2"/>
  <c r="F15" i="2"/>
  <c r="G15" i="2"/>
  <c r="D16" i="2"/>
  <c r="E16" i="2"/>
  <c r="F16" i="2"/>
  <c r="G16" i="2"/>
  <c r="D17" i="2"/>
  <c r="D18" i="2"/>
  <c r="E18" i="2"/>
  <c r="F18" i="2"/>
  <c r="G18" i="2"/>
  <c r="D19" i="2"/>
  <c r="E19" i="2"/>
  <c r="F19" i="2"/>
  <c r="G19" i="2"/>
  <c r="D20" i="2"/>
  <c r="E20" i="2"/>
  <c r="F20" i="2"/>
  <c r="G20" i="2"/>
  <c r="D21" i="2"/>
  <c r="D24" i="2"/>
  <c r="E24" i="2"/>
  <c r="F24" i="2"/>
  <c r="G24" i="2"/>
  <c r="D30" i="2"/>
  <c r="E30" i="2" s="1"/>
  <c r="F30" i="2" s="1"/>
  <c r="G30" i="2" s="1"/>
  <c r="H30" i="2" s="1"/>
  <c r="I30" i="2" s="1"/>
  <c r="L12" i="4"/>
  <c r="L8" i="4"/>
  <c r="L5" i="4"/>
  <c r="P115" i="6" l="1"/>
  <c r="P74" i="6"/>
  <c r="K121" i="32"/>
  <c r="P159" i="6" l="1"/>
  <c r="C239" i="6" l="1"/>
  <c r="A168" i="6"/>
  <c r="A169" i="6" s="1"/>
  <c r="A170" i="6" s="1"/>
  <c r="A171" i="6" s="1"/>
  <c r="A172" i="6" s="1"/>
  <c r="A173" i="6" s="1"/>
  <c r="A174" i="6" s="1"/>
  <c r="A175" i="6" s="1"/>
  <c r="A176" i="6" s="1"/>
  <c r="A177" i="6" s="1"/>
  <c r="A178" i="6" s="1"/>
  <c r="A179" i="6" s="1"/>
  <c r="A180" i="6" s="1"/>
  <c r="A181" i="6" s="1"/>
  <c r="A182" i="6" s="1"/>
  <c r="A183" i="6" s="1"/>
  <c r="A127" i="6"/>
  <c r="A128" i="6" s="1"/>
  <c r="A129" i="6" s="1"/>
  <c r="A130" i="6" s="1"/>
  <c r="A131" i="6" s="1"/>
  <c r="A132" i="6" s="1"/>
  <c r="A133" i="6" s="1"/>
  <c r="A134" i="6" s="1"/>
  <c r="A135" i="6" s="1"/>
  <c r="A136" i="6" s="1"/>
  <c r="A137" i="6" s="1"/>
  <c r="A138" i="6" s="1"/>
  <c r="A139" i="6" s="1"/>
  <c r="A140" i="6" s="1"/>
  <c r="A84" i="6"/>
  <c r="A85" i="6" s="1"/>
  <c r="A86" i="6" s="1"/>
  <c r="A87" i="6" s="1"/>
  <c r="A88" i="6" s="1"/>
  <c r="A89" i="6" s="1"/>
  <c r="A90" i="6" s="1"/>
  <c r="A91" i="6" s="1"/>
  <c r="A92" i="6" s="1"/>
  <c r="A93" i="6" s="1"/>
  <c r="A94" i="6" s="1"/>
  <c r="A95" i="6" s="1"/>
  <c r="A96" i="6" s="1"/>
  <c r="A97" i="6" s="1"/>
  <c r="A98" i="6" s="1"/>
  <c r="A99" i="6" s="1"/>
  <c r="A100" i="6" s="1"/>
  <c r="A44" i="6"/>
  <c r="A45" i="6" s="1"/>
  <c r="A46" i="6" s="1"/>
  <c r="A47" i="6" s="1"/>
  <c r="A48" i="6" s="1"/>
  <c r="A49" i="6" s="1"/>
  <c r="A50" i="6" s="1"/>
  <c r="A51" i="6" s="1"/>
  <c r="A52" i="6" s="1"/>
  <c r="A53" i="6" s="1"/>
  <c r="A54" i="6" s="1"/>
  <c r="A55" i="6" s="1"/>
  <c r="A56" i="6" s="1"/>
  <c r="A57" i="6" s="1"/>
  <c r="A58" i="6" s="1"/>
  <c r="A59" i="6" s="1"/>
  <c r="A1" i="6"/>
  <c r="A2" i="6" s="1"/>
  <c r="A3" i="6" s="1"/>
  <c r="A4" i="6" s="1"/>
  <c r="A5" i="6" s="1"/>
  <c r="A6" i="6" s="1"/>
  <c r="A7" i="6" s="1"/>
  <c r="A8" i="6" s="1"/>
  <c r="A9" i="6" s="1"/>
  <c r="A10" i="6" s="1"/>
  <c r="A11" i="6" l="1"/>
  <c r="A12" i="6" s="1"/>
  <c r="A13" i="6" s="1"/>
  <c r="A14" i="6" s="1"/>
  <c r="A15" i="6" s="1"/>
  <c r="A16" i="6" s="1"/>
  <c r="A17" i="6" s="1"/>
  <c r="A18" i="6" s="1"/>
  <c r="A19" i="6" s="1"/>
  <c r="A20" i="6" s="1"/>
  <c r="A21" i="6" s="1"/>
  <c r="A22" i="6" s="1"/>
  <c r="A23" i="6" s="1"/>
  <c r="A24" i="6" s="1"/>
  <c r="A25" i="6" s="1"/>
  <c r="A26" i="6" s="1"/>
  <c r="A27" i="6" s="1"/>
  <c r="A28" i="6" s="1"/>
  <c r="A29" i="6" s="1"/>
  <c r="A30" i="6" s="1"/>
  <c r="A31" i="6" s="1"/>
  <c r="A34" i="6" s="1"/>
  <c r="A35" i="6" s="1"/>
  <c r="A36" i="6" s="1"/>
  <c r="A37" i="6" s="1"/>
  <c r="A38" i="6" s="1"/>
  <c r="A39" i="6" s="1"/>
  <c r="A41" i="6" s="1"/>
  <c r="A42" i="6" s="1"/>
  <c r="A184" i="6"/>
  <c r="A185" i="6" s="1"/>
  <c r="A186" i="6" s="1"/>
  <c r="A187" i="6" s="1"/>
  <c r="A188" i="6" s="1"/>
  <c r="A189" i="6" s="1"/>
  <c r="A190" i="6" s="1"/>
  <c r="A191" i="6" s="1"/>
  <c r="A192" i="6" s="1"/>
  <c r="A193" i="6" s="1"/>
  <c r="A194" i="6" s="1"/>
  <c r="A195" i="6" s="1"/>
  <c r="A196" i="6" s="1"/>
  <c r="A197" i="6" s="1"/>
  <c r="A141" i="6"/>
  <c r="A142" i="6" s="1"/>
  <c r="A143" i="6" s="1"/>
  <c r="A144" i="6" s="1"/>
  <c r="A145" i="6" s="1"/>
  <c r="A146" i="6" s="1"/>
  <c r="A147" i="6" s="1"/>
  <c r="A148" i="6" s="1"/>
  <c r="A149" i="6" s="1"/>
  <c r="A150" i="6" s="1"/>
  <c r="A151" i="6" s="1"/>
  <c r="A152" i="6" s="1"/>
  <c r="A153" i="6" s="1"/>
  <c r="A154" i="6" s="1"/>
  <c r="A155" i="6" s="1"/>
  <c r="A156" i="6" s="1"/>
  <c r="A101" i="6"/>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60" i="6"/>
  <c r="A61" i="6" s="1"/>
  <c r="A62" i="6" s="1"/>
  <c r="A63" i="6" s="1"/>
  <c r="A64" i="6" s="1"/>
  <c r="A65" i="6" s="1"/>
  <c r="A66" i="6" s="1"/>
  <c r="A67" i="6" s="1"/>
  <c r="A68" i="6" s="1"/>
  <c r="A69" i="6" s="1"/>
  <c r="A70" i="6" s="1"/>
  <c r="A71" i="6" s="1"/>
  <c r="A72" i="6" s="1"/>
  <c r="A73" i="6" s="1"/>
  <c r="A74" i="6" s="1"/>
  <c r="O203" i="6"/>
  <c r="N203" i="6"/>
  <c r="M203" i="6"/>
  <c r="L203" i="6"/>
  <c r="K203" i="6"/>
  <c r="J203" i="6"/>
  <c r="I203" i="6"/>
  <c r="H203" i="6"/>
  <c r="G203" i="6"/>
  <c r="F203" i="6"/>
  <c r="D203" i="6"/>
  <c r="A198" i="6" l="1"/>
  <c r="A199" i="6" s="1"/>
  <c r="A200" i="6" s="1"/>
  <c r="A201" i="6" s="1"/>
  <c r="A157" i="6"/>
  <c r="A158" i="6" s="1"/>
  <c r="A159" i="6" s="1"/>
  <c r="A160" i="6" s="1"/>
  <c r="A161" i="6" s="1"/>
  <c r="A162" i="6" s="1"/>
  <c r="A163" i="6" s="1"/>
  <c r="A164" i="6" s="1"/>
  <c r="A166" i="6" s="1"/>
  <c r="A167" i="6" s="1"/>
  <c r="A122" i="6"/>
  <c r="A123" i="6" s="1"/>
  <c r="A125" i="6" s="1"/>
  <c r="A126" i="6" s="1"/>
  <c r="A75" i="6"/>
  <c r="A76" i="6" s="1"/>
  <c r="A77" i="6" s="1"/>
  <c r="A78" i="6" s="1"/>
  <c r="A79" i="6" s="1"/>
  <c r="A80" i="6" s="1"/>
  <c r="A81" i="6" s="1"/>
  <c r="A83" i="6" s="1"/>
  <c r="A203" i="6" l="1"/>
  <c r="A204" i="6" s="1"/>
  <c r="A205" i="6" s="1"/>
  <c r="A206" i="6" s="1"/>
  <c r="A207"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F158" i="32"/>
  <c r="F159" i="32"/>
  <c r="F160" i="32"/>
  <c r="H160" i="32" s="1"/>
  <c r="F161" i="32"/>
  <c r="F162" i="32"/>
  <c r="F163" i="32"/>
  <c r="F164" i="32"/>
  <c r="F165" i="32"/>
  <c r="F166" i="32"/>
  <c r="F169" i="32"/>
  <c r="E173"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0" i="32"/>
  <c r="F129" i="32"/>
  <c r="F155" i="32" l="1"/>
  <c r="F125" i="32" s="1"/>
  <c r="F167" i="32"/>
  <c r="F170" i="32" l="1"/>
  <c r="F40" i="32"/>
  <c r="F38" i="32"/>
  <c r="F36" i="32"/>
  <c r="F35" i="32"/>
  <c r="F34" i="32"/>
  <c r="F30" i="32"/>
  <c r="F28" i="32"/>
  <c r="F27" i="32"/>
  <c r="F13" i="32" l="1"/>
  <c r="F41" i="32"/>
  <c r="F42" i="32" l="1"/>
  <c r="K6" i="34" l="1"/>
  <c r="J6" i="34"/>
  <c r="F43" i="32" l="1"/>
  <c r="G188" i="32" l="1"/>
  <c r="F183" i="32"/>
  <c r="L11" i="42" l="1"/>
  <c r="D11" i="42"/>
  <c r="D54" i="42"/>
  <c r="O11" i="42"/>
  <c r="K11" i="42"/>
  <c r="G11" i="42"/>
  <c r="N11" i="42"/>
  <c r="J11" i="42"/>
  <c r="F11" i="42"/>
  <c r="M11" i="42"/>
  <c r="I11" i="42"/>
  <c r="E11" i="42"/>
  <c r="H11" i="42"/>
  <c r="F199" i="32"/>
  <c r="H13" i="4"/>
  <c r="I13" i="4" s="1"/>
  <c r="D54" i="6"/>
  <c r="N11" i="6"/>
  <c r="L11" i="6"/>
  <c r="J11" i="6"/>
  <c r="H11" i="6"/>
  <c r="F11" i="6"/>
  <c r="D11" i="6"/>
  <c r="O11" i="6"/>
  <c r="M11" i="6"/>
  <c r="K11" i="6"/>
  <c r="I11" i="6"/>
  <c r="G11" i="6"/>
  <c r="E11" i="6"/>
  <c r="G183" i="32"/>
  <c r="H183" i="32" s="1"/>
  <c r="H188" i="32"/>
  <c r="F45" i="32"/>
  <c r="F47" i="32"/>
  <c r="F48" i="32"/>
  <c r="F49" i="32"/>
  <c r="F50" i="32"/>
  <c r="F51" i="32"/>
  <c r="F52" i="32"/>
  <c r="F53" i="32"/>
  <c r="F56" i="32"/>
  <c r="K125" i="32"/>
  <c r="K171" i="32"/>
  <c r="K172" i="32"/>
  <c r="F185" i="32"/>
  <c r="G185" i="32" s="1"/>
  <c r="F208" i="32"/>
  <c r="F213" i="32" s="1"/>
  <c r="F191" i="32"/>
  <c r="F202" i="32"/>
  <c r="F204" i="32" s="1"/>
  <c r="K204" i="32"/>
  <c r="P11" i="42" l="1"/>
  <c r="E202" i="6"/>
  <c r="E202" i="42"/>
  <c r="E203" i="6"/>
  <c r="E203" i="42"/>
  <c r="D95" i="42"/>
  <c r="M54" i="42"/>
  <c r="I54" i="42"/>
  <c r="E54" i="42"/>
  <c r="P54" i="42" s="1"/>
  <c r="L54" i="42"/>
  <c r="H54" i="42"/>
  <c r="O54" i="42"/>
  <c r="K54" i="42"/>
  <c r="G54" i="42"/>
  <c r="N54" i="42"/>
  <c r="J54" i="42"/>
  <c r="F54" i="42"/>
  <c r="P197" i="32"/>
  <c r="G118" i="20"/>
  <c r="O197" i="32"/>
  <c r="O54" i="6"/>
  <c r="F54" i="6"/>
  <c r="J54" i="6"/>
  <c r="N54" i="6"/>
  <c r="E54" i="6"/>
  <c r="I54" i="6"/>
  <c r="M54" i="6"/>
  <c r="J13" i="4"/>
  <c r="H54" i="6"/>
  <c r="L54" i="6"/>
  <c r="D95" i="6"/>
  <c r="G54" i="6"/>
  <c r="K54" i="6"/>
  <c r="R197" i="32"/>
  <c r="Q197" i="32"/>
  <c r="P11" i="6"/>
  <c r="N197" i="32"/>
  <c r="K197" i="32"/>
  <c r="K57" i="32"/>
  <c r="M57" i="32"/>
  <c r="M58" i="32" s="1"/>
  <c r="M59" i="32" s="1"/>
  <c r="J35" i="42" s="1"/>
  <c r="P35" i="42" s="1"/>
  <c r="N57" i="32"/>
  <c r="F57" i="32"/>
  <c r="F58" i="32" s="1"/>
  <c r="K58" i="32"/>
  <c r="F179" i="6"/>
  <c r="J179" i="6"/>
  <c r="N179" i="6"/>
  <c r="I179" i="6"/>
  <c r="M179" i="6"/>
  <c r="K96" i="6"/>
  <c r="N96" i="6"/>
  <c r="I96" i="6"/>
  <c r="I188" i="32"/>
  <c r="J188" i="32" s="1"/>
  <c r="S197" i="32" s="1"/>
  <c r="H185" i="32"/>
  <c r="K173" i="32"/>
  <c r="N95" i="42" l="1"/>
  <c r="J95" i="42"/>
  <c r="F95" i="42"/>
  <c r="D137" i="42"/>
  <c r="O95" i="42"/>
  <c r="K95" i="42"/>
  <c r="G95" i="42"/>
  <c r="L95" i="42"/>
  <c r="I95" i="42"/>
  <c r="H95" i="42"/>
  <c r="M95" i="42"/>
  <c r="E95" i="42"/>
  <c r="P95" i="42" s="1"/>
  <c r="P54" i="6"/>
  <c r="O95" i="6"/>
  <c r="G95" i="6"/>
  <c r="K13" i="4"/>
  <c r="M95" i="6"/>
  <c r="F95" i="6"/>
  <c r="J95" i="6"/>
  <c r="K95" i="6"/>
  <c r="D137" i="6"/>
  <c r="N95" i="6"/>
  <c r="H95" i="6"/>
  <c r="L95" i="6"/>
  <c r="I95" i="6"/>
  <c r="E95" i="6"/>
  <c r="H96" i="6"/>
  <c r="O179" i="6"/>
  <c r="K179" i="6"/>
  <c r="G179" i="6"/>
  <c r="D179" i="6"/>
  <c r="L179" i="6"/>
  <c r="H179" i="6"/>
  <c r="J96" i="6"/>
  <c r="J35" i="6"/>
  <c r="O57" i="32"/>
  <c r="F59" i="32"/>
  <c r="F60" i="32" s="1"/>
  <c r="K59" i="32"/>
  <c r="K60" i="32" s="1"/>
  <c r="N58" i="32"/>
  <c r="L77" i="6"/>
  <c r="K77" i="6"/>
  <c r="M77" i="6"/>
  <c r="N77" i="6"/>
  <c r="O77" i="6"/>
  <c r="L173" i="32"/>
  <c r="L59" i="32"/>
  <c r="D178" i="42" l="1"/>
  <c r="M137" i="42"/>
  <c r="I137" i="42"/>
  <c r="E137" i="42"/>
  <c r="P137" i="42" s="1"/>
  <c r="L137" i="42"/>
  <c r="H137" i="42"/>
  <c r="O137" i="42"/>
  <c r="K137" i="42"/>
  <c r="G137" i="42"/>
  <c r="N137" i="42"/>
  <c r="J137" i="42"/>
  <c r="F137" i="42"/>
  <c r="P95" i="6"/>
  <c r="O137" i="6"/>
  <c r="K137" i="6"/>
  <c r="G137" i="6"/>
  <c r="N137" i="6"/>
  <c r="J137" i="6"/>
  <c r="F137" i="6"/>
  <c r="D178" i="6"/>
  <c r="L13" i="4"/>
  <c r="M137" i="6"/>
  <c r="I137" i="6"/>
  <c r="E137" i="6"/>
  <c r="L137" i="6"/>
  <c r="H137" i="6"/>
  <c r="P179" i="6"/>
  <c r="P96" i="6"/>
  <c r="P77" i="6"/>
  <c r="P35" i="6"/>
  <c r="N59" i="32"/>
  <c r="O58" i="32"/>
  <c r="O59" i="32" s="1"/>
  <c r="I35" i="4"/>
  <c r="I34" i="4"/>
  <c r="I33" i="4"/>
  <c r="H27" i="4"/>
  <c r="J27" i="4" s="1"/>
  <c r="J28" i="4"/>
  <c r="E105" i="20" s="1"/>
  <c r="L178" i="42" l="1"/>
  <c r="H178" i="42"/>
  <c r="O178" i="42"/>
  <c r="K178" i="42"/>
  <c r="G178" i="42"/>
  <c r="N178" i="42"/>
  <c r="J178" i="42"/>
  <c r="F178" i="42"/>
  <c r="M178" i="42"/>
  <c r="I178" i="42"/>
  <c r="E178" i="42"/>
  <c r="P178" i="42"/>
  <c r="P137" i="6"/>
  <c r="L178" i="6"/>
  <c r="H178" i="6"/>
  <c r="O178" i="6"/>
  <c r="K178" i="6"/>
  <c r="G178" i="6"/>
  <c r="N178" i="6"/>
  <c r="J178" i="6"/>
  <c r="F178" i="6"/>
  <c r="M178" i="6"/>
  <c r="I178" i="6"/>
  <c r="E178" i="6"/>
  <c r="P178" i="6" l="1"/>
  <c r="I24" i="27" l="1"/>
  <c r="G24" i="27"/>
  <c r="F24" i="27"/>
  <c r="B8" i="29" l="1"/>
  <c r="C7" i="29" s="1"/>
  <c r="C4" i="29"/>
  <c r="B4" i="29"/>
  <c r="F118" i="20"/>
  <c r="H118" i="20" s="1"/>
  <c r="I118" i="20" s="1"/>
  <c r="J118" i="20" s="1"/>
  <c r="K118" i="20" s="1"/>
  <c r="L118" i="20" s="1"/>
  <c r="C10" i="29" l="1"/>
  <c r="B10" i="29"/>
  <c r="C51" i="2" l="1"/>
  <c r="C44" i="2"/>
  <c r="C3" i="27"/>
  <c r="B19" i="2" s="1"/>
  <c r="D24" i="27"/>
  <c r="D26" i="27" s="1"/>
  <c r="K10" i="27" s="1"/>
  <c r="K15" i="27"/>
  <c r="K14" i="27"/>
  <c r="K13" i="27"/>
  <c r="K12" i="27"/>
  <c r="L12" i="27" s="1"/>
  <c r="E10" i="27"/>
  <c r="D5" i="27"/>
  <c r="C20" i="2" s="1"/>
  <c r="C5" i="27"/>
  <c r="B20" i="2" s="1"/>
  <c r="D4" i="27"/>
  <c r="C18" i="2" s="1"/>
  <c r="C4" i="27"/>
  <c r="B18" i="2" s="1"/>
  <c r="D10" i="27"/>
  <c r="C24" i="2"/>
  <c r="C21" i="2"/>
  <c r="C15" i="2"/>
  <c r="C16" i="2" s="1"/>
  <c r="B21" i="2"/>
  <c r="L14" i="27" l="1"/>
  <c r="N14" i="27" s="1"/>
  <c r="L15" i="27"/>
  <c r="N15" i="27" s="1"/>
  <c r="D29" i="27"/>
  <c r="E16" i="27" s="1"/>
  <c r="D3" i="27" s="1"/>
  <c r="C19" i="2" s="1"/>
  <c r="L13" i="27"/>
  <c r="N13" i="27" s="1"/>
  <c r="D28" i="27"/>
  <c r="N11" i="27" l="1"/>
  <c r="D16" i="27"/>
  <c r="D15" i="27"/>
  <c r="C2" i="27" s="1"/>
  <c r="B17" i="2" s="1"/>
  <c r="E15" i="27"/>
  <c r="D2" i="27" s="1"/>
  <c r="C17" i="2" s="1"/>
  <c r="E110" i="20"/>
  <c r="B13" i="2"/>
  <c r="B15" i="2" s="1"/>
  <c r="B16" i="2" s="1"/>
  <c r="B24" i="2"/>
  <c r="F107" i="20" l="1"/>
  <c r="F105" i="20"/>
  <c r="R57" i="20" l="1"/>
  <c r="G110" i="20" l="1"/>
  <c r="H110" i="20" s="1"/>
  <c r="F3" i="2" l="1"/>
  <c r="B32" i="2" l="1"/>
  <c r="H34" i="4" l="1"/>
  <c r="G141" i="20" l="1"/>
  <c r="G134" i="20"/>
  <c r="H141" i="20" l="1"/>
  <c r="H134" i="20"/>
  <c r="I141" i="20" l="1"/>
  <c r="I134" i="20"/>
  <c r="I31" i="6"/>
  <c r="J31" i="6"/>
  <c r="K31" i="6"/>
  <c r="L31" i="6"/>
  <c r="M31" i="6"/>
  <c r="N31" i="6"/>
  <c r="O31" i="6"/>
  <c r="P31" i="6" l="1"/>
  <c r="J141" i="20"/>
  <c r="K141" i="20" s="1"/>
  <c r="J134" i="20"/>
  <c r="K134" i="20" l="1"/>
  <c r="L134" i="20" s="1"/>
  <c r="K17" i="4"/>
  <c r="L17" i="4" l="1"/>
  <c r="D17" i="4" l="1"/>
  <c r="EH68" i="2" l="1"/>
  <c r="EH70" i="2" s="1"/>
  <c r="EI68" i="2"/>
  <c r="EJ68" i="2"/>
  <c r="EK68" i="2"/>
  <c r="EL68" i="2"/>
  <c r="EI70" i="2" l="1"/>
  <c r="EJ70" i="2"/>
  <c r="EK70" i="2"/>
  <c r="EL70" i="2"/>
  <c r="EG68" i="2"/>
  <c r="EG70" i="2" s="1"/>
  <c r="EG67" i="2"/>
  <c r="EK79" i="2" s="1"/>
  <c r="EI82" i="2"/>
  <c r="EI83" i="2"/>
  <c r="EI84" i="2"/>
  <c r="EI85" i="2"/>
  <c r="EI86" i="2"/>
  <c r="EI87" i="2"/>
  <c r="EI88" i="2"/>
  <c r="EI89" i="2"/>
  <c r="EI90" i="2"/>
  <c r="EI91" i="2"/>
  <c r="EI92" i="2"/>
  <c r="EI93" i="2"/>
  <c r="EI94" i="2"/>
  <c r="EI95" i="2"/>
  <c r="EI96" i="2"/>
  <c r="EI97" i="2"/>
  <c r="EI98" i="2"/>
  <c r="EI99" i="2"/>
  <c r="EI100" i="2"/>
  <c r="EI101" i="2"/>
  <c r="EI102" i="2"/>
  <c r="EI103" i="2"/>
  <c r="EI104" i="2"/>
  <c r="EI105" i="2"/>
  <c r="EI106" i="2"/>
  <c r="EI107" i="2"/>
  <c r="EI108" i="2"/>
  <c r="EI109" i="2"/>
  <c r="EI110" i="2"/>
  <c r="EI111" i="2"/>
  <c r="EI112" i="2"/>
  <c r="EI113" i="2"/>
  <c r="EI114" i="2"/>
  <c r="EI115" i="2"/>
  <c r="EI116" i="2"/>
  <c r="EI81" i="2"/>
  <c r="EH67" i="2"/>
  <c r="EL79" i="2" s="1"/>
  <c r="EI67" i="2"/>
  <c r="EM79" i="2" s="1"/>
  <c r="EM81" i="2" s="1"/>
  <c r="EJ67" i="2"/>
  <c r="EN79" i="2" s="1"/>
  <c r="EK67" i="2"/>
  <c r="EO79" i="2" s="1"/>
  <c r="EO81" i="2" s="1"/>
  <c r="EL67" i="2"/>
  <c r="EP79" i="2" s="1"/>
  <c r="EP81" i="2" s="1"/>
  <c r="EN81" i="2" l="1"/>
  <c r="EL81" i="2"/>
  <c r="EK84" i="2"/>
  <c r="EK95" i="2"/>
  <c r="EK111" i="2"/>
  <c r="EK83" i="2"/>
  <c r="EK99" i="2"/>
  <c r="EK115" i="2"/>
  <c r="EK87" i="2"/>
  <c r="EK103" i="2"/>
  <c r="EK91" i="2"/>
  <c r="EK107" i="2"/>
  <c r="EK114" i="2"/>
  <c r="EK110" i="2"/>
  <c r="EK106" i="2"/>
  <c r="EK102" i="2"/>
  <c r="EK98" i="2"/>
  <c r="EK94" i="2"/>
  <c r="EK90" i="2"/>
  <c r="EK86" i="2"/>
  <c r="EK82" i="2"/>
  <c r="EK113" i="2"/>
  <c r="EK109" i="2"/>
  <c r="EK105" i="2"/>
  <c r="EK101" i="2"/>
  <c r="EK97" i="2"/>
  <c r="EK93" i="2"/>
  <c r="EK89" i="2"/>
  <c r="EK85" i="2"/>
  <c r="EK81" i="2"/>
  <c r="EK116" i="2"/>
  <c r="EK112" i="2"/>
  <c r="EK108" i="2"/>
  <c r="EK104" i="2"/>
  <c r="EK100" i="2"/>
  <c r="EK96" i="2"/>
  <c r="EK92" i="2"/>
  <c r="EK88" i="2"/>
  <c r="F14" i="25"/>
  <c r="F13" i="25"/>
  <c r="F12" i="25"/>
  <c r="F11" i="25"/>
  <c r="F10" i="25"/>
  <c r="F9" i="25"/>
  <c r="F8" i="25"/>
  <c r="F7" i="25"/>
  <c r="F6" i="25"/>
  <c r="F5" i="25"/>
  <c r="F4" i="25"/>
  <c r="F3" i="25"/>
  <c r="EK118" i="2" l="1"/>
  <c r="EG69" i="2" s="1"/>
  <c r="EG64" i="2" s="1"/>
  <c r="B22" i="2" s="1"/>
  <c r="B23" i="2" s="1"/>
  <c r="P67" i="20"/>
  <c r="P66" i="20"/>
  <c r="R62" i="20" s="1"/>
  <c r="S62" i="20" s="1"/>
  <c r="T62" i="20" s="1"/>
  <c r="U62" i="20" s="1"/>
  <c r="V62" i="20" s="1"/>
  <c r="W62" i="20" s="1"/>
  <c r="K140" i="20" s="1"/>
  <c r="D185" i="42" l="1"/>
  <c r="P185" i="42" s="1"/>
  <c r="N143" i="42"/>
  <c r="J143" i="42"/>
  <c r="F143" i="42"/>
  <c r="M143" i="42"/>
  <c r="I143" i="42"/>
  <c r="E143" i="42"/>
  <c r="L143" i="42"/>
  <c r="H143" i="42"/>
  <c r="O143" i="42"/>
  <c r="K143" i="42"/>
  <c r="G143" i="42"/>
  <c r="D185" i="6"/>
  <c r="P185" i="6" s="1"/>
  <c r="N143" i="6"/>
  <c r="L143" i="6"/>
  <c r="J143" i="6"/>
  <c r="H143" i="6"/>
  <c r="F143" i="6"/>
  <c r="O143" i="6"/>
  <c r="M143" i="6"/>
  <c r="K143" i="6"/>
  <c r="I143" i="6"/>
  <c r="G143" i="6"/>
  <c r="E143" i="6"/>
  <c r="W63" i="20"/>
  <c r="H29" i="4"/>
  <c r="F106" i="20" s="1"/>
  <c r="J26" i="4"/>
  <c r="J29" i="4" l="1"/>
  <c r="E106" i="20" s="1"/>
  <c r="G106" i="20" s="1"/>
  <c r="H106" i="20" s="1"/>
  <c r="I106" i="20" s="1"/>
  <c r="J106" i="20" s="1"/>
  <c r="K106" i="20" s="1"/>
  <c r="L106" i="20" s="1"/>
  <c r="M106" i="20" s="1"/>
  <c r="F108" i="20"/>
  <c r="H41" i="4" l="1"/>
  <c r="C29" i="2" s="1"/>
  <c r="C57" i="2" l="1"/>
  <c r="C71" i="2"/>
  <c r="C64" i="2"/>
  <c r="C78" i="2"/>
  <c r="C80" i="2" s="1"/>
  <c r="D29" i="2"/>
  <c r="E29" i="2" s="1"/>
  <c r="F29" i="2" s="1"/>
  <c r="G29" i="2" s="1"/>
  <c r="H29" i="2" s="1"/>
  <c r="I29" i="2" s="1"/>
  <c r="B2" i="20"/>
  <c r="B1" i="20"/>
  <c r="V11" i="20" s="1"/>
  <c r="I110" i="20" l="1"/>
  <c r="J110" i="20" s="1"/>
  <c r="K110" i="20" s="1"/>
  <c r="L110" i="20" s="1"/>
  <c r="M110" i="20" s="1"/>
  <c r="E108" i="20"/>
  <c r="G108" i="20" s="1"/>
  <c r="H108" i="20" s="1"/>
  <c r="I108" i="20" s="1"/>
  <c r="J108" i="20" s="1"/>
  <c r="K108" i="20" s="1"/>
  <c r="L108" i="20" s="1"/>
  <c r="M108" i="20" s="1"/>
  <c r="X11" i="20" l="1"/>
  <c r="X6" i="20"/>
  <c r="X5" i="20"/>
  <c r="E80" i="20"/>
  <c r="E82" i="20" s="1"/>
  <c r="C69" i="20"/>
  <c r="C68" i="20"/>
  <c r="F68" i="20" s="1"/>
  <c r="K58" i="20"/>
  <c r="C45" i="20"/>
  <c r="F44" i="20"/>
  <c r="C43" i="20"/>
  <c r="C46" i="20" s="1"/>
  <c r="K33" i="20"/>
  <c r="E22" i="20"/>
  <c r="E21" i="20"/>
  <c r="R19" i="20"/>
  <c r="R18" i="20"/>
  <c r="R17" i="20"/>
  <c r="R16" i="20"/>
  <c r="R15" i="20"/>
  <c r="Q14" i="20"/>
  <c r="R14" i="20" s="1"/>
  <c r="R8" i="20"/>
  <c r="R7" i="20"/>
  <c r="R6" i="20"/>
  <c r="R5" i="20"/>
  <c r="G133" i="20" l="1"/>
  <c r="H133" i="20" s="1"/>
  <c r="I133" i="20" s="1"/>
  <c r="J133" i="20" s="1"/>
  <c r="K133" i="20" s="1"/>
  <c r="L133" i="20" s="1"/>
  <c r="V16" i="20"/>
  <c r="P42" i="20" s="1"/>
  <c r="F126" i="20" s="1"/>
  <c r="G126" i="20" s="1"/>
  <c r="H126" i="20" s="1"/>
  <c r="I126" i="20" s="1"/>
  <c r="J126" i="20" s="1"/>
  <c r="K126" i="20" s="1"/>
  <c r="L126" i="20" s="1"/>
  <c r="V15" i="20"/>
  <c r="P32" i="20" s="1"/>
  <c r="F132" i="20" s="1"/>
  <c r="G132" i="20" s="1"/>
  <c r="H132" i="20" s="1"/>
  <c r="I132" i="20" s="1"/>
  <c r="J132" i="20" s="1"/>
  <c r="K132" i="20" s="1"/>
  <c r="L132" i="20" s="1"/>
  <c r="R9" i="20"/>
  <c r="P24" i="20" s="1"/>
  <c r="P33" i="20" s="1"/>
  <c r="F131" i="20" s="1"/>
  <c r="G131" i="20" s="1"/>
  <c r="H131" i="20" s="1"/>
  <c r="I131" i="20" s="1"/>
  <c r="J131" i="20" s="1"/>
  <c r="K131" i="20" s="1"/>
  <c r="L131" i="20" s="1"/>
  <c r="C47" i="20"/>
  <c r="C49" i="20" s="1"/>
  <c r="F43" i="20"/>
  <c r="F46" i="20" s="1"/>
  <c r="R20" i="20"/>
  <c r="P25" i="20" s="1"/>
  <c r="P43" i="20" s="1"/>
  <c r="F125" i="20" s="1"/>
  <c r="G125" i="20" s="1"/>
  <c r="H125" i="20" s="1"/>
  <c r="I125" i="20" s="1"/>
  <c r="J125" i="20" s="1"/>
  <c r="K125" i="20" s="1"/>
  <c r="L125" i="20" s="1"/>
  <c r="C72" i="20"/>
  <c r="F69" i="20"/>
  <c r="C71" i="20"/>
  <c r="F71" i="20" l="1"/>
  <c r="F47" i="20"/>
  <c r="F49" i="20" s="1"/>
  <c r="K35" i="20" s="1"/>
  <c r="K40" i="20" s="1"/>
  <c r="G92" i="20" s="1"/>
  <c r="P31" i="20" s="1"/>
  <c r="F130" i="20" s="1"/>
  <c r="F135" i="20" s="1"/>
  <c r="F72" i="20"/>
  <c r="C74" i="20"/>
  <c r="G130" i="20" l="1"/>
  <c r="G135" i="20" s="1"/>
  <c r="P35" i="20"/>
  <c r="F74" i="20"/>
  <c r="K60" i="20" s="1"/>
  <c r="K65" i="20" s="1"/>
  <c r="G93" i="20" s="1"/>
  <c r="P41" i="20" s="1"/>
  <c r="H130" i="20" l="1"/>
  <c r="H135" i="20" s="1"/>
  <c r="F124" i="20"/>
  <c r="F127" i="20" s="1"/>
  <c r="P44" i="20"/>
  <c r="I130" i="20" l="1"/>
  <c r="I135" i="20" s="1"/>
  <c r="G124" i="20"/>
  <c r="H124" i="20" s="1"/>
  <c r="D108" i="6" l="1"/>
  <c r="D108" i="42"/>
  <c r="J130" i="20"/>
  <c r="J135" i="20" s="1"/>
  <c r="G127" i="20"/>
  <c r="I124" i="20"/>
  <c r="H127" i="20"/>
  <c r="C49" i="2"/>
  <c r="F49" i="2" s="1"/>
  <c r="C42" i="2"/>
  <c r="F42" i="2" s="1"/>
  <c r="F50" i="2"/>
  <c r="C50" i="2"/>
  <c r="O108" i="42" l="1"/>
  <c r="O109" i="42" s="1"/>
  <c r="K108" i="42"/>
  <c r="K109" i="42" s="1"/>
  <c r="G108" i="42"/>
  <c r="G109" i="42" s="1"/>
  <c r="N108" i="42"/>
  <c r="N109" i="42" s="1"/>
  <c r="J108" i="42"/>
  <c r="J109" i="42" s="1"/>
  <c r="F108" i="42"/>
  <c r="F109" i="42" s="1"/>
  <c r="L108" i="42"/>
  <c r="L109" i="42" s="1"/>
  <c r="H108" i="42"/>
  <c r="H109" i="42" s="1"/>
  <c r="M108" i="42"/>
  <c r="M109" i="42" s="1"/>
  <c r="I108" i="42"/>
  <c r="I109" i="42" s="1"/>
  <c r="E108" i="42"/>
  <c r="E109" i="42" s="1"/>
  <c r="O108" i="6"/>
  <c r="K108" i="6"/>
  <c r="G108" i="6"/>
  <c r="E108" i="6"/>
  <c r="N108" i="6"/>
  <c r="J108" i="6"/>
  <c r="F108" i="6"/>
  <c r="M108" i="6"/>
  <c r="L108" i="6"/>
  <c r="H108" i="6"/>
  <c r="I108" i="6"/>
  <c r="D67" i="6"/>
  <c r="D59" i="42"/>
  <c r="H24" i="42"/>
  <c r="H25" i="42" s="1"/>
  <c r="H16" i="42"/>
  <c r="D67" i="42"/>
  <c r="O24" i="42"/>
  <c r="O25" i="42" s="1"/>
  <c r="K24" i="42"/>
  <c r="K25" i="42" s="1"/>
  <c r="G24" i="42"/>
  <c r="G25" i="42" s="1"/>
  <c r="O16" i="42"/>
  <c r="K16" i="42"/>
  <c r="G16" i="42"/>
  <c r="N24" i="42"/>
  <c r="N25" i="42" s="1"/>
  <c r="J24" i="42"/>
  <c r="J25" i="42" s="1"/>
  <c r="F24" i="42"/>
  <c r="F25" i="42" s="1"/>
  <c r="N16" i="42"/>
  <c r="J16" i="42"/>
  <c r="F16" i="42"/>
  <c r="I24" i="42"/>
  <c r="I25" i="42" s="1"/>
  <c r="I16" i="42"/>
  <c r="E16" i="42"/>
  <c r="M24" i="42"/>
  <c r="M25" i="42" s="1"/>
  <c r="E24" i="42"/>
  <c r="E25" i="42" s="1"/>
  <c r="M16" i="42"/>
  <c r="L24" i="42"/>
  <c r="L25" i="42" s="1"/>
  <c r="L16" i="42"/>
  <c r="D109" i="42"/>
  <c r="D24" i="42"/>
  <c r="D16" i="42"/>
  <c r="D24" i="6"/>
  <c r="D25" i="6" s="1"/>
  <c r="D59" i="6"/>
  <c r="O24" i="6"/>
  <c r="O25" i="6" s="1"/>
  <c r="O16" i="6"/>
  <c r="M24" i="6"/>
  <c r="M25" i="6" s="1"/>
  <c r="M16" i="6"/>
  <c r="L24" i="6"/>
  <c r="L25" i="6" s="1"/>
  <c r="K24" i="6"/>
  <c r="K25" i="6" s="1"/>
  <c r="J24" i="6"/>
  <c r="J25" i="6" s="1"/>
  <c r="H16" i="6"/>
  <c r="G16" i="6"/>
  <c r="N24" i="6"/>
  <c r="N25" i="6" s="1"/>
  <c r="N16" i="6"/>
  <c r="L16" i="6"/>
  <c r="K16" i="6"/>
  <c r="J16" i="6"/>
  <c r="I16" i="6"/>
  <c r="I24" i="6"/>
  <c r="I25" i="6" s="1"/>
  <c r="H24" i="6"/>
  <c r="H25" i="6" s="1"/>
  <c r="G24" i="6"/>
  <c r="G25" i="6" s="1"/>
  <c r="E16" i="6"/>
  <c r="F16" i="6"/>
  <c r="F24" i="6"/>
  <c r="F25" i="6" s="1"/>
  <c r="E24" i="6"/>
  <c r="E25" i="6" s="1"/>
  <c r="D16" i="6"/>
  <c r="K130" i="20"/>
  <c r="L130" i="20" s="1"/>
  <c r="L135" i="20" s="1"/>
  <c r="J124" i="20"/>
  <c r="I127" i="20"/>
  <c r="D25" i="42" l="1"/>
  <c r="P25" i="42" s="1"/>
  <c r="P24" i="42"/>
  <c r="P108" i="42"/>
  <c r="N67" i="42"/>
  <c r="N68" i="42" s="1"/>
  <c r="J67" i="42"/>
  <c r="J68" i="42" s="1"/>
  <c r="F67" i="42"/>
  <c r="F68" i="42" s="1"/>
  <c r="L59" i="42"/>
  <c r="H59" i="42"/>
  <c r="K67" i="42"/>
  <c r="K68" i="42" s="1"/>
  <c r="E67" i="42"/>
  <c r="E68" i="42" s="1"/>
  <c r="K59" i="42"/>
  <c r="P59" i="42" s="1"/>
  <c r="F59" i="42"/>
  <c r="O67" i="42"/>
  <c r="O68" i="42" s="1"/>
  <c r="I67" i="42"/>
  <c r="I68" i="42" s="1"/>
  <c r="O59" i="42"/>
  <c r="J59" i="42"/>
  <c r="E59" i="42"/>
  <c r="M67" i="42"/>
  <c r="M68" i="42" s="1"/>
  <c r="H67" i="42"/>
  <c r="H68" i="42" s="1"/>
  <c r="N59" i="42"/>
  <c r="I59" i="42"/>
  <c r="D100" i="42"/>
  <c r="L67" i="42"/>
  <c r="L68" i="42" s="1"/>
  <c r="G67" i="42"/>
  <c r="G68" i="42" s="1"/>
  <c r="M59" i="42"/>
  <c r="G59" i="42"/>
  <c r="P16" i="42"/>
  <c r="D68" i="42"/>
  <c r="P109" i="42"/>
  <c r="F67" i="6"/>
  <c r="F68" i="6" s="1"/>
  <c r="G67" i="6"/>
  <c r="G68" i="6" s="1"/>
  <c r="E67" i="6"/>
  <c r="E68" i="6" s="1"/>
  <c r="O59" i="6"/>
  <c r="D100" i="6"/>
  <c r="P16" i="6"/>
  <c r="M59" i="6"/>
  <c r="L59" i="6"/>
  <c r="J59" i="6"/>
  <c r="H59" i="6"/>
  <c r="F59" i="6"/>
  <c r="N59" i="6"/>
  <c r="K59" i="6"/>
  <c r="I59" i="6"/>
  <c r="G59" i="6"/>
  <c r="E59" i="6"/>
  <c r="K135" i="20"/>
  <c r="P24" i="6"/>
  <c r="D68" i="6"/>
  <c r="L67" i="6"/>
  <c r="L68" i="6" s="1"/>
  <c r="H67" i="6"/>
  <c r="H68" i="6" s="1"/>
  <c r="O67" i="6"/>
  <c r="K67" i="6"/>
  <c r="K68" i="6" s="1"/>
  <c r="I67" i="6"/>
  <c r="I68" i="6" s="1"/>
  <c r="N67" i="6"/>
  <c r="N68" i="6" s="1"/>
  <c r="J67" i="6"/>
  <c r="J68" i="6" s="1"/>
  <c r="M67" i="6"/>
  <c r="M68" i="6" s="1"/>
  <c r="K124" i="20"/>
  <c r="L124" i="20" s="1"/>
  <c r="L127" i="20" s="1"/>
  <c r="J127" i="20"/>
  <c r="B26" i="4"/>
  <c r="B23" i="4"/>
  <c r="B24" i="4"/>
  <c r="B25" i="4"/>
  <c r="B22" i="4"/>
  <c r="P67" i="42" l="1"/>
  <c r="L191" i="42"/>
  <c r="L192" i="42" s="1"/>
  <c r="H191" i="42"/>
  <c r="H192" i="42" s="1"/>
  <c r="M183" i="42"/>
  <c r="I183" i="42"/>
  <c r="E183" i="42"/>
  <c r="O191" i="42"/>
  <c r="O192" i="42" s="1"/>
  <c r="K191" i="42"/>
  <c r="K192" i="42" s="1"/>
  <c r="G191" i="42"/>
  <c r="G192" i="42" s="1"/>
  <c r="L183" i="42"/>
  <c r="H183" i="42"/>
  <c r="N191" i="42"/>
  <c r="N192" i="42" s="1"/>
  <c r="J191" i="42"/>
  <c r="J192" i="42" s="1"/>
  <c r="F191" i="42"/>
  <c r="F192" i="42" s="1"/>
  <c r="O183" i="42"/>
  <c r="K183" i="42"/>
  <c r="G183" i="42"/>
  <c r="M191" i="42"/>
  <c r="M192" i="42" s="1"/>
  <c r="I191" i="42"/>
  <c r="I192" i="42" s="1"/>
  <c r="E191" i="42"/>
  <c r="E192" i="42" s="1"/>
  <c r="N183" i="42"/>
  <c r="J183" i="42"/>
  <c r="F183" i="42"/>
  <c r="L191" i="6"/>
  <c r="H191" i="6"/>
  <c r="O191" i="6"/>
  <c r="O192" i="6" s="1"/>
  <c r="K191" i="6"/>
  <c r="G191" i="6"/>
  <c r="N191" i="6"/>
  <c r="J191" i="6"/>
  <c r="J192" i="6" s="1"/>
  <c r="F191" i="6"/>
  <c r="M191" i="6"/>
  <c r="I191" i="6"/>
  <c r="E191" i="6"/>
  <c r="N183" i="6"/>
  <c r="J183" i="6"/>
  <c r="F183" i="6"/>
  <c r="M183" i="6"/>
  <c r="I183" i="6"/>
  <c r="H183" i="6"/>
  <c r="O183" i="6"/>
  <c r="K183" i="6"/>
  <c r="G183" i="6"/>
  <c r="L183" i="6"/>
  <c r="E183" i="6"/>
  <c r="P68" i="42"/>
  <c r="M100" i="42"/>
  <c r="I100" i="42"/>
  <c r="E100" i="42"/>
  <c r="P100" i="42" s="1"/>
  <c r="D149" i="42"/>
  <c r="L100" i="42"/>
  <c r="H100" i="42"/>
  <c r="D141" i="42"/>
  <c r="N100" i="42"/>
  <c r="J100" i="42"/>
  <c r="F100" i="42"/>
  <c r="O100" i="42"/>
  <c r="K100" i="42"/>
  <c r="G100" i="42"/>
  <c r="D149" i="6"/>
  <c r="D141" i="6"/>
  <c r="P59" i="6"/>
  <c r="L109" i="6"/>
  <c r="F100" i="6"/>
  <c r="M109" i="6"/>
  <c r="H100" i="6"/>
  <c r="J100" i="6"/>
  <c r="L100" i="6"/>
  <c r="N100" i="6"/>
  <c r="E100" i="6"/>
  <c r="G100" i="6"/>
  <c r="I100" i="6"/>
  <c r="K100" i="6"/>
  <c r="M100" i="6"/>
  <c r="O100" i="6"/>
  <c r="N192" i="6"/>
  <c r="L192" i="6"/>
  <c r="H192" i="6"/>
  <c r="F192" i="6"/>
  <c r="M192" i="6"/>
  <c r="K192" i="6"/>
  <c r="I192" i="6"/>
  <c r="G192" i="6"/>
  <c r="P67" i="6"/>
  <c r="O68" i="6"/>
  <c r="H109" i="6"/>
  <c r="K109" i="6"/>
  <c r="G109" i="6"/>
  <c r="I109" i="6"/>
  <c r="N109" i="6"/>
  <c r="J109" i="6"/>
  <c r="F109" i="6"/>
  <c r="E109" i="6"/>
  <c r="K127" i="20"/>
  <c r="J30" i="4"/>
  <c r="E109" i="20" s="1"/>
  <c r="G109" i="20" s="1"/>
  <c r="H109" i="20" s="1"/>
  <c r="I109" i="20" s="1"/>
  <c r="J109" i="20" s="1"/>
  <c r="K109" i="20" s="1"/>
  <c r="L109" i="20" s="1"/>
  <c r="M109" i="20" s="1"/>
  <c r="E107" i="20"/>
  <c r="G107" i="20" s="1"/>
  <c r="J34" i="4"/>
  <c r="I36" i="4"/>
  <c r="J36" i="4" s="1"/>
  <c r="J35" i="4"/>
  <c r="G105" i="20"/>
  <c r="F43" i="2"/>
  <c r="C43" i="2"/>
  <c r="D191" i="42" l="1"/>
  <c r="M149" i="42"/>
  <c r="M150" i="42" s="1"/>
  <c r="I149" i="42"/>
  <c r="I150" i="42" s="1"/>
  <c r="E149" i="42"/>
  <c r="E150" i="42" s="1"/>
  <c r="O141" i="42"/>
  <c r="K141" i="42"/>
  <c r="G141" i="42"/>
  <c r="L149" i="42"/>
  <c r="L150" i="42" s="1"/>
  <c r="H149" i="42"/>
  <c r="H150" i="42" s="1"/>
  <c r="N141" i="42"/>
  <c r="J141" i="42"/>
  <c r="F141" i="42"/>
  <c r="D174" i="42"/>
  <c r="O149" i="42"/>
  <c r="O150" i="42" s="1"/>
  <c r="K149" i="42"/>
  <c r="K150" i="42" s="1"/>
  <c r="G149" i="42"/>
  <c r="G150" i="42" s="1"/>
  <c r="M141" i="42"/>
  <c r="I141" i="42"/>
  <c r="E141" i="42"/>
  <c r="P141" i="42" s="1"/>
  <c r="N149" i="42"/>
  <c r="N150" i="42" s="1"/>
  <c r="J149" i="42"/>
  <c r="J150" i="42" s="1"/>
  <c r="F149" i="42"/>
  <c r="F150" i="42" s="1"/>
  <c r="L141" i="42"/>
  <c r="H141" i="42"/>
  <c r="D174" i="6"/>
  <c r="D191" i="6"/>
  <c r="L149" i="6"/>
  <c r="H149" i="6"/>
  <c r="H150" i="6" s="1"/>
  <c r="N141" i="6"/>
  <c r="J141" i="6"/>
  <c r="F141" i="6"/>
  <c r="J149" i="6"/>
  <c r="J150" i="6" s="1"/>
  <c r="H141" i="6"/>
  <c r="O149" i="6"/>
  <c r="K149" i="6"/>
  <c r="G149" i="6"/>
  <c r="M141" i="6"/>
  <c r="I141" i="6"/>
  <c r="E141" i="6"/>
  <c r="F149" i="6"/>
  <c r="L141" i="6"/>
  <c r="M149" i="6"/>
  <c r="I149" i="6"/>
  <c r="E149" i="6"/>
  <c r="E150" i="6" s="1"/>
  <c r="O141" i="6"/>
  <c r="K141" i="6"/>
  <c r="G141" i="6"/>
  <c r="N149" i="6"/>
  <c r="N150" i="6" s="1"/>
  <c r="D150" i="42"/>
  <c r="P183" i="42"/>
  <c r="P183" i="6"/>
  <c r="E192" i="6"/>
  <c r="P191" i="6"/>
  <c r="P100" i="6"/>
  <c r="D150" i="6"/>
  <c r="P108" i="6"/>
  <c r="D192" i="6"/>
  <c r="P68" i="6"/>
  <c r="L150" i="6"/>
  <c r="F150" i="6"/>
  <c r="M150" i="6"/>
  <c r="K150" i="6"/>
  <c r="G150" i="6"/>
  <c r="I150" i="6"/>
  <c r="O109" i="6"/>
  <c r="E120" i="20"/>
  <c r="F120" i="20" s="1"/>
  <c r="G120" i="20" s="1"/>
  <c r="H120" i="20" s="1"/>
  <c r="I120" i="20" s="1"/>
  <c r="J120" i="20" s="1"/>
  <c r="K120" i="20" s="1"/>
  <c r="L120" i="20" s="1"/>
  <c r="E115" i="20"/>
  <c r="F115" i="20" s="1"/>
  <c r="G115" i="20" s="1"/>
  <c r="E117" i="20"/>
  <c r="F117" i="20" s="1"/>
  <c r="G117" i="20" s="1"/>
  <c r="H117" i="20" s="1"/>
  <c r="I117" i="20" s="1"/>
  <c r="J117" i="20" s="1"/>
  <c r="K117" i="20" s="1"/>
  <c r="L117" i="20" s="1"/>
  <c r="G111" i="20"/>
  <c r="J33" i="4"/>
  <c r="E116" i="20" s="1"/>
  <c r="F116" i="20" s="1"/>
  <c r="G116" i="20" s="1"/>
  <c r="H116" i="20" s="1"/>
  <c r="I116" i="20" s="1"/>
  <c r="J116" i="20" s="1"/>
  <c r="K116" i="20" s="1"/>
  <c r="L116" i="20" s="1"/>
  <c r="H105" i="20"/>
  <c r="I105" i="20" s="1"/>
  <c r="J105" i="20" s="1"/>
  <c r="K105" i="20" s="1"/>
  <c r="L105" i="20" s="1"/>
  <c r="H107" i="20"/>
  <c r="P149" i="42" l="1"/>
  <c r="M105" i="20"/>
  <c r="D192" i="42"/>
  <c r="P192" i="42" s="1"/>
  <c r="P191" i="42"/>
  <c r="P150" i="42"/>
  <c r="P192" i="6"/>
  <c r="P149" i="6"/>
  <c r="P141" i="6"/>
  <c r="O150" i="6"/>
  <c r="F121" i="20"/>
  <c r="H115" i="20"/>
  <c r="G121" i="20"/>
  <c r="D23" i="42" s="1"/>
  <c r="I107" i="20"/>
  <c r="H111" i="20"/>
  <c r="D15" i="42" s="1"/>
  <c r="D27" i="42" l="1"/>
  <c r="D17" i="42"/>
  <c r="P150" i="6"/>
  <c r="D15" i="6"/>
  <c r="D23" i="6"/>
  <c r="I115" i="20"/>
  <c r="I121" i="20" s="1"/>
  <c r="H121" i="20"/>
  <c r="J107" i="20"/>
  <c r="I111" i="20"/>
  <c r="D58" i="42" l="1"/>
  <c r="L15" i="42"/>
  <c r="L17" i="42" s="1"/>
  <c r="O15" i="42"/>
  <c r="O17" i="42" s="1"/>
  <c r="K15" i="42"/>
  <c r="K17" i="42" s="1"/>
  <c r="G15" i="42"/>
  <c r="G17" i="42" s="1"/>
  <c r="N15" i="42"/>
  <c r="N17" i="42" s="1"/>
  <c r="J15" i="42"/>
  <c r="J17" i="42" s="1"/>
  <c r="F15" i="42"/>
  <c r="F17" i="42" s="1"/>
  <c r="M15" i="42"/>
  <c r="E15" i="42"/>
  <c r="I15" i="42"/>
  <c r="H15" i="42"/>
  <c r="H17" i="42" s="1"/>
  <c r="E15" i="6"/>
  <c r="L23" i="42"/>
  <c r="L27" i="42" s="1"/>
  <c r="O23" i="42"/>
  <c r="O27" i="42" s="1"/>
  <c r="K23" i="42"/>
  <c r="K27" i="42" s="1"/>
  <c r="G23" i="42"/>
  <c r="G27" i="42" s="1"/>
  <c r="D66" i="42"/>
  <c r="N23" i="42"/>
  <c r="N27" i="42" s="1"/>
  <c r="J23" i="42"/>
  <c r="J27" i="42" s="1"/>
  <c r="F23" i="42"/>
  <c r="F27" i="42" s="1"/>
  <c r="M23" i="42"/>
  <c r="M27" i="42" s="1"/>
  <c r="E23" i="42"/>
  <c r="I23" i="42"/>
  <c r="I27" i="42" s="1"/>
  <c r="H23" i="42"/>
  <c r="H27" i="42" s="1"/>
  <c r="N66" i="42"/>
  <c r="N70" i="42" s="1"/>
  <c r="J66" i="42"/>
  <c r="J70" i="42" s="1"/>
  <c r="F66" i="42"/>
  <c r="F70" i="42" s="1"/>
  <c r="D107" i="42"/>
  <c r="L66" i="42"/>
  <c r="L70" i="42" s="1"/>
  <c r="G66" i="42"/>
  <c r="G70" i="42" s="1"/>
  <c r="K66" i="42"/>
  <c r="K70" i="42" s="1"/>
  <c r="E66" i="42"/>
  <c r="E70" i="42" s="1"/>
  <c r="O66" i="42"/>
  <c r="O70" i="42" s="1"/>
  <c r="I66" i="42"/>
  <c r="I70" i="42" s="1"/>
  <c r="M66" i="42"/>
  <c r="M70" i="42" s="1"/>
  <c r="H66" i="42"/>
  <c r="H70" i="42" s="1"/>
  <c r="D109" i="6"/>
  <c r="P109" i="6" s="1"/>
  <c r="D107" i="6"/>
  <c r="D58" i="6"/>
  <c r="O15" i="6"/>
  <c r="O17" i="6" s="1"/>
  <c r="N15" i="6"/>
  <c r="N17" i="6" s="1"/>
  <c r="L15" i="6"/>
  <c r="L17" i="6" s="1"/>
  <c r="K15" i="6"/>
  <c r="K17" i="6" s="1"/>
  <c r="J15" i="6"/>
  <c r="J17" i="6" s="1"/>
  <c r="I15" i="6"/>
  <c r="I17" i="6" s="1"/>
  <c r="M15" i="6"/>
  <c r="M17" i="6" s="1"/>
  <c r="H15" i="6"/>
  <c r="H17" i="6" s="1"/>
  <c r="F15" i="6"/>
  <c r="F17" i="6" s="1"/>
  <c r="G15" i="6"/>
  <c r="G17" i="6" s="1"/>
  <c r="E17" i="6"/>
  <c r="D66" i="6"/>
  <c r="D70" i="6" s="1"/>
  <c r="O23" i="6"/>
  <c r="N23" i="6"/>
  <c r="M23" i="6"/>
  <c r="D17" i="6"/>
  <c r="O66" i="6"/>
  <c r="M66" i="6"/>
  <c r="M70" i="6" s="1"/>
  <c r="K66" i="6"/>
  <c r="K70" i="6" s="1"/>
  <c r="I66" i="6"/>
  <c r="I70" i="6" s="1"/>
  <c r="G66" i="6"/>
  <c r="G70" i="6" s="1"/>
  <c r="E66" i="6"/>
  <c r="E70" i="6" s="1"/>
  <c r="N66" i="6"/>
  <c r="N70" i="6" s="1"/>
  <c r="J66" i="6"/>
  <c r="J70" i="6" s="1"/>
  <c r="F66" i="6"/>
  <c r="F70" i="6" s="1"/>
  <c r="L66" i="6"/>
  <c r="L70" i="6" s="1"/>
  <c r="H66" i="6"/>
  <c r="H70" i="6" s="1"/>
  <c r="D27" i="6"/>
  <c r="K23" i="6"/>
  <c r="I23" i="6"/>
  <c r="H23" i="6"/>
  <c r="L23" i="6"/>
  <c r="J23" i="6"/>
  <c r="G23" i="6"/>
  <c r="F23" i="6"/>
  <c r="E23" i="6"/>
  <c r="J115" i="20"/>
  <c r="K107" i="20"/>
  <c r="J111" i="20"/>
  <c r="L58" i="42" l="1"/>
  <c r="M58" i="42"/>
  <c r="H58" i="42"/>
  <c r="H60" i="42" s="1"/>
  <c r="D99" i="42"/>
  <c r="K58" i="42"/>
  <c r="K60" i="42" s="1"/>
  <c r="G58" i="42"/>
  <c r="G60" i="42" s="1"/>
  <c r="O58" i="42"/>
  <c r="O60" i="42" s="1"/>
  <c r="J58" i="42"/>
  <c r="J60" i="42" s="1"/>
  <c r="F58" i="42"/>
  <c r="F60" i="42" s="1"/>
  <c r="N58" i="42"/>
  <c r="N60" i="42" s="1"/>
  <c r="I58" i="42"/>
  <c r="I60" i="42" s="1"/>
  <c r="E58" i="42"/>
  <c r="E60" i="42" s="1"/>
  <c r="D99" i="6"/>
  <c r="P70" i="42"/>
  <c r="E17" i="42"/>
  <c r="P15" i="42"/>
  <c r="D70" i="42"/>
  <c r="P66" i="42"/>
  <c r="D111" i="42"/>
  <c r="I17" i="42"/>
  <c r="E27" i="42"/>
  <c r="P27" i="42" s="1"/>
  <c r="P23" i="42"/>
  <c r="M17" i="42"/>
  <c r="D60" i="42"/>
  <c r="D111" i="6"/>
  <c r="N27" i="6"/>
  <c r="P17" i="6"/>
  <c r="D101" i="6"/>
  <c r="M27" i="6"/>
  <c r="I27" i="6"/>
  <c r="L27" i="6"/>
  <c r="E27" i="6"/>
  <c r="P66" i="6"/>
  <c r="N58" i="6"/>
  <c r="N60" i="6" s="1"/>
  <c r="K58" i="6"/>
  <c r="K60" i="6" s="1"/>
  <c r="I58" i="6"/>
  <c r="I60" i="6" s="1"/>
  <c r="G58" i="6"/>
  <c r="G60" i="6" s="1"/>
  <c r="F58" i="6"/>
  <c r="F60" i="6" s="1"/>
  <c r="O58" i="6"/>
  <c r="O60" i="6" s="1"/>
  <c r="M58" i="6"/>
  <c r="M60" i="6" s="1"/>
  <c r="E58" i="6"/>
  <c r="E60" i="6" s="1"/>
  <c r="L58" i="6"/>
  <c r="L60" i="6" s="1"/>
  <c r="J58" i="6"/>
  <c r="J60" i="6" s="1"/>
  <c r="H58" i="6"/>
  <c r="H60" i="6" s="1"/>
  <c r="J27" i="6"/>
  <c r="P15" i="6"/>
  <c r="D60" i="6"/>
  <c r="P23" i="6"/>
  <c r="P25" i="6"/>
  <c r="F27" i="6"/>
  <c r="K27" i="6"/>
  <c r="O27" i="6"/>
  <c r="O70" i="6"/>
  <c r="P70" i="6" s="1"/>
  <c r="J121" i="20"/>
  <c r="K115" i="20"/>
  <c r="L115" i="20" s="1"/>
  <c r="L121" i="20" s="1"/>
  <c r="L107" i="20"/>
  <c r="K111" i="20"/>
  <c r="L190" i="42" l="1"/>
  <c r="L194" i="42" s="1"/>
  <c r="H190" i="42"/>
  <c r="H194" i="42" s="1"/>
  <c r="O190" i="42"/>
  <c r="O194" i="42" s="1"/>
  <c r="K190" i="42"/>
  <c r="K194" i="42" s="1"/>
  <c r="G190" i="42"/>
  <c r="G194" i="42" s="1"/>
  <c r="N190" i="42"/>
  <c r="N194" i="42" s="1"/>
  <c r="J190" i="42"/>
  <c r="J194" i="42" s="1"/>
  <c r="F190" i="42"/>
  <c r="F194" i="42" s="1"/>
  <c r="M190" i="42"/>
  <c r="M194" i="42" s="1"/>
  <c r="I190" i="42"/>
  <c r="I194" i="42" s="1"/>
  <c r="E190" i="42"/>
  <c r="E194" i="42" s="1"/>
  <c r="I190" i="6"/>
  <c r="L190" i="6"/>
  <c r="O190" i="6"/>
  <c r="K190" i="6"/>
  <c r="K194" i="6" s="1"/>
  <c r="G190" i="6"/>
  <c r="J190" i="6"/>
  <c r="M190" i="6"/>
  <c r="M194" i="6" s="1"/>
  <c r="E190" i="6"/>
  <c r="H190" i="6"/>
  <c r="N190" i="6"/>
  <c r="F190" i="6"/>
  <c r="O107" i="42"/>
  <c r="O111" i="42" s="1"/>
  <c r="K107" i="42"/>
  <c r="K111" i="42" s="1"/>
  <c r="G107" i="42"/>
  <c r="G111" i="42" s="1"/>
  <c r="D148" i="42"/>
  <c r="N107" i="42"/>
  <c r="N111" i="42" s="1"/>
  <c r="J107" i="42"/>
  <c r="J111" i="42" s="1"/>
  <c r="F107" i="42"/>
  <c r="F111" i="42" s="1"/>
  <c r="L107" i="42"/>
  <c r="L111" i="42" s="1"/>
  <c r="H107" i="42"/>
  <c r="H111" i="42" s="1"/>
  <c r="M107" i="42"/>
  <c r="M111" i="42" s="1"/>
  <c r="I107" i="42"/>
  <c r="I111" i="42" s="1"/>
  <c r="E107" i="42"/>
  <c r="P60" i="42"/>
  <c r="D101" i="42"/>
  <c r="M60" i="42"/>
  <c r="M99" i="42"/>
  <c r="M101" i="42" s="1"/>
  <c r="I99" i="42"/>
  <c r="E99" i="42"/>
  <c r="E101" i="42" s="1"/>
  <c r="D140" i="42"/>
  <c r="N99" i="42"/>
  <c r="N101" i="42" s="1"/>
  <c r="J99" i="42"/>
  <c r="F99" i="42"/>
  <c r="F101" i="42" s="1"/>
  <c r="O99" i="42"/>
  <c r="O101" i="42" s="1"/>
  <c r="G99" i="42"/>
  <c r="G101" i="42" s="1"/>
  <c r="L99" i="42"/>
  <c r="K99" i="42"/>
  <c r="K101" i="42" s="1"/>
  <c r="H99" i="42"/>
  <c r="H101" i="42" s="1"/>
  <c r="D140" i="6"/>
  <c r="D142" i="6" s="1"/>
  <c r="P17" i="42"/>
  <c r="M107" i="20"/>
  <c r="M111" i="20" s="1"/>
  <c r="L111" i="20"/>
  <c r="P58" i="42"/>
  <c r="L60" i="42"/>
  <c r="E107" i="6"/>
  <c r="E111" i="6" s="1"/>
  <c r="D148" i="6"/>
  <c r="O107" i="6"/>
  <c r="M107" i="6"/>
  <c r="M111" i="6" s="1"/>
  <c r="K107" i="6"/>
  <c r="K111" i="6" s="1"/>
  <c r="I107" i="6"/>
  <c r="I111" i="6" s="1"/>
  <c r="G107" i="6"/>
  <c r="G111" i="6" s="1"/>
  <c r="N107" i="6"/>
  <c r="N111" i="6" s="1"/>
  <c r="L107" i="6"/>
  <c r="L111" i="6" s="1"/>
  <c r="J107" i="6"/>
  <c r="J111" i="6" s="1"/>
  <c r="H107" i="6"/>
  <c r="H111" i="6" s="1"/>
  <c r="F107" i="6"/>
  <c r="F111" i="6" s="1"/>
  <c r="O99" i="6"/>
  <c r="O101" i="6" s="1"/>
  <c r="M99" i="6"/>
  <c r="M101" i="6" s="1"/>
  <c r="K99" i="6"/>
  <c r="K101" i="6" s="1"/>
  <c r="I99" i="6"/>
  <c r="I101" i="6" s="1"/>
  <c r="G99" i="6"/>
  <c r="G101" i="6" s="1"/>
  <c r="N99" i="6"/>
  <c r="N101" i="6" s="1"/>
  <c r="L99" i="6"/>
  <c r="L101" i="6" s="1"/>
  <c r="J99" i="6"/>
  <c r="J101" i="6" s="1"/>
  <c r="H99" i="6"/>
  <c r="H101" i="6" s="1"/>
  <c r="F99" i="6"/>
  <c r="F101" i="6" s="1"/>
  <c r="E99" i="6"/>
  <c r="E101" i="6" s="1"/>
  <c r="P60" i="6"/>
  <c r="L194" i="6"/>
  <c r="H194" i="6"/>
  <c r="O194" i="6"/>
  <c r="G194" i="6"/>
  <c r="N194" i="6"/>
  <c r="J194" i="6"/>
  <c r="F194" i="6"/>
  <c r="I194" i="6"/>
  <c r="P58" i="6"/>
  <c r="G27" i="6"/>
  <c r="K121" i="20"/>
  <c r="D182" i="42" l="1"/>
  <c r="O140" i="42"/>
  <c r="K140" i="42"/>
  <c r="G140" i="42"/>
  <c r="N140" i="42"/>
  <c r="J140" i="42"/>
  <c r="J142" i="42" s="1"/>
  <c r="F140" i="42"/>
  <c r="M140" i="42"/>
  <c r="I140" i="42"/>
  <c r="E140" i="42"/>
  <c r="L140" i="42"/>
  <c r="L142" i="42" s="1"/>
  <c r="H140" i="42"/>
  <c r="H142" i="42" s="1"/>
  <c r="I140" i="6"/>
  <c r="I142" i="6" s="1"/>
  <c r="L140" i="6"/>
  <c r="L142" i="6" s="1"/>
  <c r="H140" i="6"/>
  <c r="H142" i="6" s="1"/>
  <c r="N140" i="6"/>
  <c r="N142" i="6" s="1"/>
  <c r="J140" i="6"/>
  <c r="J142" i="6" s="1"/>
  <c r="E140" i="6"/>
  <c r="E142" i="6" s="1"/>
  <c r="M140" i="6"/>
  <c r="M142" i="6" s="1"/>
  <c r="F140" i="6"/>
  <c r="F142" i="6" s="1"/>
  <c r="K140" i="6"/>
  <c r="K142" i="6" s="1"/>
  <c r="O140" i="6"/>
  <c r="O142" i="6" s="1"/>
  <c r="G140" i="6"/>
  <c r="G142" i="6" s="1"/>
  <c r="P142" i="6" s="1"/>
  <c r="D182" i="6"/>
  <c r="D184" i="6" s="1"/>
  <c r="D190" i="42"/>
  <c r="M148" i="42"/>
  <c r="M152" i="42" s="1"/>
  <c r="I148" i="42"/>
  <c r="I152" i="42" s="1"/>
  <c r="E148" i="42"/>
  <c r="E152" i="42" s="1"/>
  <c r="L148" i="42"/>
  <c r="L152" i="42" s="1"/>
  <c r="H148" i="42"/>
  <c r="H152" i="42" s="1"/>
  <c r="O148" i="42"/>
  <c r="O152" i="42" s="1"/>
  <c r="K148" i="42"/>
  <c r="K152" i="42" s="1"/>
  <c r="G148" i="42"/>
  <c r="G152" i="42" s="1"/>
  <c r="N148" i="42"/>
  <c r="N152" i="42" s="1"/>
  <c r="J148" i="42"/>
  <c r="J152" i="42" s="1"/>
  <c r="F148" i="42"/>
  <c r="F152" i="42" s="1"/>
  <c r="L182" i="42"/>
  <c r="H182" i="42"/>
  <c r="O182" i="42"/>
  <c r="K182" i="42"/>
  <c r="K184" i="42" s="1"/>
  <c r="G182" i="42"/>
  <c r="N182" i="42"/>
  <c r="J182" i="42"/>
  <c r="F182" i="42"/>
  <c r="M182" i="42"/>
  <c r="I182" i="42"/>
  <c r="E182" i="42"/>
  <c r="N182" i="6"/>
  <c r="N184" i="6" s="1"/>
  <c r="J182" i="6"/>
  <c r="J184" i="6" s="1"/>
  <c r="F182" i="6"/>
  <c r="F184" i="6" s="1"/>
  <c r="M182" i="6"/>
  <c r="M184" i="6" s="1"/>
  <c r="I182" i="6"/>
  <c r="I184" i="6" s="1"/>
  <c r="E182" i="6"/>
  <c r="E184" i="6" s="1"/>
  <c r="H182" i="6"/>
  <c r="H184" i="6" s="1"/>
  <c r="O182" i="6"/>
  <c r="O184" i="6" s="1"/>
  <c r="K182" i="6"/>
  <c r="K184" i="6" s="1"/>
  <c r="G182" i="6"/>
  <c r="G184" i="6" s="1"/>
  <c r="L182" i="6"/>
  <c r="L184" i="6" s="1"/>
  <c r="L101" i="42"/>
  <c r="J101" i="42"/>
  <c r="I101" i="42"/>
  <c r="P101" i="42" s="1"/>
  <c r="P140" i="42"/>
  <c r="D142" i="42"/>
  <c r="P99" i="42"/>
  <c r="E111" i="42"/>
  <c r="P111" i="42" s="1"/>
  <c r="P107" i="42"/>
  <c r="D152" i="42"/>
  <c r="N148" i="6"/>
  <c r="N152" i="6" s="1"/>
  <c r="L148" i="6"/>
  <c r="L152" i="6" s="1"/>
  <c r="J148" i="6"/>
  <c r="J152" i="6" s="1"/>
  <c r="H148" i="6"/>
  <c r="H152" i="6" s="1"/>
  <c r="F148" i="6"/>
  <c r="F152" i="6" s="1"/>
  <c r="D190" i="6"/>
  <c r="P190" i="6" s="1"/>
  <c r="O148" i="6"/>
  <c r="M148" i="6"/>
  <c r="M152" i="6" s="1"/>
  <c r="K148" i="6"/>
  <c r="K152" i="6" s="1"/>
  <c r="I148" i="6"/>
  <c r="I152" i="6" s="1"/>
  <c r="G148" i="6"/>
  <c r="G152" i="6" s="1"/>
  <c r="E148" i="6"/>
  <c r="E152" i="6" s="1"/>
  <c r="E194" i="6"/>
  <c r="P101" i="6"/>
  <c r="D152" i="6"/>
  <c r="P99" i="6"/>
  <c r="P107" i="6"/>
  <c r="O111" i="6"/>
  <c r="P111" i="6" s="1"/>
  <c r="H27" i="6"/>
  <c r="P27" i="6" s="1"/>
  <c r="I184" i="42" l="1"/>
  <c r="N184" i="42"/>
  <c r="P148" i="42"/>
  <c r="F184" i="42"/>
  <c r="I142" i="42"/>
  <c r="N142" i="42"/>
  <c r="D184" i="42"/>
  <c r="P182" i="42"/>
  <c r="P184" i="42" s="1"/>
  <c r="H184" i="42"/>
  <c r="K142" i="42"/>
  <c r="P182" i="6"/>
  <c r="P184" i="6" s="1"/>
  <c r="E184" i="42"/>
  <c r="J184" i="42"/>
  <c r="O184" i="42"/>
  <c r="M142" i="42"/>
  <c r="G142" i="42"/>
  <c r="F142" i="42"/>
  <c r="P152" i="42"/>
  <c r="M184" i="42"/>
  <c r="G184" i="42"/>
  <c r="L184" i="42"/>
  <c r="D194" i="42"/>
  <c r="P194" i="42" s="1"/>
  <c r="P190" i="42"/>
  <c r="E142" i="42"/>
  <c r="P142" i="42" s="1"/>
  <c r="O142" i="42"/>
  <c r="D194" i="6"/>
  <c r="P194" i="6" s="1"/>
  <c r="P140" i="6"/>
  <c r="P148" i="6"/>
  <c r="O152" i="6"/>
  <c r="P152" i="6" s="1"/>
  <c r="EL105" i="2" l="1"/>
  <c r="EM105" i="2"/>
  <c r="EP105" i="2"/>
  <c r="EN105" i="2"/>
  <c r="EL93" i="2"/>
  <c r="EM93" i="2"/>
  <c r="EN93" i="2"/>
  <c r="EP93" i="2"/>
  <c r="EL112" i="2"/>
  <c r="EM112" i="2"/>
  <c r="EP112" i="2"/>
  <c r="EN112" i="2"/>
  <c r="EL84" i="2"/>
  <c r="EM84" i="2"/>
  <c r="EN84" i="2"/>
  <c r="EP84" i="2"/>
  <c r="EL109" i="2"/>
  <c r="EM109" i="2"/>
  <c r="EN109" i="2"/>
  <c r="EP109" i="2"/>
  <c r="EL97" i="2"/>
  <c r="EM97" i="2"/>
  <c r="EP97" i="2"/>
  <c r="EN97" i="2"/>
  <c r="EL85" i="2"/>
  <c r="EM85" i="2"/>
  <c r="EN85" i="2"/>
  <c r="EP85" i="2"/>
  <c r="EL116" i="2"/>
  <c r="EM116" i="2"/>
  <c r="EP116" i="2"/>
  <c r="EN116" i="2"/>
  <c r="EL104" i="2"/>
  <c r="EM104" i="2"/>
  <c r="EN104" i="2"/>
  <c r="EP104" i="2"/>
  <c r="EL92" i="2"/>
  <c r="EM92" i="2"/>
  <c r="EN92" i="2"/>
  <c r="EP92" i="2"/>
  <c r="EL111" i="2"/>
  <c r="EM111" i="2"/>
  <c r="EP111" i="2"/>
  <c r="EN111" i="2"/>
  <c r="EL91" i="2"/>
  <c r="EM91" i="2"/>
  <c r="EP91" i="2"/>
  <c r="EN91" i="2"/>
  <c r="EL113" i="2"/>
  <c r="EM113" i="2"/>
  <c r="EP113" i="2"/>
  <c r="EN113" i="2"/>
  <c r="EL101" i="2"/>
  <c r="EM101" i="2"/>
  <c r="EP101" i="2"/>
  <c r="EN101" i="2"/>
  <c r="EL89" i="2"/>
  <c r="EM89" i="2"/>
  <c r="EN89" i="2"/>
  <c r="EP89" i="2"/>
  <c r="EL108" i="2"/>
  <c r="EM108" i="2"/>
  <c r="EN108" i="2"/>
  <c r="EP108" i="2"/>
  <c r="EL100" i="2"/>
  <c r="EM100" i="2"/>
  <c r="EN100" i="2"/>
  <c r="EP100" i="2"/>
  <c r="EL96" i="2"/>
  <c r="EM96" i="2"/>
  <c r="EP96" i="2"/>
  <c r="EN96" i="2"/>
  <c r="EL88" i="2"/>
  <c r="EM88" i="2"/>
  <c r="EN88" i="2"/>
  <c r="EP88" i="2"/>
  <c r="EL115" i="2"/>
  <c r="EM115" i="2"/>
  <c r="EN115" i="2"/>
  <c r="EP115" i="2"/>
  <c r="EL107" i="2"/>
  <c r="EM107" i="2"/>
  <c r="EP107" i="2"/>
  <c r="EN107" i="2"/>
  <c r="EL103" i="2"/>
  <c r="EM103" i="2"/>
  <c r="EP103" i="2"/>
  <c r="EN103" i="2"/>
  <c r="EL99" i="2"/>
  <c r="EM99" i="2"/>
  <c r="EN99" i="2"/>
  <c r="EP99" i="2"/>
  <c r="EL95" i="2"/>
  <c r="EM95" i="2"/>
  <c r="EP95" i="2"/>
  <c r="EN95" i="2"/>
  <c r="EL87" i="2"/>
  <c r="EM87" i="2"/>
  <c r="EP87" i="2"/>
  <c r="EN87" i="2"/>
  <c r="EL83" i="2"/>
  <c r="EM83" i="2"/>
  <c r="EN83" i="2"/>
  <c r="EP83" i="2"/>
  <c r="EL114" i="2"/>
  <c r="EM114" i="2"/>
  <c r="EN114" i="2"/>
  <c r="EP114" i="2"/>
  <c r="EL110" i="2"/>
  <c r="EM110" i="2"/>
  <c r="EP110" i="2"/>
  <c r="EN110" i="2"/>
  <c r="EL106" i="2"/>
  <c r="EM106" i="2"/>
  <c r="EP106" i="2"/>
  <c r="EN106" i="2"/>
  <c r="EL102" i="2"/>
  <c r="EM102" i="2"/>
  <c r="EP102" i="2"/>
  <c r="EN102" i="2"/>
  <c r="EL98" i="2"/>
  <c r="EM98" i="2"/>
  <c r="EN98" i="2"/>
  <c r="EP98" i="2"/>
  <c r="EL94" i="2"/>
  <c r="EM94" i="2"/>
  <c r="EN94" i="2"/>
  <c r="EP94" i="2"/>
  <c r="EL90" i="2"/>
  <c r="EM90" i="2"/>
  <c r="EN90" i="2"/>
  <c r="EP90" i="2"/>
  <c r="EL86" i="2"/>
  <c r="EM86" i="2"/>
  <c r="EN86" i="2"/>
  <c r="EP86" i="2"/>
  <c r="EL82" i="2"/>
  <c r="EM82" i="2"/>
  <c r="EN82" i="2"/>
  <c r="EP82" i="2"/>
  <c r="EP118" i="2" s="1"/>
  <c r="EL69" i="2" s="1"/>
  <c r="EL64" i="2" s="1"/>
  <c r="G22" i="2" s="1"/>
  <c r="G23" i="2" s="1"/>
  <c r="EM118" i="2" l="1"/>
  <c r="EI69" i="2" s="1"/>
  <c r="EI64" i="2" s="1"/>
  <c r="D22" i="2" s="1"/>
  <c r="EN118" i="2"/>
  <c r="EJ69" i="2" s="1"/>
  <c r="EJ64" i="2" s="1"/>
  <c r="E22" i="2" s="1"/>
  <c r="EL118" i="2"/>
  <c r="EH69" i="2" s="1"/>
  <c r="EH64" i="2" s="1"/>
  <c r="C22" i="2" s="1"/>
  <c r="C23" i="2" s="1"/>
  <c r="EO82" i="2"/>
  <c r="E23" i="2" l="1"/>
  <c r="F66" i="2" s="1"/>
  <c r="F67" i="2" s="1"/>
  <c r="C66" i="2"/>
  <c r="C67" i="2" s="1"/>
  <c r="D23" i="2"/>
  <c r="F59" i="2" s="1"/>
  <c r="F60" i="2" s="1"/>
  <c r="C59" i="2"/>
  <c r="C60" i="2" s="1"/>
  <c r="EO83" i="2"/>
  <c r="EO84" i="2" s="1"/>
  <c r="EO85" i="2" s="1"/>
  <c r="EO86" i="2" s="1"/>
  <c r="EO87" i="2" s="1"/>
  <c r="EO88" i="2" s="1"/>
  <c r="EO89" i="2" s="1"/>
  <c r="EO90" i="2" s="1"/>
  <c r="EO91" i="2" s="1"/>
  <c r="EO92" i="2" s="1"/>
  <c r="EO93" i="2" s="1"/>
  <c r="EO94" i="2" s="1"/>
  <c r="EO95" i="2" s="1"/>
  <c r="EO96" i="2" s="1"/>
  <c r="EO97" i="2" s="1"/>
  <c r="EO98" i="2" s="1"/>
  <c r="EO99" i="2" s="1"/>
  <c r="EO100" i="2" s="1"/>
  <c r="EO101" i="2" s="1"/>
  <c r="EO102" i="2" s="1"/>
  <c r="EO103" i="2" s="1"/>
  <c r="EO104" i="2" s="1"/>
  <c r="EO105" i="2" s="1"/>
  <c r="EO106" i="2" s="1"/>
  <c r="EO107" i="2" s="1"/>
  <c r="EO108" i="2" s="1"/>
  <c r="EO109" i="2" s="1"/>
  <c r="EO110" i="2" s="1"/>
  <c r="EO111" i="2" s="1"/>
  <c r="EO112" i="2" s="1"/>
  <c r="EO113" i="2" s="1"/>
  <c r="EO114" i="2" s="1"/>
  <c r="EO115" i="2" s="1"/>
  <c r="EO116" i="2" s="1"/>
  <c r="EO118" i="2" l="1"/>
  <c r="EK69" i="2" s="1"/>
  <c r="EK64" i="2" s="1"/>
  <c r="F22" i="2" s="1"/>
  <c r="F23" i="2" l="1"/>
  <c r="F73" i="2" s="1"/>
  <c r="F74" i="2" s="1"/>
  <c r="C73" i="2"/>
  <c r="C74" i="2" s="1"/>
  <c r="S61" i="20"/>
  <c r="G140" i="20" l="1"/>
  <c r="S63" i="20"/>
  <c r="D18" i="42" s="1"/>
  <c r="T61" i="20"/>
  <c r="H140" i="20" s="1"/>
  <c r="E18" i="42" l="1"/>
  <c r="D18" i="6"/>
  <c r="E18" i="6" s="1"/>
  <c r="T63" i="20"/>
  <c r="U61" i="20"/>
  <c r="I140" i="20" s="1"/>
  <c r="D102" i="42" s="1"/>
  <c r="N61" i="42" l="1"/>
  <c r="J61" i="42"/>
  <c r="F61" i="42"/>
  <c r="L61" i="42"/>
  <c r="G61" i="42"/>
  <c r="K61" i="42"/>
  <c r="E61" i="42"/>
  <c r="O61" i="42"/>
  <c r="I61" i="42"/>
  <c r="D61" i="42"/>
  <c r="M61" i="42"/>
  <c r="H61" i="42"/>
  <c r="F18" i="42"/>
  <c r="D61" i="6"/>
  <c r="O61" i="6"/>
  <c r="M61" i="6"/>
  <c r="K61" i="6"/>
  <c r="I61" i="6"/>
  <c r="G61" i="6"/>
  <c r="E61" i="6"/>
  <c r="N61" i="6"/>
  <c r="L61" i="6"/>
  <c r="J61" i="6"/>
  <c r="H61" i="6"/>
  <c r="F61" i="6"/>
  <c r="D102" i="6"/>
  <c r="F18" i="6"/>
  <c r="V61" i="20"/>
  <c r="J140" i="20" s="1"/>
  <c r="U63" i="20"/>
  <c r="P61" i="42" l="1"/>
  <c r="L102" i="42"/>
  <c r="H102" i="42"/>
  <c r="O102" i="42"/>
  <c r="K102" i="42"/>
  <c r="G102" i="42"/>
  <c r="D143" i="42"/>
  <c r="M102" i="42"/>
  <c r="I102" i="42"/>
  <c r="E102" i="42"/>
  <c r="N102" i="42"/>
  <c r="J102" i="42"/>
  <c r="F102" i="42"/>
  <c r="D143" i="6"/>
  <c r="P143" i="6" s="1"/>
  <c r="I102" i="6"/>
  <c r="L102" i="6"/>
  <c r="O102" i="6"/>
  <c r="G102" i="6"/>
  <c r="J102" i="6"/>
  <c r="M102" i="6"/>
  <c r="H102" i="6"/>
  <c r="K102" i="6"/>
  <c r="N102" i="6"/>
  <c r="F102" i="6"/>
  <c r="E102" i="6"/>
  <c r="G18" i="42"/>
  <c r="P102" i="6"/>
  <c r="P61" i="6"/>
  <c r="G18" i="6"/>
  <c r="H18" i="6" s="1"/>
  <c r="I18" i="6" s="1"/>
  <c r="J18" i="6" s="1"/>
  <c r="K18" i="6" s="1"/>
  <c r="L18" i="6" s="1"/>
  <c r="M18" i="6" s="1"/>
  <c r="N18" i="6" s="1"/>
  <c r="O18" i="6" s="1"/>
  <c r="V63" i="20"/>
  <c r="P143" i="42" l="1"/>
  <c r="H18" i="42"/>
  <c r="P102" i="42"/>
  <c r="P18" i="6"/>
  <c r="C45" i="2"/>
  <c r="C46" i="2" s="1"/>
  <c r="F52" i="2"/>
  <c r="F53" i="2" s="1"/>
  <c r="I18" i="42" l="1"/>
  <c r="C52" i="2"/>
  <c r="C53" i="2" s="1"/>
  <c r="F45" i="2"/>
  <c r="F46" i="2" s="1"/>
  <c r="J18" i="42" l="1"/>
  <c r="C37" i="2"/>
  <c r="K18" i="42" l="1"/>
  <c r="D37" i="2"/>
  <c r="C39" i="2"/>
  <c r="C38" i="2" s="1"/>
  <c r="F137" i="20"/>
  <c r="D5" i="42" l="1"/>
  <c r="D5" i="6"/>
  <c r="D8" i="6" s="1"/>
  <c r="L18" i="42"/>
  <c r="E37" i="2"/>
  <c r="G137" i="20"/>
  <c r="D39" i="2"/>
  <c r="D38" i="2" s="1"/>
  <c r="D48" i="42" l="1"/>
  <c r="J5" i="42"/>
  <c r="M5" i="42"/>
  <c r="I5" i="42"/>
  <c r="E5" i="42"/>
  <c r="F5" i="42"/>
  <c r="L5" i="42"/>
  <c r="H5" i="42"/>
  <c r="O5" i="42"/>
  <c r="K5" i="42"/>
  <c r="G5" i="42"/>
  <c r="N5" i="42"/>
  <c r="D36" i="6"/>
  <c r="D37" i="6" s="1"/>
  <c r="P37" i="6" s="1"/>
  <c r="M18" i="42"/>
  <c r="D36" i="42"/>
  <c r="D19" i="42"/>
  <c r="P5" i="42"/>
  <c r="D8" i="42"/>
  <c r="D19" i="6"/>
  <c r="D20" i="6" s="1"/>
  <c r="D48" i="6"/>
  <c r="O5" i="6"/>
  <c r="M5" i="6"/>
  <c r="M19" i="6" s="1"/>
  <c r="K5" i="6"/>
  <c r="K19" i="6" s="1"/>
  <c r="I5" i="6"/>
  <c r="I19" i="6" s="1"/>
  <c r="G5" i="6"/>
  <c r="G19" i="6" s="1"/>
  <c r="E5" i="6"/>
  <c r="E19" i="6" s="1"/>
  <c r="N5" i="6"/>
  <c r="N19" i="6" s="1"/>
  <c r="L5" i="6"/>
  <c r="L19" i="6" s="1"/>
  <c r="J5" i="6"/>
  <c r="J19" i="6" s="1"/>
  <c r="H5" i="6"/>
  <c r="H19" i="6" s="1"/>
  <c r="F5" i="6"/>
  <c r="F19" i="6" s="1"/>
  <c r="F37" i="2"/>
  <c r="H137" i="20"/>
  <c r="D9" i="6"/>
  <c r="D13" i="6" s="1"/>
  <c r="E39" i="2"/>
  <c r="E38" i="2" s="1"/>
  <c r="K19" i="42" l="1"/>
  <c r="K36" i="42"/>
  <c r="K8" i="42"/>
  <c r="K9" i="42" s="1"/>
  <c r="K13" i="42" s="1"/>
  <c r="D37" i="42"/>
  <c r="P37" i="42" s="1"/>
  <c r="N8" i="42"/>
  <c r="N9" i="42" s="1"/>
  <c r="N13" i="42" s="1"/>
  <c r="N36" i="42"/>
  <c r="N19" i="42"/>
  <c r="N20" i="42" s="1"/>
  <c r="H8" i="42"/>
  <c r="H9" i="42" s="1"/>
  <c r="H13" i="42" s="1"/>
  <c r="H19" i="42"/>
  <c r="H36" i="42"/>
  <c r="I8" i="42"/>
  <c r="I9" i="42" s="1"/>
  <c r="I13" i="42" s="1"/>
  <c r="I19" i="42"/>
  <c r="I36" i="42"/>
  <c r="D9" i="42"/>
  <c r="G19" i="42"/>
  <c r="G8" i="42"/>
  <c r="G9" i="42" s="1"/>
  <c r="G13" i="42" s="1"/>
  <c r="G36" i="42"/>
  <c r="L8" i="42"/>
  <c r="L9" i="42" s="1"/>
  <c r="L13" i="42" s="1"/>
  <c r="L19" i="42"/>
  <c r="L36" i="42"/>
  <c r="M8" i="42"/>
  <c r="M9" i="42" s="1"/>
  <c r="M13" i="42" s="1"/>
  <c r="M36" i="42"/>
  <c r="M19" i="42"/>
  <c r="M20" i="42" s="1"/>
  <c r="N18" i="42"/>
  <c r="F8" i="42"/>
  <c r="F9" i="42" s="1"/>
  <c r="F13" i="42" s="1"/>
  <c r="F36" i="42"/>
  <c r="F19" i="42"/>
  <c r="J8" i="42"/>
  <c r="J36" i="42"/>
  <c r="J19" i="42"/>
  <c r="L48" i="42"/>
  <c r="H48" i="42"/>
  <c r="O48" i="42"/>
  <c r="K48" i="42"/>
  <c r="G48" i="42"/>
  <c r="D89" i="42"/>
  <c r="N48" i="42"/>
  <c r="J48" i="42"/>
  <c r="F48" i="42"/>
  <c r="M48" i="42"/>
  <c r="I48" i="42"/>
  <c r="E48" i="42"/>
  <c r="H236" i="42"/>
  <c r="D20" i="42"/>
  <c r="D21" i="42"/>
  <c r="O19" i="42"/>
  <c r="O20" i="42" s="1"/>
  <c r="O36" i="42"/>
  <c r="O8" i="42"/>
  <c r="O9" i="42" s="1"/>
  <c r="E8" i="42"/>
  <c r="E36" i="42"/>
  <c r="P36" i="42" s="1"/>
  <c r="E19" i="42"/>
  <c r="P19" i="42" s="1"/>
  <c r="D78" i="42"/>
  <c r="D51" i="42"/>
  <c r="P48" i="42"/>
  <c r="D62" i="42"/>
  <c r="E36" i="6"/>
  <c r="D89" i="6"/>
  <c r="N48" i="6"/>
  <c r="N62" i="6" s="1"/>
  <c r="L48" i="6"/>
  <c r="L62" i="6" s="1"/>
  <c r="J48" i="6"/>
  <c r="J62" i="6" s="1"/>
  <c r="H48" i="6"/>
  <c r="H62" i="6" s="1"/>
  <c r="H63" i="6" s="1"/>
  <c r="F48" i="6"/>
  <c r="F62" i="6" s="1"/>
  <c r="O48" i="6"/>
  <c r="O62" i="6" s="1"/>
  <c r="M48" i="6"/>
  <c r="M62" i="6" s="1"/>
  <c r="K48" i="6"/>
  <c r="K62" i="6" s="1"/>
  <c r="I48" i="6"/>
  <c r="I62" i="6" s="1"/>
  <c r="G48" i="6"/>
  <c r="G62" i="6" s="1"/>
  <c r="E48" i="6"/>
  <c r="E62" i="6" s="1"/>
  <c r="O19" i="6"/>
  <c r="P19" i="6" s="1"/>
  <c r="O36" i="6"/>
  <c r="D62" i="6"/>
  <c r="P5" i="6"/>
  <c r="D78" i="6"/>
  <c r="G37" i="2"/>
  <c r="E20" i="6"/>
  <c r="G36" i="6"/>
  <c r="H36" i="6"/>
  <c r="I8" i="6"/>
  <c r="F36" i="6"/>
  <c r="N8" i="6"/>
  <c r="K36" i="6"/>
  <c r="L36" i="6"/>
  <c r="M36" i="6"/>
  <c r="J36" i="6"/>
  <c r="J8" i="6"/>
  <c r="M8" i="6"/>
  <c r="J20" i="6"/>
  <c r="L20" i="6"/>
  <c r="M20" i="6"/>
  <c r="K8" i="6"/>
  <c r="L8" i="6"/>
  <c r="O8" i="6"/>
  <c r="D51" i="6"/>
  <c r="H8" i="6"/>
  <c r="G20" i="6"/>
  <c r="F20" i="6"/>
  <c r="H20" i="6"/>
  <c r="I36" i="6"/>
  <c r="I20" i="6"/>
  <c r="N36" i="6"/>
  <c r="N20" i="6"/>
  <c r="F8" i="6"/>
  <c r="G8" i="6"/>
  <c r="K20" i="6"/>
  <c r="E8" i="6"/>
  <c r="I137" i="20"/>
  <c r="F39" i="2"/>
  <c r="F38" i="2" s="1"/>
  <c r="D52" i="42" l="1"/>
  <c r="D28" i="42"/>
  <c r="E78" i="42"/>
  <c r="E62" i="42"/>
  <c r="E51" i="42"/>
  <c r="E52" i="42" s="1"/>
  <c r="E56" i="42" s="1"/>
  <c r="K51" i="42"/>
  <c r="K62" i="42"/>
  <c r="K78" i="42"/>
  <c r="J20" i="42"/>
  <c r="J21" i="42"/>
  <c r="J28" i="42" s="1"/>
  <c r="L20" i="42"/>
  <c r="L21" i="42"/>
  <c r="L28" i="42" s="1"/>
  <c r="L29" i="42" s="1"/>
  <c r="L38" i="42" s="1"/>
  <c r="G20" i="42"/>
  <c r="G21" i="42"/>
  <c r="G28" i="42" s="1"/>
  <c r="G29" i="42" s="1"/>
  <c r="G38" i="42" s="1"/>
  <c r="O13" i="42"/>
  <c r="I78" i="42"/>
  <c r="I51" i="42"/>
  <c r="I52" i="42" s="1"/>
  <c r="I56" i="42" s="1"/>
  <c r="I62" i="42"/>
  <c r="N78" i="42"/>
  <c r="N51" i="42"/>
  <c r="N52" i="42" s="1"/>
  <c r="N56" i="42" s="1"/>
  <c r="N62" i="42"/>
  <c r="O78" i="42"/>
  <c r="O62" i="42"/>
  <c r="O51" i="42"/>
  <c r="O52" i="42" s="1"/>
  <c r="O56" i="42" s="1"/>
  <c r="D13" i="42"/>
  <c r="I20" i="42"/>
  <c r="I21" i="42" s="1"/>
  <c r="I28" i="42" s="1"/>
  <c r="I29" i="42" s="1"/>
  <c r="I38" i="42" s="1"/>
  <c r="I39" i="42" s="1"/>
  <c r="I40" i="42" s="1"/>
  <c r="I41" i="42" s="1"/>
  <c r="E9" i="42"/>
  <c r="E13" i="42" s="1"/>
  <c r="G236" i="42"/>
  <c r="J51" i="42"/>
  <c r="J52" i="42" s="1"/>
  <c r="J56" i="42" s="1"/>
  <c r="J62" i="42"/>
  <c r="J78" i="42"/>
  <c r="H20" i="42"/>
  <c r="H21" i="42"/>
  <c r="H28" i="42" s="1"/>
  <c r="H29" i="42" s="1"/>
  <c r="H38" i="42" s="1"/>
  <c r="D63" i="42"/>
  <c r="D64" i="42" s="1"/>
  <c r="E20" i="42"/>
  <c r="E21" i="42" s="1"/>
  <c r="M78" i="42"/>
  <c r="M51" i="42"/>
  <c r="M52" i="42" s="1"/>
  <c r="M56" i="42" s="1"/>
  <c r="M62" i="42"/>
  <c r="M63" i="42" s="1"/>
  <c r="M64" i="42" s="1"/>
  <c r="M71" i="42" s="1"/>
  <c r="D120" i="42"/>
  <c r="D103" i="42"/>
  <c r="D92" i="42"/>
  <c r="D93" i="42" s="1"/>
  <c r="H62" i="42"/>
  <c r="H51" i="42"/>
  <c r="H52" i="42" s="1"/>
  <c r="H56" i="42" s="1"/>
  <c r="H78" i="42"/>
  <c r="M21" i="42"/>
  <c r="M28" i="42" s="1"/>
  <c r="M29" i="42" s="1"/>
  <c r="M38" i="42" s="1"/>
  <c r="M39" i="42" s="1"/>
  <c r="M40" i="42" s="1"/>
  <c r="M41" i="42" s="1"/>
  <c r="P8" i="42"/>
  <c r="K20" i="42"/>
  <c r="K21" i="42" s="1"/>
  <c r="K28" i="42" s="1"/>
  <c r="K29" i="42" s="1"/>
  <c r="K38" i="42" s="1"/>
  <c r="N89" i="42"/>
  <c r="J89" i="42"/>
  <c r="F89" i="42"/>
  <c r="D131" i="42"/>
  <c r="O89" i="42"/>
  <c r="K89" i="42"/>
  <c r="G89" i="42"/>
  <c r="H89" i="42"/>
  <c r="M89" i="42"/>
  <c r="E89" i="42"/>
  <c r="L89" i="42"/>
  <c r="I89" i="42"/>
  <c r="F78" i="42"/>
  <c r="P78" i="42" s="1"/>
  <c r="F62" i="42"/>
  <c r="F51" i="42"/>
  <c r="F52" i="42" s="1"/>
  <c r="F56" i="42" s="1"/>
  <c r="G51" i="42"/>
  <c r="G52" i="42" s="1"/>
  <c r="G56" i="42" s="1"/>
  <c r="G62" i="42"/>
  <c r="G78" i="42"/>
  <c r="L78" i="42"/>
  <c r="L62" i="42"/>
  <c r="L51" i="42"/>
  <c r="L52" i="42" s="1"/>
  <c r="L56" i="42" s="1"/>
  <c r="F20" i="42"/>
  <c r="F21" i="42"/>
  <c r="F28" i="42" s="1"/>
  <c r="F29" i="42" s="1"/>
  <c r="F38" i="42" s="1"/>
  <c r="O18" i="42"/>
  <c r="N21" i="42"/>
  <c r="N28" i="42" s="1"/>
  <c r="N29" i="42" s="1"/>
  <c r="N38" i="42" s="1"/>
  <c r="F236" i="42"/>
  <c r="D236" i="42"/>
  <c r="E236" i="42"/>
  <c r="P62" i="6"/>
  <c r="D63" i="6"/>
  <c r="P48" i="6"/>
  <c r="D131" i="6"/>
  <c r="D134" i="6" s="1"/>
  <c r="N89" i="6"/>
  <c r="L89" i="6"/>
  <c r="J89" i="6"/>
  <c r="H89" i="6"/>
  <c r="F89" i="6"/>
  <c r="O89" i="6"/>
  <c r="M89" i="6"/>
  <c r="K89" i="6"/>
  <c r="I89" i="6"/>
  <c r="G89" i="6"/>
  <c r="G92" i="6" s="1"/>
  <c r="E89" i="6"/>
  <c r="P8" i="6"/>
  <c r="P36" i="6"/>
  <c r="D103" i="6"/>
  <c r="D120" i="6"/>
  <c r="F78" i="6"/>
  <c r="F63" i="6"/>
  <c r="N78" i="6"/>
  <c r="N63" i="6"/>
  <c r="M78" i="6"/>
  <c r="K78" i="6"/>
  <c r="L78" i="6"/>
  <c r="L63" i="6"/>
  <c r="H37" i="2"/>
  <c r="I78" i="6"/>
  <c r="J78" i="6"/>
  <c r="E78" i="6"/>
  <c r="G63" i="6"/>
  <c r="G78" i="6"/>
  <c r="O78" i="6"/>
  <c r="H78" i="6"/>
  <c r="E51" i="6"/>
  <c r="O20" i="6"/>
  <c r="P20" i="6" s="1"/>
  <c r="K63" i="6"/>
  <c r="K51" i="6"/>
  <c r="X55" i="20"/>
  <c r="I63" i="6"/>
  <c r="I51" i="6"/>
  <c r="I52" i="6" s="1"/>
  <c r="I56" i="6" s="1"/>
  <c r="O63" i="6"/>
  <c r="O51" i="6"/>
  <c r="N51" i="6"/>
  <c r="N52" i="6" s="1"/>
  <c r="N56" i="6" s="1"/>
  <c r="L51" i="6"/>
  <c r="L52" i="6" s="1"/>
  <c r="L56" i="6" s="1"/>
  <c r="X56" i="20"/>
  <c r="F51" i="6"/>
  <c r="F52" i="6" s="1"/>
  <c r="F56" i="6" s="1"/>
  <c r="M63" i="6"/>
  <c r="M51" i="6"/>
  <c r="M52" i="6" s="1"/>
  <c r="M56" i="6" s="1"/>
  <c r="D92" i="6"/>
  <c r="J63" i="6"/>
  <c r="J51" i="6"/>
  <c r="J52" i="6" s="1"/>
  <c r="J56" i="6" s="1"/>
  <c r="G51" i="6"/>
  <c r="G52" i="6" s="1"/>
  <c r="G56" i="6" s="1"/>
  <c r="H51" i="6"/>
  <c r="H52" i="6" s="1"/>
  <c r="H56" i="6" s="1"/>
  <c r="J137" i="20"/>
  <c r="G39" i="2"/>
  <c r="G38" i="2" s="1"/>
  <c r="D71" i="42" l="1"/>
  <c r="K39" i="42"/>
  <c r="K40" i="42"/>
  <c r="K41" i="42" s="1"/>
  <c r="E28" i="42"/>
  <c r="E29" i="42" s="1"/>
  <c r="E38" i="42" s="1"/>
  <c r="E39" i="42" s="1"/>
  <c r="E40" i="42" s="1"/>
  <c r="E41" i="42" s="1"/>
  <c r="G39" i="42"/>
  <c r="G40" i="42"/>
  <c r="G41" i="42" s="1"/>
  <c r="D97" i="42"/>
  <c r="F120" i="42"/>
  <c r="F121" i="42" s="1"/>
  <c r="F92" i="42"/>
  <c r="F103" i="42"/>
  <c r="O63" i="42"/>
  <c r="O64" i="42" s="1"/>
  <c r="O71" i="42" s="1"/>
  <c r="O72" i="42" s="1"/>
  <c r="O80" i="42" s="1"/>
  <c r="F63" i="42"/>
  <c r="F64" i="42"/>
  <c r="F71" i="42" s="1"/>
  <c r="F72" i="42" s="1"/>
  <c r="F80" i="42" s="1"/>
  <c r="E103" i="42"/>
  <c r="E92" i="42"/>
  <c r="E93" i="42" s="1"/>
  <c r="E97" i="42" s="1"/>
  <c r="E120" i="42"/>
  <c r="E121" i="42" s="1"/>
  <c r="K103" i="42"/>
  <c r="K120" i="42"/>
  <c r="K121" i="42" s="1"/>
  <c r="K92" i="42"/>
  <c r="K93" i="42" s="1"/>
  <c r="K97" i="42" s="1"/>
  <c r="J120" i="42"/>
  <c r="J121" i="42" s="1"/>
  <c r="J92" i="42"/>
  <c r="J93" i="42" s="1"/>
  <c r="J97" i="42" s="1"/>
  <c r="J103" i="42"/>
  <c r="H63" i="42"/>
  <c r="H64" i="42" s="1"/>
  <c r="H71" i="42" s="1"/>
  <c r="H72" i="42" s="1"/>
  <c r="H80" i="42" s="1"/>
  <c r="I63" i="42"/>
  <c r="I64" i="42"/>
  <c r="I71" i="42" s="1"/>
  <c r="I72" i="42" s="1"/>
  <c r="I80" i="42" s="1"/>
  <c r="F39" i="42"/>
  <c r="F40" i="42" s="1"/>
  <c r="L120" i="42"/>
  <c r="L121" i="42" s="1"/>
  <c r="L103" i="42"/>
  <c r="L104" i="42" s="1"/>
  <c r="L105" i="42" s="1"/>
  <c r="L112" i="42" s="1"/>
  <c r="L92" i="42"/>
  <c r="L93" i="42" s="1"/>
  <c r="L97" i="42" s="1"/>
  <c r="D104" i="42"/>
  <c r="P103" i="42"/>
  <c r="D105" i="42"/>
  <c r="M131" i="42"/>
  <c r="I131" i="42"/>
  <c r="E131" i="42"/>
  <c r="L131" i="42"/>
  <c r="H131" i="42"/>
  <c r="D172" i="42"/>
  <c r="O131" i="42"/>
  <c r="K131" i="42"/>
  <c r="G131" i="42"/>
  <c r="N131" i="42"/>
  <c r="J131" i="42"/>
  <c r="F131" i="42"/>
  <c r="L131" i="6"/>
  <c r="H131" i="6"/>
  <c r="D172" i="6"/>
  <c r="O131" i="6"/>
  <c r="K131" i="6"/>
  <c r="G131" i="6"/>
  <c r="J131" i="6"/>
  <c r="P131" i="6" s="1"/>
  <c r="M131" i="6"/>
  <c r="I131" i="6"/>
  <c r="E131" i="6"/>
  <c r="E134" i="6" s="1"/>
  <c r="N131" i="6"/>
  <c r="F131" i="6"/>
  <c r="N39" i="42"/>
  <c r="N40" i="42" s="1"/>
  <c r="N41" i="42" s="1"/>
  <c r="L72" i="42"/>
  <c r="L80" i="42" s="1"/>
  <c r="G63" i="42"/>
  <c r="G64" i="42"/>
  <c r="G71" i="42" s="1"/>
  <c r="G72" i="42" s="1"/>
  <c r="G80" i="42" s="1"/>
  <c r="M103" i="42"/>
  <c r="M92" i="42"/>
  <c r="M93" i="42" s="1"/>
  <c r="M97" i="42" s="1"/>
  <c r="M120" i="42"/>
  <c r="M121" i="42" s="1"/>
  <c r="O103" i="42"/>
  <c r="O92" i="42"/>
  <c r="O93" i="42" s="1"/>
  <c r="O97" i="42" s="1"/>
  <c r="O120" i="42"/>
  <c r="O121" i="42" s="1"/>
  <c r="N120" i="42"/>
  <c r="N121" i="42" s="1"/>
  <c r="N103" i="42"/>
  <c r="N92" i="42"/>
  <c r="N93" i="42" s="1"/>
  <c r="N97" i="42" s="1"/>
  <c r="D121" i="42"/>
  <c r="P20" i="42"/>
  <c r="P63" i="42"/>
  <c r="D29" i="42"/>
  <c r="N63" i="42"/>
  <c r="N64" i="42"/>
  <c r="N71" i="42" s="1"/>
  <c r="L39" i="42"/>
  <c r="L40" i="42" s="1"/>
  <c r="L41" i="42"/>
  <c r="E63" i="42"/>
  <c r="E64" i="42"/>
  <c r="E71" i="42" s="1"/>
  <c r="E72" i="42" s="1"/>
  <c r="E80" i="42" s="1"/>
  <c r="P51" i="42"/>
  <c r="G103" i="42"/>
  <c r="G120" i="42"/>
  <c r="G121" i="42" s="1"/>
  <c r="G92" i="42"/>
  <c r="G93" i="42" s="1"/>
  <c r="G97" i="42" s="1"/>
  <c r="H39" i="42"/>
  <c r="H40" i="42"/>
  <c r="H41" i="42" s="1"/>
  <c r="O21" i="42"/>
  <c r="O28" i="42" s="1"/>
  <c r="O29" i="42" s="1"/>
  <c r="O38" i="42" s="1"/>
  <c r="P18" i="42"/>
  <c r="L63" i="42"/>
  <c r="L64" i="42"/>
  <c r="L71" i="42" s="1"/>
  <c r="I103" i="42"/>
  <c r="I120" i="42"/>
  <c r="I121" i="42" s="1"/>
  <c r="I92" i="42"/>
  <c r="I93" i="42" s="1"/>
  <c r="I97" i="42" s="1"/>
  <c r="H120" i="42"/>
  <c r="H121" i="42" s="1"/>
  <c r="H92" i="42"/>
  <c r="H93" i="42"/>
  <c r="H97" i="42" s="1"/>
  <c r="H103" i="42"/>
  <c r="D161" i="42"/>
  <c r="D144" i="42"/>
  <c r="P131" i="42"/>
  <c r="D134" i="42"/>
  <c r="P89" i="42"/>
  <c r="M72" i="42"/>
  <c r="M80" i="42" s="1"/>
  <c r="P62" i="42"/>
  <c r="J63" i="42"/>
  <c r="J64" i="42"/>
  <c r="J71" i="42" s="1"/>
  <c r="J72" i="42" s="1"/>
  <c r="J80" i="42" s="1"/>
  <c r="N72" i="42"/>
  <c r="N80" i="42" s="1"/>
  <c r="K63" i="42"/>
  <c r="K64" i="42"/>
  <c r="K71" i="42" s="1"/>
  <c r="D56" i="42"/>
  <c r="D72" i="42" s="1"/>
  <c r="D104" i="6"/>
  <c r="E92" i="6"/>
  <c r="E93" i="6" s="1"/>
  <c r="P89" i="6"/>
  <c r="D93" i="6"/>
  <c r="D97" i="6" s="1"/>
  <c r="P51" i="6"/>
  <c r="P78" i="6"/>
  <c r="F103" i="6"/>
  <c r="F104" i="6" s="1"/>
  <c r="F120" i="6"/>
  <c r="F121" i="6" s="1"/>
  <c r="K120" i="6"/>
  <c r="K103" i="6"/>
  <c r="K104" i="6" s="1"/>
  <c r="J103" i="6"/>
  <c r="J104" i="6" s="1"/>
  <c r="J120" i="6"/>
  <c r="I37" i="2"/>
  <c r="D161" i="6"/>
  <c r="D162" i="6" s="1"/>
  <c r="D144" i="6"/>
  <c r="H103" i="6"/>
  <c r="H104" i="6" s="1"/>
  <c r="H120" i="6"/>
  <c r="I120" i="6"/>
  <c r="I103" i="6"/>
  <c r="I104" i="6" s="1"/>
  <c r="N103" i="6"/>
  <c r="N104" i="6" s="1"/>
  <c r="N120" i="6"/>
  <c r="G120" i="6"/>
  <c r="G103" i="6"/>
  <c r="G104" i="6" s="1"/>
  <c r="O120" i="6"/>
  <c r="O103" i="6"/>
  <c r="L103" i="6"/>
  <c r="L104" i="6" s="1"/>
  <c r="L120" i="6"/>
  <c r="E120" i="6"/>
  <c r="E103" i="6"/>
  <c r="E104" i="6" s="1"/>
  <c r="M120" i="6"/>
  <c r="M103" i="6"/>
  <c r="M104" i="6" s="1"/>
  <c r="D121" i="6"/>
  <c r="E63" i="6"/>
  <c r="O52" i="6"/>
  <c r="O56" i="6" s="1"/>
  <c r="I92" i="6"/>
  <c r="I93" i="6" s="1"/>
  <c r="I97" i="6" s="1"/>
  <c r="F92" i="6"/>
  <c r="K92" i="6"/>
  <c r="K93" i="6" s="1"/>
  <c r="K97" i="6" s="1"/>
  <c r="J92" i="6"/>
  <c r="J93" i="6" s="1"/>
  <c r="J97" i="6" s="1"/>
  <c r="N92" i="6"/>
  <c r="N93" i="6" s="1"/>
  <c r="N97" i="6" s="1"/>
  <c r="O92" i="6"/>
  <c r="H92" i="6"/>
  <c r="H93" i="6" s="1"/>
  <c r="H97" i="6" s="1"/>
  <c r="L92" i="6"/>
  <c r="L93" i="6" s="1"/>
  <c r="L97" i="6" s="1"/>
  <c r="M92" i="6"/>
  <c r="M93" i="6" s="1"/>
  <c r="M97" i="6" s="1"/>
  <c r="H39" i="2"/>
  <c r="H38" i="2" s="1"/>
  <c r="K137" i="20"/>
  <c r="J81" i="42" l="1"/>
  <c r="J82" i="42" s="1"/>
  <c r="H82" i="42"/>
  <c r="H83" i="42" s="1"/>
  <c r="H81" i="42"/>
  <c r="O81" i="42"/>
  <c r="O82" i="42"/>
  <c r="O83" i="42" s="1"/>
  <c r="D175" i="6"/>
  <c r="D176" i="6" s="1"/>
  <c r="D180" i="6" s="1"/>
  <c r="D204" i="6"/>
  <c r="D214" i="6" s="1"/>
  <c r="D186" i="6"/>
  <c r="D187" i="6" s="1"/>
  <c r="E161" i="42"/>
  <c r="E162" i="42" s="1"/>
  <c r="E134" i="42"/>
  <c r="E144" i="42"/>
  <c r="F81" i="42"/>
  <c r="F82" i="42" s="1"/>
  <c r="F83" i="42"/>
  <c r="D80" i="42"/>
  <c r="M81" i="42"/>
  <c r="M82" i="42"/>
  <c r="M83" i="42" s="1"/>
  <c r="D145" i="42"/>
  <c r="D146" i="42"/>
  <c r="I104" i="42"/>
  <c r="I105" i="42" s="1"/>
  <c r="I112" i="42" s="1"/>
  <c r="I113" i="42" s="1"/>
  <c r="I122" i="42" s="1"/>
  <c r="O40" i="42"/>
  <c r="O41" i="42" s="1"/>
  <c r="O39" i="42"/>
  <c r="M104" i="42"/>
  <c r="M105" i="42" s="1"/>
  <c r="M112" i="42" s="1"/>
  <c r="M113" i="42" s="1"/>
  <c r="M122" i="42" s="1"/>
  <c r="N134" i="42"/>
  <c r="N135" i="42" s="1"/>
  <c r="N144" i="42"/>
  <c r="N161" i="42"/>
  <c r="N162" i="42" s="1"/>
  <c r="D186" i="42"/>
  <c r="D175" i="42"/>
  <c r="D204" i="42"/>
  <c r="I161" i="42"/>
  <c r="I162" i="42" s="1"/>
  <c r="I134" i="42"/>
  <c r="I135" i="42" s="1"/>
  <c r="I138" i="42" s="1"/>
  <c r="I144" i="42"/>
  <c r="L113" i="42"/>
  <c r="L122" i="42" s="1"/>
  <c r="P28" i="42"/>
  <c r="E81" i="42"/>
  <c r="E82" i="42"/>
  <c r="E83" i="42" s="1"/>
  <c r="O161" i="42"/>
  <c r="O162" i="42" s="1"/>
  <c r="O144" i="42"/>
  <c r="O134" i="42"/>
  <c r="O135" i="42" s="1"/>
  <c r="O138" i="42" s="1"/>
  <c r="K104" i="42"/>
  <c r="K105" i="42" s="1"/>
  <c r="K112" i="42" s="1"/>
  <c r="K113" i="42" s="1"/>
  <c r="K122" i="42" s="1"/>
  <c r="K123" i="42" s="1"/>
  <c r="K124" i="42" s="1"/>
  <c r="K125" i="42" s="1"/>
  <c r="N172" i="42"/>
  <c r="J172" i="42"/>
  <c r="F172" i="42"/>
  <c r="M172" i="42"/>
  <c r="I172" i="42"/>
  <c r="E172" i="42"/>
  <c r="L172" i="42"/>
  <c r="H172" i="42"/>
  <c r="O172" i="42"/>
  <c r="K172" i="42"/>
  <c r="G172" i="42"/>
  <c r="L172" i="6"/>
  <c r="H172" i="6"/>
  <c r="N172" i="6"/>
  <c r="L137" i="20"/>
  <c r="O172" i="6"/>
  <c r="K172" i="6"/>
  <c r="G172" i="6"/>
  <c r="J172" i="6"/>
  <c r="J204" i="6" s="1"/>
  <c r="J214" i="6" s="1"/>
  <c r="M172" i="6"/>
  <c r="I172" i="6"/>
  <c r="E172" i="6"/>
  <c r="P172" i="6" s="1"/>
  <c r="F172" i="6"/>
  <c r="F204" i="6" s="1"/>
  <c r="F214" i="6" s="1"/>
  <c r="D162" i="42"/>
  <c r="G104" i="42"/>
  <c r="G105" i="42"/>
  <c r="G112" i="42" s="1"/>
  <c r="G113" i="42" s="1"/>
  <c r="G122" i="42" s="1"/>
  <c r="P120" i="42"/>
  <c r="N104" i="42"/>
  <c r="N105" i="42" s="1"/>
  <c r="N112" i="42" s="1"/>
  <c r="N113" i="42" s="1"/>
  <c r="N122" i="42" s="1"/>
  <c r="O104" i="42"/>
  <c r="O105" i="42" s="1"/>
  <c r="O112" i="42" s="1"/>
  <c r="O113" i="42" s="1"/>
  <c r="O122" i="42" s="1"/>
  <c r="G81" i="42"/>
  <c r="G82" i="42" s="1"/>
  <c r="G83" i="42" s="1"/>
  <c r="G161" i="42"/>
  <c r="G162" i="42" s="1"/>
  <c r="G134" i="42"/>
  <c r="G135" i="42" s="1"/>
  <c r="G138" i="42" s="1"/>
  <c r="G144" i="42"/>
  <c r="H144" i="42"/>
  <c r="P144" i="42" s="1"/>
  <c r="H134" i="42"/>
  <c r="H135" i="42" s="1"/>
  <c r="H161" i="42"/>
  <c r="H162" i="42" s="1"/>
  <c r="M161" i="42"/>
  <c r="M162" i="42" s="1"/>
  <c r="M134" i="42"/>
  <c r="M135" i="42" s="1"/>
  <c r="M138" i="42" s="1"/>
  <c r="M144" i="42"/>
  <c r="I81" i="42"/>
  <c r="I82" i="42" s="1"/>
  <c r="I83" i="42" s="1"/>
  <c r="P21" i="42"/>
  <c r="P71" i="42"/>
  <c r="N81" i="42"/>
  <c r="N82" i="42"/>
  <c r="N83" i="42" s="1"/>
  <c r="P92" i="42"/>
  <c r="L81" i="42"/>
  <c r="L82" i="42" s="1"/>
  <c r="L83" i="42"/>
  <c r="J161" i="42"/>
  <c r="J162" i="42" s="1"/>
  <c r="J144" i="42"/>
  <c r="J134" i="42"/>
  <c r="J135" i="42" s="1"/>
  <c r="D135" i="42"/>
  <c r="H104" i="42"/>
  <c r="H105" i="42"/>
  <c r="H112" i="42" s="1"/>
  <c r="H113" i="42" s="1"/>
  <c r="H122" i="42" s="1"/>
  <c r="D38" i="42"/>
  <c r="P121" i="42"/>
  <c r="F134" i="42"/>
  <c r="F135" i="42" s="1"/>
  <c r="F138" i="42" s="1"/>
  <c r="F161" i="42"/>
  <c r="F162" i="42" s="1"/>
  <c r="F144" i="42"/>
  <c r="K161" i="42"/>
  <c r="K162" i="42" s="1"/>
  <c r="K134" i="42"/>
  <c r="K135" i="42" s="1"/>
  <c r="K138" i="42" s="1"/>
  <c r="K144" i="42"/>
  <c r="L161" i="42"/>
  <c r="L162" i="42" s="1"/>
  <c r="L144" i="42"/>
  <c r="L134" i="42"/>
  <c r="L135" i="42" s="1"/>
  <c r="D112" i="42"/>
  <c r="F41" i="42"/>
  <c r="J104" i="42"/>
  <c r="J105" i="42" s="1"/>
  <c r="J112" i="42" s="1"/>
  <c r="J113" i="42" s="1"/>
  <c r="J122" i="42" s="1"/>
  <c r="E104" i="42"/>
  <c r="E105" i="42" s="1"/>
  <c r="F104" i="42"/>
  <c r="F105" i="42" s="1"/>
  <c r="F112" i="42" s="1"/>
  <c r="D113" i="42"/>
  <c r="P64" i="42"/>
  <c r="D145" i="6"/>
  <c r="D146" i="6" s="1"/>
  <c r="P120" i="6"/>
  <c r="P103" i="6"/>
  <c r="G93" i="6"/>
  <c r="P92" i="6"/>
  <c r="O93" i="6"/>
  <c r="O97" i="6" s="1"/>
  <c r="E64" i="6"/>
  <c r="E71" i="6" s="1"/>
  <c r="P63" i="6"/>
  <c r="M161" i="6"/>
  <c r="M144" i="6"/>
  <c r="M145" i="6" s="1"/>
  <c r="G161" i="6"/>
  <c r="G144" i="6"/>
  <c r="G145" i="6" s="1"/>
  <c r="E161" i="6"/>
  <c r="E144" i="6"/>
  <c r="E145" i="6" s="1"/>
  <c r="F161" i="6"/>
  <c r="F144" i="6"/>
  <c r="F145" i="6" s="1"/>
  <c r="N161" i="6"/>
  <c r="N144" i="6"/>
  <c r="N145" i="6" s="1"/>
  <c r="O161" i="6"/>
  <c r="O144" i="6"/>
  <c r="O104" i="6"/>
  <c r="I161" i="6"/>
  <c r="I144" i="6"/>
  <c r="I145" i="6" s="1"/>
  <c r="L161" i="6"/>
  <c r="L144" i="6"/>
  <c r="L145" i="6" s="1"/>
  <c r="J161" i="6"/>
  <c r="J144" i="6"/>
  <c r="J145" i="6" s="1"/>
  <c r="H161" i="6"/>
  <c r="H144" i="6"/>
  <c r="H145" i="6" s="1"/>
  <c r="K161" i="6"/>
  <c r="K144" i="6"/>
  <c r="K145" i="6" s="1"/>
  <c r="O204" i="6"/>
  <c r="O214" i="6" s="1"/>
  <c r="M204" i="6"/>
  <c r="M214" i="6" s="1"/>
  <c r="K204" i="6"/>
  <c r="K214" i="6" s="1"/>
  <c r="I204" i="6"/>
  <c r="I214" i="6" s="1"/>
  <c r="G204" i="6"/>
  <c r="G214" i="6" s="1"/>
  <c r="N204" i="6"/>
  <c r="N214" i="6" s="1"/>
  <c r="L204" i="6"/>
  <c r="L214" i="6" s="1"/>
  <c r="H204" i="6"/>
  <c r="H214" i="6" s="1"/>
  <c r="I39" i="2"/>
  <c r="I38" i="2" s="1"/>
  <c r="E204" i="6"/>
  <c r="E205" i="6" s="1"/>
  <c r="H121" i="6"/>
  <c r="I105" i="6"/>
  <c r="G121" i="6"/>
  <c r="K121" i="6"/>
  <c r="I121" i="6"/>
  <c r="M121" i="6"/>
  <c r="L121" i="6"/>
  <c r="O121" i="6"/>
  <c r="E121" i="6"/>
  <c r="N121" i="6"/>
  <c r="J121" i="6"/>
  <c r="D105" i="6"/>
  <c r="D112" i="6" s="1"/>
  <c r="D113" i="6" s="1"/>
  <c r="G134" i="6"/>
  <c r="K134" i="6"/>
  <c r="L134" i="6"/>
  <c r="H134" i="6"/>
  <c r="F134" i="6"/>
  <c r="I134" i="6"/>
  <c r="J134" i="6"/>
  <c r="M134" i="6"/>
  <c r="N134" i="6"/>
  <c r="O134" i="6"/>
  <c r="J123" i="42" l="1"/>
  <c r="J124" i="42" s="1"/>
  <c r="J125" i="42"/>
  <c r="H123" i="42"/>
  <c r="H124" i="42"/>
  <c r="H125" i="42" s="1"/>
  <c r="O123" i="42"/>
  <c r="O124" i="42" s="1"/>
  <c r="O125" i="42"/>
  <c r="E112" i="42"/>
  <c r="E113" i="42" s="1"/>
  <c r="E122" i="42" s="1"/>
  <c r="P105" i="42"/>
  <c r="N123" i="42"/>
  <c r="N124" i="42" s="1"/>
  <c r="I123" i="42"/>
  <c r="I124" i="42" s="1"/>
  <c r="I125" i="42" s="1"/>
  <c r="M124" i="42"/>
  <c r="M125" i="42" s="1"/>
  <c r="M123" i="42"/>
  <c r="G123" i="42"/>
  <c r="G124" i="42" s="1"/>
  <c r="G175" i="42"/>
  <c r="G176" i="42" s="1"/>
  <c r="G180" i="42" s="1"/>
  <c r="G186" i="42"/>
  <c r="G204" i="42"/>
  <c r="F186" i="42"/>
  <c r="F204" i="42"/>
  <c r="F175" i="42"/>
  <c r="F176" i="42" s="1"/>
  <c r="F180" i="42" s="1"/>
  <c r="P104" i="42"/>
  <c r="D214" i="42"/>
  <c r="D205" i="42"/>
  <c r="E145" i="42"/>
  <c r="E146" i="42" s="1"/>
  <c r="L145" i="42"/>
  <c r="L146" i="42" s="1"/>
  <c r="L153" i="42" s="1"/>
  <c r="L154" i="42" s="1"/>
  <c r="L163" i="42" s="1"/>
  <c r="J138" i="42"/>
  <c r="G145" i="42"/>
  <c r="G146" i="42" s="1"/>
  <c r="G153" i="42" s="1"/>
  <c r="G154" i="42" s="1"/>
  <c r="G163" i="42" s="1"/>
  <c r="K204" i="42"/>
  <c r="K186" i="42"/>
  <c r="K175" i="42"/>
  <c r="K176" i="42" s="1"/>
  <c r="K180" i="42" s="1"/>
  <c r="E204" i="42"/>
  <c r="E186" i="42"/>
  <c r="E175" i="42"/>
  <c r="J175" i="42"/>
  <c r="J176" i="42" s="1"/>
  <c r="J180" i="42" s="1"/>
  <c r="J204" i="42"/>
  <c r="J186" i="42"/>
  <c r="I145" i="42"/>
  <c r="I146" i="42" s="1"/>
  <c r="I153" i="42" s="1"/>
  <c r="I154" i="42" s="1"/>
  <c r="I163" i="42" s="1"/>
  <c r="P172" i="42"/>
  <c r="N145" i="42"/>
  <c r="N146" i="42"/>
  <c r="N153" i="42" s="1"/>
  <c r="N154" i="42" s="1"/>
  <c r="N163" i="42" s="1"/>
  <c r="D81" i="42"/>
  <c r="D82" i="42" s="1"/>
  <c r="J83" i="42"/>
  <c r="L204" i="42"/>
  <c r="L175" i="42"/>
  <c r="L176" i="42" s="1"/>
  <c r="L180" i="42" s="1"/>
  <c r="L186" i="42"/>
  <c r="F145" i="42"/>
  <c r="F146" i="42"/>
  <c r="F153" i="42" s="1"/>
  <c r="F154" i="42" s="1"/>
  <c r="F163" i="42" s="1"/>
  <c r="D138" i="42"/>
  <c r="J145" i="42"/>
  <c r="J146" i="42" s="1"/>
  <c r="J153" i="42" s="1"/>
  <c r="J154" i="42" s="1"/>
  <c r="J163" i="42" s="1"/>
  <c r="P161" i="42"/>
  <c r="O175" i="42"/>
  <c r="O176" i="42" s="1"/>
  <c r="O180" i="42" s="1"/>
  <c r="O204" i="42"/>
  <c r="O186" i="42"/>
  <c r="I186" i="42"/>
  <c r="I175" i="42"/>
  <c r="I176" i="42" s="1"/>
  <c r="I180" i="42" s="1"/>
  <c r="I204" i="42"/>
  <c r="N186" i="42"/>
  <c r="N204" i="42"/>
  <c r="N175" i="42"/>
  <c r="N176" i="42" s="1"/>
  <c r="N180" i="42" s="1"/>
  <c r="O145" i="42"/>
  <c r="O146" i="42"/>
  <c r="O153" i="42" s="1"/>
  <c r="O154" i="42" s="1"/>
  <c r="O163" i="42" s="1"/>
  <c r="D176" i="42"/>
  <c r="D180" i="42" s="1"/>
  <c r="P175" i="42"/>
  <c r="N138" i="42"/>
  <c r="L138" i="42"/>
  <c r="H145" i="42"/>
  <c r="H146" i="42" s="1"/>
  <c r="H153" i="42" s="1"/>
  <c r="H154" i="42" s="1"/>
  <c r="H163" i="42" s="1"/>
  <c r="D122" i="42"/>
  <c r="P112" i="42"/>
  <c r="K145" i="42"/>
  <c r="K146" i="42"/>
  <c r="K153" i="42" s="1"/>
  <c r="K154" i="42" s="1"/>
  <c r="K163" i="42" s="1"/>
  <c r="D39" i="42"/>
  <c r="D41" i="42" s="1"/>
  <c r="D40" i="42"/>
  <c r="J7" i="42" s="1"/>
  <c r="J9" i="42" s="1"/>
  <c r="P134" i="42"/>
  <c r="M145" i="42"/>
  <c r="M146" i="42" s="1"/>
  <c r="M153" i="42" s="1"/>
  <c r="M154" i="42" s="1"/>
  <c r="M163" i="42" s="1"/>
  <c r="M164" i="42" s="1"/>
  <c r="M165" i="42" s="1"/>
  <c r="M166" i="42" s="1"/>
  <c r="H138" i="42"/>
  <c r="P162" i="42"/>
  <c r="H204" i="42"/>
  <c r="H186" i="42"/>
  <c r="H175" i="42"/>
  <c r="H176" i="42" s="1"/>
  <c r="H180" i="42" s="1"/>
  <c r="M204" i="42"/>
  <c r="M186" i="42"/>
  <c r="M175" i="42"/>
  <c r="M176" i="42" s="1"/>
  <c r="M180" i="42" s="1"/>
  <c r="L123" i="42"/>
  <c r="L124" i="42"/>
  <c r="L125" i="42" s="1"/>
  <c r="D187" i="42"/>
  <c r="D153" i="42"/>
  <c r="D154" i="42" s="1"/>
  <c r="E214" i="6"/>
  <c r="P204" i="6"/>
  <c r="E162" i="6"/>
  <c r="P134" i="6"/>
  <c r="D153" i="6"/>
  <c r="P144" i="6"/>
  <c r="P161" i="6"/>
  <c r="P104" i="6"/>
  <c r="G97" i="6"/>
  <c r="O145" i="6"/>
  <c r="I112" i="6"/>
  <c r="O135" i="6"/>
  <c r="O138" i="6" s="1"/>
  <c r="N135" i="6"/>
  <c r="N138" i="6" s="1"/>
  <c r="M135" i="6"/>
  <c r="M138" i="6" s="1"/>
  <c r="L135" i="6"/>
  <c r="L138" i="6" s="1"/>
  <c r="K135" i="6"/>
  <c r="K138" i="6" s="1"/>
  <c r="J135" i="6"/>
  <c r="J138" i="6" s="1"/>
  <c r="I135" i="6"/>
  <c r="I138" i="6" s="1"/>
  <c r="H135" i="6"/>
  <c r="H138" i="6" s="1"/>
  <c r="G135" i="6"/>
  <c r="G138" i="6" s="1"/>
  <c r="F135" i="6"/>
  <c r="F138" i="6" s="1"/>
  <c r="E175" i="6"/>
  <c r="E186" i="6"/>
  <c r="K162" i="6"/>
  <c r="H162" i="6"/>
  <c r="O162" i="6"/>
  <c r="N162" i="6"/>
  <c r="F162" i="6"/>
  <c r="L162" i="6"/>
  <c r="G162" i="6"/>
  <c r="M162" i="6"/>
  <c r="J162" i="6"/>
  <c r="I162" i="6"/>
  <c r="D122" i="6"/>
  <c r="M105" i="6"/>
  <c r="O105" i="6"/>
  <c r="O112" i="6" s="1"/>
  <c r="O113" i="6" s="1"/>
  <c r="O122" i="6" s="1"/>
  <c r="F105" i="6"/>
  <c r="G105" i="6"/>
  <c r="E105" i="6"/>
  <c r="E112" i="6" s="1"/>
  <c r="K105" i="6"/>
  <c r="N105" i="6"/>
  <c r="J105" i="6"/>
  <c r="H105" i="6"/>
  <c r="E146" i="6"/>
  <c r="E153" i="6" s="1"/>
  <c r="K146" i="6"/>
  <c r="K153" i="6" s="1"/>
  <c r="H146" i="6"/>
  <c r="H153" i="6" s="1"/>
  <c r="G146" i="6"/>
  <c r="G153" i="6" s="1"/>
  <c r="N146" i="6"/>
  <c r="N153" i="6" s="1"/>
  <c r="F146" i="6"/>
  <c r="F153" i="6" s="1"/>
  <c r="M146" i="6"/>
  <c r="M153" i="6" s="1"/>
  <c r="J146" i="6"/>
  <c r="J153" i="6" s="1"/>
  <c r="I146" i="6"/>
  <c r="I153" i="6" s="1"/>
  <c r="L105" i="6"/>
  <c r="L146" i="6"/>
  <c r="L153" i="6" s="1"/>
  <c r="R56" i="20"/>
  <c r="R55" i="20"/>
  <c r="J164" i="42" l="1"/>
  <c r="J165" i="42" s="1"/>
  <c r="I164" i="42"/>
  <c r="I165" i="42"/>
  <c r="I166" i="42" s="1"/>
  <c r="L164" i="42"/>
  <c r="L165" i="42" s="1"/>
  <c r="N164" i="42"/>
  <c r="N165" i="42"/>
  <c r="N166" i="42" s="1"/>
  <c r="E153" i="42"/>
  <c r="P146" i="42"/>
  <c r="G164" i="42"/>
  <c r="G165" i="42" s="1"/>
  <c r="G166" i="42"/>
  <c r="D163" i="42"/>
  <c r="H164" i="42"/>
  <c r="H165" i="42"/>
  <c r="H166" i="42" s="1"/>
  <c r="K164" i="42"/>
  <c r="K165" i="42" s="1"/>
  <c r="K166" i="42"/>
  <c r="J187" i="42"/>
  <c r="J188" i="42"/>
  <c r="J195" i="42" s="1"/>
  <c r="J196" i="42" s="1"/>
  <c r="J206" i="42" s="1"/>
  <c r="G214" i="42"/>
  <c r="G205" i="42"/>
  <c r="M214" i="42"/>
  <c r="M205" i="42"/>
  <c r="H214" i="42"/>
  <c r="H205" i="42"/>
  <c r="I214" i="42"/>
  <c r="I205" i="42"/>
  <c r="O187" i="42"/>
  <c r="O188" i="42" s="1"/>
  <c r="O195" i="42" s="1"/>
  <c r="O196" i="42" s="1"/>
  <c r="O206" i="42" s="1"/>
  <c r="L187" i="42"/>
  <c r="L188" i="42" s="1"/>
  <c r="L195" i="42" s="1"/>
  <c r="L196" i="42" s="1"/>
  <c r="L206" i="42" s="1"/>
  <c r="P145" i="42"/>
  <c r="J214" i="42"/>
  <c r="J205" i="42"/>
  <c r="E187" i="42"/>
  <c r="E188" i="42" s="1"/>
  <c r="E195" i="42" s="1"/>
  <c r="K187" i="42"/>
  <c r="K188" i="42" s="1"/>
  <c r="K195" i="42" s="1"/>
  <c r="K196" i="42" s="1"/>
  <c r="K206" i="42" s="1"/>
  <c r="F214" i="42"/>
  <c r="F205" i="42"/>
  <c r="G187" i="42"/>
  <c r="G188" i="42" s="1"/>
  <c r="G195" i="42" s="1"/>
  <c r="G196" i="42" s="1"/>
  <c r="G206" i="42" s="1"/>
  <c r="N125" i="42"/>
  <c r="E123" i="42"/>
  <c r="E124" i="42"/>
  <c r="E125" i="42" s="1"/>
  <c r="J13" i="42"/>
  <c r="P9" i="42"/>
  <c r="O164" i="42"/>
  <c r="O165" i="42" s="1"/>
  <c r="O166" i="42"/>
  <c r="N214" i="42"/>
  <c r="N205" i="42"/>
  <c r="O214" i="42"/>
  <c r="O205" i="42"/>
  <c r="F164" i="42"/>
  <c r="F165" i="42" s="1"/>
  <c r="F166" i="42" s="1"/>
  <c r="E214" i="42"/>
  <c r="E205" i="42"/>
  <c r="P205" i="42" s="1"/>
  <c r="K214" i="42"/>
  <c r="K205" i="42"/>
  <c r="F187" i="42"/>
  <c r="F188" i="42"/>
  <c r="F195" i="42" s="1"/>
  <c r="F196" i="42" s="1"/>
  <c r="F206" i="42" s="1"/>
  <c r="P153" i="42"/>
  <c r="M187" i="42"/>
  <c r="M188" i="42" s="1"/>
  <c r="M195" i="42" s="1"/>
  <c r="M196" i="42" s="1"/>
  <c r="M206" i="42" s="1"/>
  <c r="H187" i="42"/>
  <c r="H188" i="42" s="1"/>
  <c r="H195" i="42" s="1"/>
  <c r="H196" i="42" s="1"/>
  <c r="H206" i="42" s="1"/>
  <c r="D124" i="42"/>
  <c r="D125" i="42" s="1"/>
  <c r="D123" i="42"/>
  <c r="P186" i="42"/>
  <c r="D188" i="42"/>
  <c r="N187" i="42"/>
  <c r="N188" i="42"/>
  <c r="N195" i="42" s="1"/>
  <c r="N196" i="42" s="1"/>
  <c r="N206" i="42" s="1"/>
  <c r="I187" i="42"/>
  <c r="I188" i="42"/>
  <c r="I195" i="42" s="1"/>
  <c r="I196" i="42" s="1"/>
  <c r="I206" i="42" s="1"/>
  <c r="L214" i="42"/>
  <c r="L205" i="42"/>
  <c r="D83" i="42"/>
  <c r="P204" i="42"/>
  <c r="G125" i="42"/>
  <c r="D188" i="6"/>
  <c r="D195" i="6" s="1"/>
  <c r="D196" i="6" s="1"/>
  <c r="P145" i="6"/>
  <c r="O146" i="6"/>
  <c r="O153" i="6" s="1"/>
  <c r="P153" i="6" s="1"/>
  <c r="I113" i="6"/>
  <c r="I122" i="6" s="1"/>
  <c r="P105" i="6"/>
  <c r="D123" i="6"/>
  <c r="G112" i="6"/>
  <c r="G113" i="6" s="1"/>
  <c r="L112" i="6"/>
  <c r="L113" i="6" s="1"/>
  <c r="L122" i="6" s="1"/>
  <c r="N112" i="6"/>
  <c r="N113" i="6" s="1"/>
  <c r="N122" i="6" s="1"/>
  <c r="F112" i="6"/>
  <c r="H112" i="6"/>
  <c r="H113" i="6" s="1"/>
  <c r="K112" i="6"/>
  <c r="K113" i="6" s="1"/>
  <c r="K122" i="6" s="1"/>
  <c r="J112" i="6"/>
  <c r="J113" i="6" s="1"/>
  <c r="J122" i="6" s="1"/>
  <c r="M112" i="6"/>
  <c r="M113" i="6" s="1"/>
  <c r="M122" i="6" s="1"/>
  <c r="F186" i="6"/>
  <c r="F175" i="6"/>
  <c r="F176" i="6" s="1"/>
  <c r="F180" i="6" s="1"/>
  <c r="E187" i="6"/>
  <c r="E188" i="6" s="1"/>
  <c r="E195" i="6" s="1"/>
  <c r="J154" i="6"/>
  <c r="F154" i="6"/>
  <c r="G154" i="6"/>
  <c r="N154" i="6"/>
  <c r="H154" i="6"/>
  <c r="L154" i="6"/>
  <c r="I154" i="6"/>
  <c r="M154" i="6"/>
  <c r="K154" i="6"/>
  <c r="R61" i="20"/>
  <c r="H207" i="42" l="1"/>
  <c r="H215" i="42" s="1"/>
  <c r="H208" i="42"/>
  <c r="H209" i="42" s="1"/>
  <c r="H213" i="42" s="1"/>
  <c r="H216" i="42" s="1"/>
  <c r="M207" i="42"/>
  <c r="M215" i="42" s="1"/>
  <c r="M208" i="42"/>
  <c r="M209" i="42" s="1"/>
  <c r="M213" i="42" s="1"/>
  <c r="M216" i="42" s="1"/>
  <c r="G207" i="42"/>
  <c r="G215" i="42" s="1"/>
  <c r="L207" i="42"/>
  <c r="L215" i="42" s="1"/>
  <c r="L208" i="42"/>
  <c r="L209" i="42" s="1"/>
  <c r="L213" i="42" s="1"/>
  <c r="L216" i="42" s="1"/>
  <c r="I207" i="42"/>
  <c r="I215" i="42" s="1"/>
  <c r="O208" i="42"/>
  <c r="O207" i="42"/>
  <c r="O215" i="42" s="1"/>
  <c r="O209" i="42"/>
  <c r="O213" i="42" s="1"/>
  <c r="O216" i="42" s="1"/>
  <c r="K207" i="42"/>
  <c r="K215" i="42" s="1"/>
  <c r="K208" i="42"/>
  <c r="J207" i="42"/>
  <c r="J215" i="42" s="1"/>
  <c r="N207" i="42"/>
  <c r="N215" i="42" s="1"/>
  <c r="P187" i="42"/>
  <c r="F207" i="42"/>
  <c r="F215" i="42" s="1"/>
  <c r="L166" i="42"/>
  <c r="J166" i="42"/>
  <c r="D195" i="42"/>
  <c r="P188" i="42"/>
  <c r="J29" i="42"/>
  <c r="P13" i="42"/>
  <c r="D164" i="42"/>
  <c r="D165" i="42" s="1"/>
  <c r="D166" i="42" s="1"/>
  <c r="O154" i="6"/>
  <c r="O163" i="6" s="1"/>
  <c r="P146" i="6"/>
  <c r="P112" i="6"/>
  <c r="D124" i="6"/>
  <c r="D125" i="6" s="1"/>
  <c r="H122" i="6"/>
  <c r="G122" i="6"/>
  <c r="F187" i="6"/>
  <c r="F188" i="6" s="1"/>
  <c r="F195" i="6" s="1"/>
  <c r="F196" i="6" s="1"/>
  <c r="F205" i="6"/>
  <c r="G186" i="6"/>
  <c r="G175" i="6"/>
  <c r="M163" i="6"/>
  <c r="I163" i="6"/>
  <c r="H163" i="6"/>
  <c r="H236" i="6"/>
  <c r="G163" i="6"/>
  <c r="G236" i="6"/>
  <c r="L163" i="6"/>
  <c r="F163" i="6"/>
  <c r="F236" i="6"/>
  <c r="K163" i="6"/>
  <c r="N163" i="6"/>
  <c r="J163" i="6"/>
  <c r="R63" i="20"/>
  <c r="F140" i="20"/>
  <c r="M232" i="42" l="1"/>
  <c r="M235" i="42" s="1"/>
  <c r="F208" i="42"/>
  <c r="F209" i="42" s="1"/>
  <c r="F213" i="42" s="1"/>
  <c r="F216" i="42" s="1"/>
  <c r="N208" i="42"/>
  <c r="N209" i="42" s="1"/>
  <c r="N213" i="42" s="1"/>
  <c r="N216" i="42" s="1"/>
  <c r="K209" i="42"/>
  <c r="K213" i="42" s="1"/>
  <c r="K216" i="42" s="1"/>
  <c r="I208" i="42"/>
  <c r="G208" i="42"/>
  <c r="G209" i="42" s="1"/>
  <c r="G213" i="42" s="1"/>
  <c r="G216" i="42" s="1"/>
  <c r="O223" i="42"/>
  <c r="O232" i="42"/>
  <c r="O235" i="42" s="1"/>
  <c r="P195" i="42"/>
  <c r="D196" i="42"/>
  <c r="L223" i="42"/>
  <c r="L232" i="42"/>
  <c r="L235" i="42" s="1"/>
  <c r="H232" i="42"/>
  <c r="H235" i="42" s="1"/>
  <c r="J38" i="42"/>
  <c r="P29" i="42"/>
  <c r="J208" i="42"/>
  <c r="J209" i="42" s="1"/>
  <c r="J213" i="42" s="1"/>
  <c r="J216" i="42" s="1"/>
  <c r="I209" i="42"/>
  <c r="I213" i="42" s="1"/>
  <c r="I216" i="42" s="1"/>
  <c r="G176" i="6"/>
  <c r="H164" i="6"/>
  <c r="M164" i="6"/>
  <c r="G123" i="6"/>
  <c r="H123" i="6"/>
  <c r="L123" i="6"/>
  <c r="M123" i="6"/>
  <c r="N123" i="6"/>
  <c r="J123" i="6"/>
  <c r="K123" i="6"/>
  <c r="J164" i="6"/>
  <c r="O164" i="6"/>
  <c r="F164" i="6"/>
  <c r="L164" i="6"/>
  <c r="N164" i="6"/>
  <c r="K164" i="6"/>
  <c r="G164" i="6"/>
  <c r="G165" i="6" s="1"/>
  <c r="I164" i="6"/>
  <c r="G187" i="6"/>
  <c r="G188" i="6" s="1"/>
  <c r="G195" i="6" s="1"/>
  <c r="H186" i="6"/>
  <c r="H175" i="6"/>
  <c r="H176" i="6" s="1"/>
  <c r="H180" i="6" s="1"/>
  <c r="F206" i="6"/>
  <c r="G205" i="6"/>
  <c r="M21" i="6"/>
  <c r="M28" i="6" s="1"/>
  <c r="K21" i="6"/>
  <c r="K28" i="6" s="1"/>
  <c r="G21" i="6"/>
  <c r="G28" i="6" s="1"/>
  <c r="L21" i="6"/>
  <c r="L28" i="6" s="1"/>
  <c r="H21" i="6"/>
  <c r="H28" i="6" s="1"/>
  <c r="D21" i="6"/>
  <c r="J21" i="6"/>
  <c r="J28" i="6" s="1"/>
  <c r="F21" i="6"/>
  <c r="F28" i="6" s="1"/>
  <c r="N64" i="6"/>
  <c r="N71" i="6" s="1"/>
  <c r="N72" i="6" s="1"/>
  <c r="N80" i="6" s="1"/>
  <c r="N21" i="6"/>
  <c r="N28" i="6" s="1"/>
  <c r="I232" i="42" l="1"/>
  <c r="I235" i="42" s="1"/>
  <c r="D206" i="42"/>
  <c r="J39" i="42"/>
  <c r="P39" i="42" s="1"/>
  <c r="J40" i="42"/>
  <c r="P40" i="42" s="1"/>
  <c r="C82" i="42" s="1"/>
  <c r="K50" i="42" s="1"/>
  <c r="J41" i="42"/>
  <c r="P41" i="42" s="1"/>
  <c r="P38" i="42"/>
  <c r="N232" i="42"/>
  <c r="N235" i="42" s="1"/>
  <c r="F223" i="42"/>
  <c r="F232" i="42"/>
  <c r="F235" i="42" s="1"/>
  <c r="J232" i="42"/>
  <c r="J235" i="42" s="1"/>
  <c r="H223" i="42"/>
  <c r="G223" i="42"/>
  <c r="G232" i="42"/>
  <c r="G235" i="42" s="1"/>
  <c r="K232" i="42"/>
  <c r="K235" i="42" s="1"/>
  <c r="M223" i="42"/>
  <c r="F207" i="6"/>
  <c r="F215" i="6" s="1"/>
  <c r="G180" i="6"/>
  <c r="G196" i="6" s="1"/>
  <c r="G206" i="6" s="1"/>
  <c r="G166" i="6"/>
  <c r="J165" i="6"/>
  <c r="L124" i="6"/>
  <c r="L125" i="6" s="1"/>
  <c r="G124" i="6"/>
  <c r="G125" i="6" s="1"/>
  <c r="K124" i="6"/>
  <c r="K125" i="6" s="1"/>
  <c r="N124" i="6"/>
  <c r="N125" i="6" s="1"/>
  <c r="M124" i="6"/>
  <c r="M125" i="6" s="1"/>
  <c r="H124" i="6"/>
  <c r="H125" i="6" s="1"/>
  <c r="J124" i="6"/>
  <c r="J125" i="6" s="1"/>
  <c r="D28" i="6"/>
  <c r="D29" i="6" s="1"/>
  <c r="D38" i="6" s="1"/>
  <c r="N165" i="6"/>
  <c r="K165" i="6"/>
  <c r="O165" i="6"/>
  <c r="F165" i="6"/>
  <c r="O123" i="6"/>
  <c r="I123" i="6"/>
  <c r="L165" i="6"/>
  <c r="I165" i="6"/>
  <c r="M165" i="6"/>
  <c r="H165" i="6"/>
  <c r="H187" i="6"/>
  <c r="H205" i="6"/>
  <c r="I186" i="6"/>
  <c r="I175" i="6"/>
  <c r="E21" i="6"/>
  <c r="E28" i="6" s="1"/>
  <c r="O64" i="6"/>
  <c r="O71" i="6" s="1"/>
  <c r="O72" i="6" s="1"/>
  <c r="O80" i="6" s="1"/>
  <c r="D207" i="42" l="1"/>
  <c r="D208" i="42" s="1"/>
  <c r="D209" i="42" s="1"/>
  <c r="K223" i="42"/>
  <c r="P50" i="42"/>
  <c r="K52" i="42"/>
  <c r="J223" i="42"/>
  <c r="N223" i="42"/>
  <c r="I223" i="42"/>
  <c r="F208" i="6"/>
  <c r="F209" i="6" s="1"/>
  <c r="G207" i="6"/>
  <c r="G215" i="6" s="1"/>
  <c r="I176" i="6"/>
  <c r="H188" i="6"/>
  <c r="H195" i="6" s="1"/>
  <c r="J166" i="6"/>
  <c r="O166" i="6"/>
  <c r="F166" i="6"/>
  <c r="L166" i="6"/>
  <c r="H166" i="6"/>
  <c r="N166" i="6"/>
  <c r="K166" i="6"/>
  <c r="I166" i="6"/>
  <c r="M166" i="6"/>
  <c r="I124" i="6"/>
  <c r="I125" i="6" s="1"/>
  <c r="O124" i="6"/>
  <c r="O125" i="6" s="1"/>
  <c r="D39" i="6"/>
  <c r="D231" i="6"/>
  <c r="I205" i="6"/>
  <c r="I187" i="6"/>
  <c r="I188" i="6" s="1"/>
  <c r="I195" i="6" s="1"/>
  <c r="J186" i="6"/>
  <c r="J175" i="6"/>
  <c r="J176" i="6" s="1"/>
  <c r="J180" i="6" s="1"/>
  <c r="F64" i="6"/>
  <c r="F71" i="6" s="1"/>
  <c r="F72" i="6" s="1"/>
  <c r="F80" i="6" s="1"/>
  <c r="D213" i="42" l="1"/>
  <c r="K56" i="42"/>
  <c r="K72" i="42" s="1"/>
  <c r="P52" i="42"/>
  <c r="P56" i="42" s="1"/>
  <c r="D215" i="42"/>
  <c r="H196" i="6"/>
  <c r="H206" i="6" s="1"/>
  <c r="H207" i="6" s="1"/>
  <c r="H215" i="6" s="1"/>
  <c r="G208" i="6"/>
  <c r="G209" i="6" s="1"/>
  <c r="G213" i="6" s="1"/>
  <c r="G216" i="6" s="1"/>
  <c r="G232" i="6" s="1"/>
  <c r="I180" i="6"/>
  <c r="I196" i="6" s="1"/>
  <c r="I206" i="6" s="1"/>
  <c r="D40" i="6"/>
  <c r="D222" i="6"/>
  <c r="F213" i="6"/>
  <c r="F216" i="6" s="1"/>
  <c r="J205" i="6"/>
  <c r="J187" i="6"/>
  <c r="K175" i="6"/>
  <c r="K176" i="6" s="1"/>
  <c r="K180" i="6" s="1"/>
  <c r="K186" i="6"/>
  <c r="K80" i="42" l="1"/>
  <c r="P72" i="42"/>
  <c r="D216" i="42"/>
  <c r="H208" i="6"/>
  <c r="H209" i="6" s="1"/>
  <c r="H213" i="6" s="1"/>
  <c r="H216" i="6" s="1"/>
  <c r="H232" i="6" s="1"/>
  <c r="I207" i="6"/>
  <c r="I215" i="6" s="1"/>
  <c r="D41" i="6"/>
  <c r="J188" i="6"/>
  <c r="J195" i="6" s="1"/>
  <c r="J196" i="6" s="1"/>
  <c r="F232" i="6"/>
  <c r="F81" i="6"/>
  <c r="O81" i="6"/>
  <c r="K187" i="6"/>
  <c r="K188" i="6" s="1"/>
  <c r="K195" i="6" s="1"/>
  <c r="K196" i="6" s="1"/>
  <c r="K205" i="6"/>
  <c r="L186" i="6"/>
  <c r="L175" i="6"/>
  <c r="L176" i="6" s="1"/>
  <c r="L180" i="6" s="1"/>
  <c r="G64" i="6"/>
  <c r="G71" i="6" s="1"/>
  <c r="G72" i="6" s="1"/>
  <c r="G80" i="6" s="1"/>
  <c r="D223" i="42" l="1"/>
  <c r="D224" i="42" s="1"/>
  <c r="E222" i="42" s="1"/>
  <c r="D232" i="42"/>
  <c r="K81" i="42"/>
  <c r="P81" i="42" s="1"/>
  <c r="P80" i="42"/>
  <c r="J206" i="6"/>
  <c r="J207" i="6" s="1"/>
  <c r="J215" i="6" s="1"/>
  <c r="I208" i="6"/>
  <c r="I209" i="6" s="1"/>
  <c r="I213" i="6" s="1"/>
  <c r="I216" i="6" s="1"/>
  <c r="I232" i="6" s="1"/>
  <c r="E9" i="6"/>
  <c r="E13" i="6" s="1"/>
  <c r="E29" i="6" s="1"/>
  <c r="E38" i="6" s="1"/>
  <c r="F82" i="6"/>
  <c r="F83" i="6" s="1"/>
  <c r="O82" i="6"/>
  <c r="O83" i="6" s="1"/>
  <c r="K206" i="6"/>
  <c r="M186" i="6"/>
  <c r="M175" i="6"/>
  <c r="M176" i="6" s="1"/>
  <c r="M180" i="6" s="1"/>
  <c r="L205" i="6"/>
  <c r="L187" i="6"/>
  <c r="L188" i="6" s="1"/>
  <c r="L195" i="6" s="1"/>
  <c r="L196" i="6" s="1"/>
  <c r="D233" i="42" l="1"/>
  <c r="E231" i="42" s="1"/>
  <c r="D235" i="42"/>
  <c r="K82" i="42"/>
  <c r="J208" i="6"/>
  <c r="J209" i="6" s="1"/>
  <c r="J213" i="6" s="1"/>
  <c r="J216" i="6" s="1"/>
  <c r="J232" i="6" s="1"/>
  <c r="K207" i="6"/>
  <c r="K215" i="6" s="1"/>
  <c r="L206" i="6"/>
  <c r="M205" i="6"/>
  <c r="M187" i="6"/>
  <c r="M188" i="6" s="1"/>
  <c r="M195" i="6" s="1"/>
  <c r="M196" i="6" s="1"/>
  <c r="N186" i="6"/>
  <c r="N175" i="6"/>
  <c r="N176" i="6" s="1"/>
  <c r="N180" i="6" s="1"/>
  <c r="H64" i="6"/>
  <c r="H71" i="6" s="1"/>
  <c r="H72" i="6" s="1"/>
  <c r="H80" i="6" s="1"/>
  <c r="P82" i="42" l="1"/>
  <c r="C124" i="42" s="1"/>
  <c r="F91" i="42" s="1"/>
  <c r="K83" i="42"/>
  <c r="P83" i="42" s="1"/>
  <c r="K208" i="6"/>
  <c r="K209" i="6" s="1"/>
  <c r="K213" i="6" s="1"/>
  <c r="K216" i="6" s="1"/>
  <c r="L207" i="6"/>
  <c r="L215" i="6" s="1"/>
  <c r="G81" i="6"/>
  <c r="M206" i="6"/>
  <c r="N205" i="6"/>
  <c r="O186" i="6"/>
  <c r="P186" i="6" s="1"/>
  <c r="O175" i="6"/>
  <c r="N187" i="6"/>
  <c r="N188" i="6" s="1"/>
  <c r="N195" i="6" s="1"/>
  <c r="N196" i="6" s="1"/>
  <c r="P91" i="42" l="1"/>
  <c r="F93" i="42"/>
  <c r="L208" i="6"/>
  <c r="L209" i="6" s="1"/>
  <c r="M207" i="6"/>
  <c r="M208" i="6" s="1"/>
  <c r="M209" i="6" s="1"/>
  <c r="O176" i="6"/>
  <c r="P175" i="6"/>
  <c r="G82" i="6"/>
  <c r="G83" i="6" s="1"/>
  <c r="K232" i="6"/>
  <c r="N206" i="6"/>
  <c r="O187" i="6"/>
  <c r="O205" i="6"/>
  <c r="I64" i="6"/>
  <c r="I71" i="6" s="1"/>
  <c r="I72" i="6" s="1"/>
  <c r="I80" i="6" s="1"/>
  <c r="F97" i="42" l="1"/>
  <c r="P93" i="42"/>
  <c r="M215" i="6"/>
  <c r="N207" i="6"/>
  <c r="N215" i="6" s="1"/>
  <c r="O180" i="6"/>
  <c r="O188" i="6"/>
  <c r="P187" i="6"/>
  <c r="L213" i="6"/>
  <c r="L216" i="6" s="1"/>
  <c r="L232" i="6" s="1"/>
  <c r="H81" i="6"/>
  <c r="F113" i="42" l="1"/>
  <c r="P97" i="42"/>
  <c r="O195" i="6"/>
  <c r="P195" i="6" s="1"/>
  <c r="P188" i="6"/>
  <c r="N208" i="6"/>
  <c r="N209" i="6" s="1"/>
  <c r="N213" i="6" s="1"/>
  <c r="N216" i="6" s="1"/>
  <c r="N232" i="6" s="1"/>
  <c r="H82" i="6"/>
  <c r="H83" i="6" s="1"/>
  <c r="M213" i="6"/>
  <c r="M216" i="6" s="1"/>
  <c r="M232" i="6" s="1"/>
  <c r="J64" i="6"/>
  <c r="J71" i="6" s="1"/>
  <c r="J72" i="6" s="1"/>
  <c r="J80" i="6" s="1"/>
  <c r="F122" i="42" l="1"/>
  <c r="P113" i="42"/>
  <c r="O196" i="6"/>
  <c r="O206" i="6" s="1"/>
  <c r="O207" i="6" s="1"/>
  <c r="O215" i="6" s="1"/>
  <c r="I81" i="6"/>
  <c r="F123" i="42" l="1"/>
  <c r="P123" i="42" s="1"/>
  <c r="P122" i="42"/>
  <c r="O208" i="6"/>
  <c r="O209" i="6" s="1"/>
  <c r="O213" i="6" s="1"/>
  <c r="O216" i="6" s="1"/>
  <c r="O232" i="6" s="1"/>
  <c r="I82" i="6"/>
  <c r="I83" i="6" s="1"/>
  <c r="K64" i="6"/>
  <c r="K71" i="6" s="1"/>
  <c r="F124" i="42" l="1"/>
  <c r="P124" i="42" s="1"/>
  <c r="C165" i="42" s="1"/>
  <c r="E133" i="42" s="1"/>
  <c r="J81" i="6"/>
  <c r="P133" i="42" l="1"/>
  <c r="E135" i="42"/>
  <c r="F125" i="42"/>
  <c r="P125" i="42" s="1"/>
  <c r="J82" i="6"/>
  <c r="J83" i="6" s="1"/>
  <c r="L64" i="6"/>
  <c r="L71" i="6" s="1"/>
  <c r="L72" i="6" s="1"/>
  <c r="E138" i="42" l="1"/>
  <c r="P135" i="42"/>
  <c r="L80" i="6"/>
  <c r="I21" i="6"/>
  <c r="E154" i="42" l="1"/>
  <c r="P138" i="42"/>
  <c r="I28" i="6"/>
  <c r="O21" i="6"/>
  <c r="P21" i="6" s="1"/>
  <c r="M64" i="6"/>
  <c r="M71" i="6" s="1"/>
  <c r="M72" i="6" s="1"/>
  <c r="M80" i="6" s="1"/>
  <c r="E163" i="42" l="1"/>
  <c r="P154" i="42"/>
  <c r="L81" i="6"/>
  <c r="O28" i="6"/>
  <c r="E164" i="42" l="1"/>
  <c r="P164" i="42" s="1"/>
  <c r="P163" i="42"/>
  <c r="L82" i="6"/>
  <c r="L83" i="6" s="1"/>
  <c r="P28" i="6"/>
  <c r="E165" i="42" l="1"/>
  <c r="M81" i="6"/>
  <c r="P165" i="42" l="1"/>
  <c r="C208" i="42" s="1"/>
  <c r="E174" i="42" s="1"/>
  <c r="E166" i="42"/>
  <c r="M82" i="6"/>
  <c r="M83" i="6" s="1"/>
  <c r="P174" i="42" l="1"/>
  <c r="E176" i="42"/>
  <c r="E39" i="6"/>
  <c r="P176" i="42" l="1"/>
  <c r="E180" i="42"/>
  <c r="E40" i="6"/>
  <c r="E196" i="42" l="1"/>
  <c r="P180" i="42"/>
  <c r="E41" i="6"/>
  <c r="D64" i="6"/>
  <c r="E206" i="42" l="1"/>
  <c r="P196" i="42"/>
  <c r="F9" i="6"/>
  <c r="F13" i="6" s="1"/>
  <c r="P64" i="6"/>
  <c r="D71" i="6"/>
  <c r="E207" i="42" l="1"/>
  <c r="P206" i="42"/>
  <c r="P71" i="6"/>
  <c r="E208" i="42" l="1"/>
  <c r="E215" i="42"/>
  <c r="P207" i="42"/>
  <c r="F29" i="6"/>
  <c r="P208" i="42" l="1"/>
  <c r="E209" i="42"/>
  <c r="F38" i="6"/>
  <c r="E213" i="42" l="1"/>
  <c r="E216" i="42" s="1"/>
  <c r="P209" i="42"/>
  <c r="F39" i="6"/>
  <c r="N81" i="6"/>
  <c r="E232" i="42" l="1"/>
  <c r="F218" i="42"/>
  <c r="F40" i="6"/>
  <c r="N82" i="6"/>
  <c r="N83" i="6" s="1"/>
  <c r="E235" i="42" l="1"/>
  <c r="E233" i="42"/>
  <c r="F231" i="42" s="1"/>
  <c r="F233" i="42" s="1"/>
  <c r="G231" i="42" s="1"/>
  <c r="G233" i="42" s="1"/>
  <c r="H231" i="42" s="1"/>
  <c r="H233" i="42" s="1"/>
  <c r="I231" i="42" s="1"/>
  <c r="I233" i="42" s="1"/>
  <c r="J231" i="42" s="1"/>
  <c r="J233" i="42" s="1"/>
  <c r="K231" i="42" s="1"/>
  <c r="K233" i="42" s="1"/>
  <c r="L231" i="42" s="1"/>
  <c r="L233" i="42" s="1"/>
  <c r="M231" i="42" s="1"/>
  <c r="M233" i="42" s="1"/>
  <c r="N231" i="42" s="1"/>
  <c r="N233" i="42" s="1"/>
  <c r="O231" i="42" s="1"/>
  <c r="O233" i="42" s="1"/>
  <c r="E223" i="42"/>
  <c r="E224" i="42" s="1"/>
  <c r="F222" i="42" s="1"/>
  <c r="F224" i="42" s="1"/>
  <c r="G222" i="42" s="1"/>
  <c r="G224" i="42" s="1"/>
  <c r="H222" i="42" s="1"/>
  <c r="H224" i="42" s="1"/>
  <c r="I222" i="42" s="1"/>
  <c r="I224" i="42" s="1"/>
  <c r="J222" i="42" s="1"/>
  <c r="J224" i="42" s="1"/>
  <c r="K222" i="42" s="1"/>
  <c r="K224" i="42" s="1"/>
  <c r="L222" i="42" s="1"/>
  <c r="L224" i="42" s="1"/>
  <c r="M222" i="42" s="1"/>
  <c r="M224" i="42" s="1"/>
  <c r="N222" i="42" s="1"/>
  <c r="N224" i="42" s="1"/>
  <c r="O222" i="42" s="1"/>
  <c r="O224" i="42" s="1"/>
  <c r="F41" i="6"/>
  <c r="G9" i="6" l="1"/>
  <c r="G13" i="6" s="1"/>
  <c r="G29" i="6" l="1"/>
  <c r="P162" i="6"/>
  <c r="G38" i="6" l="1"/>
  <c r="F223" i="6"/>
  <c r="I223" i="6"/>
  <c r="H223" i="6"/>
  <c r="L223" i="6"/>
  <c r="G39" i="6" l="1"/>
  <c r="G40" i="6" s="1"/>
  <c r="K235" i="6"/>
  <c r="K223" i="6"/>
  <c r="G235" i="6"/>
  <c r="G223" i="6"/>
  <c r="N235" i="6"/>
  <c r="N223" i="6"/>
  <c r="O235" i="6"/>
  <c r="O223" i="6"/>
  <c r="J235" i="6"/>
  <c r="J223" i="6"/>
  <c r="H235" i="6"/>
  <c r="I235" i="6"/>
  <c r="L235" i="6"/>
  <c r="F235" i="6"/>
  <c r="G41" i="6" l="1"/>
  <c r="M235" i="6"/>
  <c r="M223" i="6"/>
  <c r="H9" i="6" l="1"/>
  <c r="H13" i="6" s="1"/>
  <c r="H29" i="6" l="1"/>
  <c r="H38" i="6" l="1"/>
  <c r="H39" i="6" l="1"/>
  <c r="H40" i="6" s="1"/>
  <c r="H41" i="6" l="1"/>
  <c r="I9" i="6"/>
  <c r="I13" i="6" s="1"/>
  <c r="D52" i="6"/>
  <c r="D56" i="6" s="1"/>
  <c r="I29" i="6" l="1"/>
  <c r="D72" i="6"/>
  <c r="I38" i="6" l="1"/>
  <c r="D80" i="6"/>
  <c r="I39" i="6" l="1"/>
  <c r="D81" i="6"/>
  <c r="D82" i="6" s="1"/>
  <c r="I40" i="6" l="1"/>
  <c r="J7" i="6" s="1"/>
  <c r="E97" i="6"/>
  <c r="D83" i="6"/>
  <c r="I41" i="6" l="1"/>
  <c r="J9" i="6"/>
  <c r="J13" i="6" s="1"/>
  <c r="E113" i="6"/>
  <c r="E122" i="6" l="1"/>
  <c r="J29" i="6" l="1"/>
  <c r="E123" i="6"/>
  <c r="J38" i="6" l="1"/>
  <c r="E124" i="6"/>
  <c r="J39" i="6" l="1"/>
  <c r="D135" i="6"/>
  <c r="D138" i="6" s="1"/>
  <c r="E125" i="6"/>
  <c r="J40" i="6" l="1"/>
  <c r="D154" i="6"/>
  <c r="K9" i="6" l="1"/>
  <c r="K13" i="6" s="1"/>
  <c r="L9" i="6"/>
  <c r="J41" i="6"/>
  <c r="D236" i="6"/>
  <c r="D163" i="6"/>
  <c r="L13" i="6" l="1"/>
  <c r="L29" i="6" s="1"/>
  <c r="D164" i="6"/>
  <c r="L38" i="6" l="1"/>
  <c r="L39" i="6" s="1"/>
  <c r="K29" i="6"/>
  <c r="D165" i="6"/>
  <c r="L40" i="6" l="1"/>
  <c r="K38" i="6"/>
  <c r="D166" i="6"/>
  <c r="L41" i="6" l="1"/>
  <c r="K39" i="6"/>
  <c r="K40" i="6" l="1"/>
  <c r="K41" i="6" l="1"/>
  <c r="M9" i="6"/>
  <c r="M13" i="6" s="1"/>
  <c r="M29" i="6" l="1"/>
  <c r="M38" i="6" l="1"/>
  <c r="M39" i="6" l="1"/>
  <c r="M40" i="6" l="1"/>
  <c r="M41" i="6" l="1"/>
  <c r="N9" i="6"/>
  <c r="N13" i="6" s="1"/>
  <c r="N29" i="6" l="1"/>
  <c r="N38" i="6" l="1"/>
  <c r="N39" i="6" l="1"/>
  <c r="N40" i="6" l="1"/>
  <c r="N41" i="6" l="1"/>
  <c r="O9" i="6"/>
  <c r="O13" i="6" s="1"/>
  <c r="P13" i="6" l="1"/>
  <c r="O29" i="6"/>
  <c r="P9" i="6"/>
  <c r="O38" i="6" l="1"/>
  <c r="P29" i="6"/>
  <c r="O39" i="6" l="1"/>
  <c r="P38" i="6"/>
  <c r="O40" i="6" l="1"/>
  <c r="P40" i="6" s="1"/>
  <c r="P39" i="6"/>
  <c r="C82" i="6" l="1"/>
  <c r="O41" i="6"/>
  <c r="P41" i="6" l="1"/>
  <c r="E52" i="6" l="1"/>
  <c r="E56" i="6" l="1"/>
  <c r="E72" i="6" s="1"/>
  <c r="E80" i="6" l="1"/>
  <c r="E81" i="6" l="1"/>
  <c r="E82" i="6" s="1"/>
  <c r="K50" i="6" s="1"/>
  <c r="K52" i="6" l="1"/>
  <c r="P50" i="6"/>
  <c r="E83" i="6"/>
  <c r="K56" i="6" l="1"/>
  <c r="K72" i="6" s="1"/>
  <c r="P52" i="6"/>
  <c r="P56" i="6" s="1"/>
  <c r="K80" i="6" l="1"/>
  <c r="P72" i="6"/>
  <c r="P121" i="6"/>
  <c r="P119" i="6"/>
  <c r="K81" i="6" l="1"/>
  <c r="K82" i="6" s="1"/>
  <c r="P80" i="6"/>
  <c r="P81" i="6" l="1"/>
  <c r="K83" i="6"/>
  <c r="P82" i="6"/>
  <c r="C124" i="6" s="1"/>
  <c r="F91" i="6" s="1"/>
  <c r="F93" i="6" l="1"/>
  <c r="P91" i="6"/>
  <c r="P83" i="6"/>
  <c r="F97" i="6" l="1"/>
  <c r="P93" i="6"/>
  <c r="P97" i="6" l="1"/>
  <c r="F113" i="6"/>
  <c r="F122" i="6" l="1"/>
  <c r="P113" i="6"/>
  <c r="F123" i="6" l="1"/>
  <c r="P122" i="6"/>
  <c r="F124" i="6" l="1"/>
  <c r="P123" i="6"/>
  <c r="P124" i="6" l="1"/>
  <c r="C165" i="6" s="1"/>
  <c r="E133" i="6" s="1"/>
  <c r="F125" i="6"/>
  <c r="P133" i="6" l="1"/>
  <c r="E135" i="6"/>
  <c r="P125" i="6"/>
  <c r="E138" i="6" l="1"/>
  <c r="P135" i="6"/>
  <c r="E154" i="6" l="1"/>
  <c r="P138" i="6"/>
  <c r="E236" i="6" l="1"/>
  <c r="E163" i="6"/>
  <c r="P154" i="6"/>
  <c r="E164" i="6" l="1"/>
  <c r="P163" i="6"/>
  <c r="E165" i="6" l="1"/>
  <c r="P165" i="6" s="1"/>
  <c r="P164" i="6"/>
  <c r="E166" i="6" l="1"/>
  <c r="C208" i="6"/>
  <c r="D205" i="6" l="1"/>
  <c r="D206" i="6" s="1"/>
  <c r="D207" i="6" l="1"/>
  <c r="D208" i="6" s="1"/>
  <c r="P205" i="6"/>
  <c r="E174" i="6" l="1"/>
  <c r="D209" i="6"/>
  <c r="D215" i="6"/>
  <c r="P174" i="6" l="1"/>
  <c r="E176" i="6"/>
  <c r="D213" i="6"/>
  <c r="D216" i="6" s="1"/>
  <c r="E180" i="6" l="1"/>
  <c r="E196" i="6" s="1"/>
  <c r="P176" i="6"/>
  <c r="D232" i="6"/>
  <c r="P180" i="6" l="1"/>
  <c r="D235" i="6"/>
  <c r="D233" i="6"/>
  <c r="E231" i="6" s="1"/>
  <c r="D223" i="6"/>
  <c r="D224" i="6" s="1"/>
  <c r="E222" i="6" s="1"/>
  <c r="P196" i="6" l="1"/>
  <c r="E206" i="6"/>
  <c r="E207" i="6" l="1"/>
  <c r="P206" i="6"/>
  <c r="E208" i="6" l="1"/>
  <c r="P208" i="6" s="1"/>
  <c r="E215" i="6"/>
  <c r="P207" i="6"/>
  <c r="E209" i="6" l="1"/>
  <c r="E213" i="6" l="1"/>
  <c r="E216" i="6" s="1"/>
  <c r="P209" i="6"/>
  <c r="E232" i="6" l="1"/>
  <c r="F218" i="6"/>
  <c r="E223" i="6" l="1"/>
  <c r="E224" i="6" s="1"/>
  <c r="F222" i="6" s="1"/>
  <c r="F224" i="6" s="1"/>
  <c r="G222" i="6" s="1"/>
  <c r="G224" i="6" s="1"/>
  <c r="H222" i="6" s="1"/>
  <c r="H224" i="6" s="1"/>
  <c r="I222" i="6" s="1"/>
  <c r="I224" i="6" s="1"/>
  <c r="J222" i="6" s="1"/>
  <c r="J224" i="6" s="1"/>
  <c r="K222" i="6" s="1"/>
  <c r="K224" i="6" s="1"/>
  <c r="L222" i="6" s="1"/>
  <c r="L224" i="6" s="1"/>
  <c r="M222" i="6" s="1"/>
  <c r="M224" i="6" s="1"/>
  <c r="N222" i="6" s="1"/>
  <c r="N224" i="6" s="1"/>
  <c r="O222" i="6" s="1"/>
  <c r="O224" i="6" s="1"/>
  <c r="E235" i="6"/>
  <c r="E233" i="6"/>
  <c r="F231" i="6" s="1"/>
  <c r="F233" i="6" s="1"/>
  <c r="G231" i="6" s="1"/>
  <c r="G233" i="6" s="1"/>
  <c r="H231" i="6" s="1"/>
  <c r="H233" i="6" s="1"/>
  <c r="I231" i="6" s="1"/>
  <c r="I233" i="6" s="1"/>
  <c r="J231" i="6" s="1"/>
  <c r="J233" i="6" s="1"/>
  <c r="K231" i="6" s="1"/>
  <c r="K233" i="6" s="1"/>
  <c r="L231" i="6" s="1"/>
  <c r="L233" i="6" s="1"/>
  <c r="M231" i="6" s="1"/>
  <c r="M233" i="6" s="1"/>
  <c r="N231" i="6" s="1"/>
  <c r="N233" i="6" s="1"/>
  <c r="O231" i="6" s="1"/>
  <c r="O23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Asosantaclara</author>
  </authors>
  <commentList>
    <comment ref="E35" authorId="0" shapeId="0" xr:uid="{00000000-0006-0000-0600-000001000000}">
      <text>
        <r>
          <rPr>
            <b/>
            <sz val="9"/>
            <color indexed="81"/>
            <rFont val="Tahoma"/>
            <family val="2"/>
          </rPr>
          <t>Asosantaclara:</t>
        </r>
        <r>
          <rPr>
            <sz val="9"/>
            <color indexed="81"/>
            <rFont val="Tahoma"/>
            <family val="2"/>
          </rPr>
          <t xml:space="preserve">
 AREA AZUL DISCAPACITADOS, SEÑALIZACIÓN VERTICAL MOTO-CICLO PARQUEADERO. CASETA</t>
        </r>
      </text>
    </comment>
    <comment ref="J35" authorId="0" shapeId="0" xr:uid="{00000000-0006-0000-0600-000002000000}">
      <text>
        <r>
          <rPr>
            <b/>
            <sz val="9"/>
            <color indexed="81"/>
            <rFont val="Tahoma"/>
            <family val="2"/>
          </rPr>
          <t>Asosantaclara
mantenimiento placa en bahías, pintura y topes</t>
        </r>
      </text>
    </comment>
    <comment ref="K35" authorId="0" shapeId="0" xr:uid="{00000000-0006-0000-0600-000003000000}">
      <text>
        <r>
          <rPr>
            <b/>
            <sz val="9"/>
            <color indexed="81"/>
            <rFont val="Tahoma"/>
            <family val="2"/>
          </rPr>
          <t>Asosantaclara:</t>
        </r>
        <r>
          <rPr>
            <sz val="9"/>
            <color indexed="81"/>
            <rFont val="Tahoma"/>
            <family val="2"/>
          </rPr>
          <t xml:space="preserve">
mantenimiento placa bahías, pintura y topes </t>
        </r>
      </text>
    </comment>
    <comment ref="L35" authorId="0" shapeId="0" xr:uid="{00000000-0006-0000-0600-000004000000}">
      <text>
        <r>
          <rPr>
            <b/>
            <sz val="9"/>
            <color indexed="81"/>
            <rFont val="Tahoma"/>
            <family val="2"/>
          </rPr>
          <t>Asosantaclara:</t>
        </r>
        <r>
          <rPr>
            <sz val="9"/>
            <color indexed="81"/>
            <rFont val="Tahoma"/>
            <family val="2"/>
          </rPr>
          <t xml:space="preserve">
RESTAURACIÓN KIOSCO Y HECHURA PUENTE HUMEDAL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Asosantaclara</author>
  </authors>
  <commentList>
    <comment ref="E35" authorId="0" shapeId="0" xr:uid="{00000000-0006-0000-0700-000001000000}">
      <text>
        <r>
          <rPr>
            <b/>
            <sz val="9"/>
            <color indexed="81"/>
            <rFont val="Tahoma"/>
            <family val="2"/>
          </rPr>
          <t>Asosantaclara:</t>
        </r>
        <r>
          <rPr>
            <sz val="9"/>
            <color indexed="81"/>
            <rFont val="Tahoma"/>
            <family val="2"/>
          </rPr>
          <t xml:space="preserve">
 AREA AZUL DISCAPACITADOS, SEÑALIZACIÓN VERTICAL MOTO-CICLO PARQUEADERO. CASETA</t>
        </r>
      </text>
    </comment>
    <comment ref="J35" authorId="0" shapeId="0" xr:uid="{00000000-0006-0000-0700-000002000000}">
      <text>
        <r>
          <rPr>
            <b/>
            <sz val="9"/>
            <color indexed="81"/>
            <rFont val="Tahoma"/>
            <family val="2"/>
          </rPr>
          <t>Asosantaclara
mantenimiento placa en bahías, pintura y topes</t>
        </r>
      </text>
    </comment>
    <comment ref="K35" authorId="0" shapeId="0" xr:uid="{00000000-0006-0000-0700-000003000000}">
      <text>
        <r>
          <rPr>
            <b/>
            <sz val="9"/>
            <color indexed="81"/>
            <rFont val="Tahoma"/>
            <family val="2"/>
          </rPr>
          <t>Asosantaclara:</t>
        </r>
        <r>
          <rPr>
            <sz val="9"/>
            <color indexed="81"/>
            <rFont val="Tahoma"/>
            <family val="2"/>
          </rPr>
          <t xml:space="preserve">
mantenimiento placa bahías, pintura y topes </t>
        </r>
      </text>
    </comment>
    <comment ref="L35" authorId="0" shapeId="0" xr:uid="{00000000-0006-0000-0700-000004000000}">
      <text>
        <r>
          <rPr>
            <b/>
            <sz val="9"/>
            <color indexed="81"/>
            <rFont val="Tahoma"/>
            <family val="2"/>
          </rPr>
          <t>Asosantaclara:</t>
        </r>
        <r>
          <rPr>
            <sz val="9"/>
            <color indexed="81"/>
            <rFont val="Tahoma"/>
            <family val="2"/>
          </rPr>
          <t xml:space="preserve">
RESTAURACIÓN KIOSCO Y HECHURA PUENTE HUMEDAL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Asosantaclara</author>
  </authors>
  <commentList>
    <comment ref="D125" authorId="0" shapeId="0" xr:uid="{00000000-0006-0000-0800-000001000000}">
      <text>
        <r>
          <rPr>
            <b/>
            <sz val="9"/>
            <color indexed="81"/>
            <rFont val="Tahoma"/>
            <family val="2"/>
          </rPr>
          <t>Asosantaclara:</t>
        </r>
        <r>
          <rPr>
            <sz val="9"/>
            <color indexed="81"/>
            <rFont val="Tahoma"/>
            <family val="2"/>
          </rPr>
          <t xml:space="preserve">
JV $93083,700 +IVA = $110.769.603</t>
        </r>
      </text>
    </comment>
    <comment ref="A205" authorId="0" shapeId="0" xr:uid="{00000000-0006-0000-0800-000002000000}">
      <text>
        <r>
          <rPr>
            <b/>
            <sz val="9"/>
            <color indexed="81"/>
            <rFont val="Tahoma"/>
            <family val="2"/>
          </rPr>
          <t>Asosantaclara:</t>
        </r>
        <r>
          <rPr>
            <sz val="9"/>
            <color indexed="81"/>
            <rFont val="Tahoma"/>
            <family val="2"/>
          </rPr>
          <t xml:space="preserve">
JARDÍN  BOTÁNICO </t>
        </r>
      </text>
    </comment>
    <comment ref="A209" authorId="0" shapeId="0" xr:uid="{00000000-0006-0000-0800-000003000000}">
      <text>
        <r>
          <rPr>
            <b/>
            <sz val="9"/>
            <color indexed="81"/>
            <rFont val="Tahoma"/>
            <family val="2"/>
          </rPr>
          <t>Asosantaclara:</t>
        </r>
        <r>
          <rPr>
            <sz val="9"/>
            <color indexed="81"/>
            <rFont val="Tahoma"/>
            <family val="2"/>
          </rPr>
          <t xml:space="preserve">
PROMOCIÓN,  GUIAS, SEÑALIZACIÓN. TOTEMS</t>
        </r>
      </text>
    </comment>
    <comment ref="A210" authorId="0" shapeId="0" xr:uid="{00000000-0006-0000-0800-000004000000}">
      <text>
        <r>
          <rPr>
            <b/>
            <sz val="9"/>
            <color indexed="81"/>
            <rFont val="Tahoma"/>
            <family val="2"/>
          </rPr>
          <t>Asosantaclara:</t>
        </r>
        <r>
          <rPr>
            <sz val="9"/>
            <color indexed="81"/>
            <rFont val="Tahoma"/>
            <family val="2"/>
          </rPr>
          <t xml:space="preserve">
ARMADA DE 20 TABLEROS DOBLES. IMPLANYACIÓN Y RETIRO. PINTURAS, PREMIOS  </t>
        </r>
      </text>
    </comment>
    <comment ref="F212" authorId="0" shapeId="0" xr:uid="{00000000-0006-0000-0800-000005000000}">
      <text>
        <r>
          <rPr>
            <b/>
            <sz val="9"/>
            <color indexed="81"/>
            <rFont val="Tahoma"/>
            <family val="2"/>
          </rPr>
          <t>Asosantaclara:</t>
        </r>
        <r>
          <rPr>
            <sz val="9"/>
            <color indexed="81"/>
            <rFont val="Tahoma"/>
            <family val="2"/>
          </rPr>
          <t xml:space="preserve">
ESTE VALOR NO INCLUYE CASETAS. INCLUYE ADECUACIÓN  DEL LUGAR Y MONTAJE CASETAS</t>
        </r>
      </text>
    </comment>
  </commentList>
</comments>
</file>

<file path=xl/sharedStrings.xml><?xml version="1.0" encoding="utf-8"?>
<sst xmlns="http://schemas.openxmlformats.org/spreadsheetml/2006/main" count="2034" uniqueCount="756">
  <si>
    <t xml:space="preserve">DESARROLLO O URBANIZACIÓN </t>
  </si>
  <si>
    <t>NÚMERO RUPI:</t>
  </si>
  <si>
    <t>LOCALIDAD</t>
  </si>
  <si>
    <t>USO DEL PREDIO:</t>
  </si>
  <si>
    <t>DIRECCIÓN</t>
  </si>
  <si>
    <t>Valor mensualidad</t>
  </si>
  <si>
    <t>Cupos con mensualidad</t>
  </si>
  <si>
    <t>Total Ingresos</t>
  </si>
  <si>
    <t>CANTIDAD</t>
  </si>
  <si>
    <t>PERSONAL OPERATIVO</t>
  </si>
  <si>
    <t>VALOR UNITARIO</t>
  </si>
  <si>
    <t>VALOR TOTAL</t>
  </si>
  <si>
    <t>Cajeros</t>
  </si>
  <si>
    <t>Aseo-implementos</t>
  </si>
  <si>
    <t>Papelería</t>
  </si>
  <si>
    <t>Automóviles</t>
  </si>
  <si>
    <t>TOTAL</t>
  </si>
  <si>
    <t>DATOS DE ENTRADA</t>
  </si>
  <si>
    <t>IPC</t>
  </si>
  <si>
    <t>Salario Minimo Legal Vigente</t>
  </si>
  <si>
    <t>Aumento % SMLV</t>
  </si>
  <si>
    <t>I</t>
  </si>
  <si>
    <t>II</t>
  </si>
  <si>
    <t>III</t>
  </si>
  <si>
    <t>IV</t>
  </si>
  <si>
    <t>V</t>
  </si>
  <si>
    <t>Tipo Riesgo ARL</t>
  </si>
  <si>
    <t>% ARL</t>
  </si>
  <si>
    <t>ICA</t>
  </si>
  <si>
    <t>Gastos Financieros (4 x 1000)</t>
  </si>
  <si>
    <t>Utilidad Operacional</t>
  </si>
  <si>
    <t>Utilidad antes de impuestos</t>
  </si>
  <si>
    <t>UTILIDAD NETA</t>
  </si>
  <si>
    <t xml:space="preserve">FLUJO DE CAJA </t>
  </si>
  <si>
    <t>EBITDA</t>
  </si>
  <si>
    <t>Flujo de Caja Libre</t>
  </si>
  <si>
    <t>SI</t>
  </si>
  <si>
    <t>NO</t>
  </si>
  <si>
    <t>ESTADO DE PERDIDAS Y GANANCIAS</t>
  </si>
  <si>
    <t xml:space="preserve"> </t>
  </si>
  <si>
    <t>Motocicletas</t>
  </si>
  <si>
    <t>FNS</t>
  </si>
  <si>
    <t>CMPM</t>
  </si>
  <si>
    <t>FDZ</t>
  </si>
  <si>
    <t>Suba</t>
  </si>
  <si>
    <t>Puente Aranda</t>
  </si>
  <si>
    <t>Santa Cecilia</t>
  </si>
  <si>
    <t>Jardín Botánico</t>
  </si>
  <si>
    <t>Otro</t>
  </si>
  <si>
    <t>ENGATIVÁ</t>
  </si>
  <si>
    <t>BARRIO</t>
  </si>
  <si>
    <t>Britalia</t>
  </si>
  <si>
    <t>Prado</t>
  </si>
  <si>
    <t>Rincón</t>
  </si>
  <si>
    <t>Tibabuyes</t>
  </si>
  <si>
    <t>SUBA</t>
  </si>
  <si>
    <t>Ciudad Jardín</t>
  </si>
  <si>
    <t>Zona Industrial</t>
  </si>
  <si>
    <t>San Cristóbal Norte</t>
  </si>
  <si>
    <t>Verbenal</t>
  </si>
  <si>
    <t>Toberín</t>
  </si>
  <si>
    <t>FONTIBÓN</t>
  </si>
  <si>
    <t>Modelia</t>
  </si>
  <si>
    <t>Ciudad Salitre Occidental</t>
  </si>
  <si>
    <t>Aeropuerto El Dorado</t>
  </si>
  <si>
    <t>TEUSAQUILLO</t>
  </si>
  <si>
    <t>CANDELARIA</t>
  </si>
  <si>
    <t>SUMAPAZ</t>
  </si>
  <si>
    <t>CHAPINERO</t>
  </si>
  <si>
    <t>USME</t>
  </si>
  <si>
    <t>TUNJUELITO</t>
  </si>
  <si>
    <t>BOSA</t>
  </si>
  <si>
    <t>KENEDDY</t>
  </si>
  <si>
    <t>ANTONIONARIÑO</t>
  </si>
  <si>
    <t>PUENTEARANDA</t>
  </si>
  <si>
    <t>Intereses</t>
  </si>
  <si>
    <t>Sin Excepción</t>
  </si>
  <si>
    <t>BARRIOSUNIDOS</t>
  </si>
  <si>
    <t>RAFAELURIBEURIBE</t>
  </si>
  <si>
    <t>CIUDADBOLIVAR</t>
  </si>
  <si>
    <t>SANTAFE</t>
  </si>
  <si>
    <t>SANCRISTÓBAL</t>
  </si>
  <si>
    <t>LOSMÁRTIRES</t>
  </si>
  <si>
    <t>COSTO VIGILANCIA PRIVADA 24 HORAS-30 DIAS</t>
  </si>
  <si>
    <t>Con Arma</t>
  </si>
  <si>
    <t>Sin Arma</t>
  </si>
  <si>
    <t>Acompañamiento Canino</t>
  </si>
  <si>
    <t>Utilidad Bruta</t>
  </si>
  <si>
    <t>TOTAL CUPOS</t>
  </si>
  <si>
    <t>CUPOS PARA AUTOMÓVILES</t>
  </si>
  <si>
    <t>CUPOS PARA MOTOCICLETAS</t>
  </si>
  <si>
    <t>PROPORCIÓN AUTOMÓVILES</t>
  </si>
  <si>
    <t>PROPORCIÓN MOTOCICLETAS</t>
  </si>
  <si>
    <r>
      <t xml:space="preserve">Ingresos </t>
    </r>
    <r>
      <rPr>
        <b/>
        <sz val="11"/>
        <color theme="1"/>
        <rFont val="Calibri"/>
        <family val="2"/>
        <scheme val="minor"/>
      </rPr>
      <t>Automóviles</t>
    </r>
    <r>
      <rPr>
        <sz val="11"/>
        <color theme="1"/>
        <rFont val="Calibri"/>
        <family val="2"/>
        <scheme val="minor"/>
      </rPr>
      <t xml:space="preserve"> RUPI </t>
    </r>
  </si>
  <si>
    <r>
      <t xml:space="preserve">Ingresos </t>
    </r>
    <r>
      <rPr>
        <b/>
        <sz val="11"/>
        <color theme="1"/>
        <rFont val="Calibri"/>
        <family val="2"/>
        <scheme val="minor"/>
      </rPr>
      <t>Motocicletas</t>
    </r>
    <r>
      <rPr>
        <sz val="11"/>
        <color theme="1"/>
        <rFont val="Calibri"/>
        <family val="2"/>
        <scheme val="minor"/>
      </rPr>
      <t xml:space="preserve"> RUPI </t>
    </r>
  </si>
  <si>
    <t>(-) Gasto Financiero</t>
  </si>
  <si>
    <t>Otros</t>
  </si>
  <si>
    <t>Retención en la fuente</t>
  </si>
  <si>
    <t>Avisos y Tableros / ICA</t>
  </si>
  <si>
    <t>GASTOS NO OPERACIONALES</t>
  </si>
  <si>
    <t>GASTOS BANCARIOS Y 4 X MIL</t>
  </si>
  <si>
    <t>Personal Operación</t>
  </si>
  <si>
    <t>PERSONAL ADMINISTRATIVO</t>
  </si>
  <si>
    <t>Personal Administración</t>
  </si>
  <si>
    <t>Marzo</t>
  </si>
  <si>
    <t>Abril</t>
  </si>
  <si>
    <t>Mayo</t>
  </si>
  <si>
    <t>Junio</t>
  </si>
  <si>
    <t>Julio</t>
  </si>
  <si>
    <t>Agosto</t>
  </si>
  <si>
    <t>Septiembre</t>
  </si>
  <si>
    <t>Octubre</t>
  </si>
  <si>
    <t>Noviembre</t>
  </si>
  <si>
    <t>USAQUÉN</t>
  </si>
  <si>
    <t>ÁREA OPERATIVA</t>
  </si>
  <si>
    <t>ÁREA ADMINISTRATIVA</t>
  </si>
  <si>
    <t>Servicios públicos</t>
  </si>
  <si>
    <t>Papeleria</t>
  </si>
  <si>
    <t>Aseo-Implementos</t>
  </si>
  <si>
    <t xml:space="preserve">CUPOS </t>
  </si>
  <si>
    <t>Subtotal Ingresos</t>
  </si>
  <si>
    <t>(-)IVA</t>
  </si>
  <si>
    <t>Ingresos Netos</t>
  </si>
  <si>
    <t xml:space="preserve">  </t>
  </si>
  <si>
    <t>Pólizas(Anual)</t>
  </si>
  <si>
    <t>SALDO FINAL</t>
  </si>
  <si>
    <t>Febrero</t>
  </si>
  <si>
    <t>TIO M.V.</t>
  </si>
  <si>
    <t>DEMANDA ZONAL</t>
  </si>
  <si>
    <t>VALOR MENSUALIDAD</t>
  </si>
  <si>
    <t>VALOR NETO</t>
  </si>
  <si>
    <t>CARGA</t>
  </si>
  <si>
    <t>Auxiliar de Mantenimiento</t>
  </si>
  <si>
    <t>,</t>
  </si>
  <si>
    <t>INGRESOS-2018 POR RUPI</t>
  </si>
  <si>
    <t>RUPI</t>
  </si>
  <si>
    <t>ICCP</t>
  </si>
  <si>
    <t>ESTRATO</t>
  </si>
  <si>
    <t>ENERGIA ELECTRICA</t>
  </si>
  <si>
    <t>IMPLEMENTOS DE ASEO AREA ADMINISTRATIVA</t>
  </si>
  <si>
    <t>Fuente: http://simulador.micodensa.com/index.php/main/viewSimulator</t>
  </si>
  <si>
    <t>DETALLE</t>
  </si>
  <si>
    <t>VALOR</t>
  </si>
  <si>
    <t>SUBTOTAL</t>
  </si>
  <si>
    <t>ESCOBA</t>
  </si>
  <si>
    <t>Cantidad</t>
  </si>
  <si>
    <t>GASTO ENERGIA ELECTRICA AREA ADMINISTRATIVA</t>
  </si>
  <si>
    <t>Tiempo Diario</t>
  </si>
  <si>
    <t>Aprox. Factura Mensual  Área Administrativa</t>
  </si>
  <si>
    <t>TRAPERO</t>
  </si>
  <si>
    <t>Artefacto Eléctrico</t>
  </si>
  <si>
    <t>Horas</t>
  </si>
  <si>
    <t>Estrato 1</t>
  </si>
  <si>
    <t>Estrato 2</t>
  </si>
  <si>
    <t>Estrato 3</t>
  </si>
  <si>
    <t>Estrato 4</t>
  </si>
  <si>
    <t>Estrato 5</t>
  </si>
  <si>
    <t>Estrato 6</t>
  </si>
  <si>
    <t>LIMPIADOR MULTIUSOS</t>
  </si>
  <si>
    <t>JABÓN POLVO</t>
  </si>
  <si>
    <t>Computador Escritorio</t>
  </si>
  <si>
    <t>TOTAL AREA ADMINISTRATIVA</t>
  </si>
  <si>
    <t>Impresora Laser</t>
  </si>
  <si>
    <t>Bombillo Ahorrador</t>
  </si>
  <si>
    <t>Aprox. Factura Mensual Área Estacionamiento</t>
  </si>
  <si>
    <t>IMPLEMENTOS DE ASEO AREA ESTACIONAMIENTO</t>
  </si>
  <si>
    <t>GASTO ENERGIA ELECTRICA ESTACIONAMIENTO</t>
  </si>
  <si>
    <t>BOLSAS BASURA GRANDE</t>
  </si>
  <si>
    <t>ESCOBA GRANDE</t>
  </si>
  <si>
    <t>MANGUERA</t>
  </si>
  <si>
    <t>TIJERAS</t>
  </si>
  <si>
    <t>GLIFOSATO</t>
  </si>
  <si>
    <t>RASTRILLO (ZONAS VERDES)</t>
  </si>
  <si>
    <t>TOTAL POR ESTACIONAMIENTO AL AÑO</t>
  </si>
  <si>
    <t>TOTAL ENERGIA ELÉCTRICA AREA ADMINISTRATIVA</t>
  </si>
  <si>
    <t>TOTAL ENERGIA ELÉCTRICA OPERACIÓN AREA ESTACIONAMIENTO</t>
  </si>
  <si>
    <t>IMPLEMENTOS DE ASEO MENSUAL</t>
  </si>
  <si>
    <t>ACUEDUCTO</t>
  </si>
  <si>
    <t>AREA ADMINISTRATIVA</t>
  </si>
  <si>
    <t>Fuente:https://www.acueducto.com.co</t>
  </si>
  <si>
    <t>AREA ESTACIONAMIENTO</t>
  </si>
  <si>
    <t>ACUEDUCTO AREA ADMINISTRATIVA</t>
  </si>
  <si>
    <t>ALCANTARILLADO AREA ADMINISTRATIVA</t>
  </si>
  <si>
    <t>RECOLECCIÓN ASEO AREA ADMINISTRATIVA</t>
  </si>
  <si>
    <t>CARGO FIJO $/Suscriptor/2 meses</t>
  </si>
  <si>
    <t>INDIFERENTE</t>
  </si>
  <si>
    <t>COSTO POR TONELADA</t>
  </si>
  <si>
    <t>RESIDUOS EN PROMEDIO(TN)</t>
  </si>
  <si>
    <t>Total Aseo Bimestral Aproximado</t>
  </si>
  <si>
    <r>
      <t xml:space="preserve">CONSUMO BÁSICO </t>
    </r>
    <r>
      <rPr>
        <b/>
        <sz val="9"/>
        <rFont val="Arial"/>
        <family val="2"/>
      </rPr>
      <t>$/m</t>
    </r>
    <r>
      <rPr>
        <b/>
        <vertAlign val="superscript"/>
        <sz val="9"/>
        <rFont val="Arial"/>
        <family val="2"/>
      </rPr>
      <t>3</t>
    </r>
  </si>
  <si>
    <r>
      <t>CONSUMO BÁSICO $/m</t>
    </r>
    <r>
      <rPr>
        <b/>
        <vertAlign val="superscript"/>
        <sz val="11"/>
        <rFont val="Arial"/>
        <family val="2"/>
      </rPr>
      <t>3</t>
    </r>
  </si>
  <si>
    <t>Subtotal Acueducto+Alcantarillado+Aseo</t>
  </si>
  <si>
    <t>TOTAL FACTURA AREA ADMINISTRATIVA</t>
  </si>
  <si>
    <t>Estrato</t>
  </si>
  <si>
    <t>Subsidio/Contribución</t>
  </si>
  <si>
    <t>Número de Personas</t>
  </si>
  <si>
    <t>Consumo mensual por persona (M3)</t>
  </si>
  <si>
    <t>Mínimo Vital Agua por mes(M3)</t>
  </si>
  <si>
    <t>Cargo fijo Bimestral</t>
  </si>
  <si>
    <t>Valor M3</t>
  </si>
  <si>
    <t>Total Acueducto Bimestral Aproximado</t>
  </si>
  <si>
    <t>ACUEDUCTO AREA ESTACIONAMIENTO</t>
  </si>
  <si>
    <t>ALCANTARILLADO AREA ESTACIONAMIENTO</t>
  </si>
  <si>
    <t>RECOLECCIÓN ASEO AREA ESTACIONAMIENTO</t>
  </si>
  <si>
    <t xml:space="preserve">TOTAL FACTURA AREA ESTACIONAMIENTO </t>
  </si>
  <si>
    <t xml:space="preserve">Número de Estacionamientos </t>
  </si>
  <si>
    <t>Número de Predios</t>
  </si>
  <si>
    <t>Consumo mensual por predio</t>
  </si>
  <si>
    <t>INTERNET</t>
  </si>
  <si>
    <t>Fuente:https://www.claro.com.co/personas/servicios/servicios-hogar/internet/planes/</t>
  </si>
  <si>
    <t>Tarifa Internet</t>
  </si>
  <si>
    <t>10 Megas</t>
  </si>
  <si>
    <t>Valor</t>
  </si>
  <si>
    <t>TOTAL SERVICIOS PÚBLICOS AREA ADMINISTRATIVA</t>
  </si>
  <si>
    <t>TOTAL SERVICIOS PÚBLICOS AREA ESTACIONAMIENTO</t>
  </si>
  <si>
    <t>GASTOS MENSUALES ADMINISTRACIÓN</t>
  </si>
  <si>
    <t>GASTOS MENSUALES OPERACIÓN</t>
  </si>
  <si>
    <t>Poliza Anual</t>
  </si>
  <si>
    <t>RESMA PAPEL</t>
  </si>
  <si>
    <t>RECARGA CARTUCHOS</t>
  </si>
  <si>
    <t>PAPELERIA AREA ADMINISTRATIVA</t>
  </si>
  <si>
    <t>TIQUETERAS</t>
  </si>
  <si>
    <t>PAPELERIA E INSUMOS MENSUAL</t>
  </si>
  <si>
    <t>Carga Prestacional Según Riesgo ARL</t>
  </si>
  <si>
    <t>%</t>
  </si>
  <si>
    <t>Artefacto Eléctrico(MODEM)</t>
  </si>
  <si>
    <t>Carga Prestacional (MT) Según Riesgo ARL</t>
  </si>
  <si>
    <t>Acomodadores Tiempo Completo</t>
  </si>
  <si>
    <t>INGRESO O EGRESOS DEL PERIODO</t>
  </si>
  <si>
    <t>Gastos Operación</t>
  </si>
  <si>
    <t>Imprevistos(10%) de Gastos de Administración</t>
  </si>
  <si>
    <t>Otros Gastos de Operación  (Servicios públicos, Aseo, papelería)</t>
  </si>
  <si>
    <t>Gastos de Administración</t>
  </si>
  <si>
    <t>INGRESOS</t>
  </si>
  <si>
    <t>EGRESOS</t>
  </si>
  <si>
    <t>Otros Gastos de Administración  (Servicios públicos, Alquileres, Aseo, papelería)</t>
  </si>
  <si>
    <t>Alquileres de equipos de computo y mobiliario de oficina</t>
  </si>
  <si>
    <t>Total Gastos Administración y Operación</t>
  </si>
  <si>
    <t>Total Gastos de Administración</t>
  </si>
  <si>
    <t>Total Gastos de Operación</t>
  </si>
  <si>
    <t>Licencia y software Contable</t>
  </si>
  <si>
    <t>Licencias y Software Contable(Anual)</t>
  </si>
  <si>
    <t xml:space="preserve">SALDO INICIAL </t>
  </si>
  <si>
    <t>VALOR PRESENTE NETO</t>
  </si>
  <si>
    <t>ESTRATO:</t>
  </si>
  <si>
    <t>Unidades de Vigilancia</t>
  </si>
  <si>
    <t>COMERCIAL</t>
  </si>
  <si>
    <t>Grabadora</t>
  </si>
  <si>
    <t>Asistente Administrativa(TC)</t>
  </si>
  <si>
    <t>Revisor Fiscal(NA)</t>
  </si>
  <si>
    <t>Imprevistos(10%) de Gastos de Operación</t>
  </si>
  <si>
    <t>NÚMERO DE ESTACIONAMIENTOS:</t>
  </si>
  <si>
    <t>Proporción tarifa Motocicletas</t>
  </si>
  <si>
    <t>(-) Impuesto de Renta</t>
  </si>
  <si>
    <t>PROYECCIÓN INGRESO MENSUAL EN CADA AÑO</t>
  </si>
  <si>
    <t>AÑO 1</t>
  </si>
  <si>
    <t>AÑO 2</t>
  </si>
  <si>
    <t>AÑO 3</t>
  </si>
  <si>
    <t>AÑO 4</t>
  </si>
  <si>
    <t>Carga Prestación Servicios Riesgo ARL</t>
  </si>
  <si>
    <t>Cajeros Medio Tiempo</t>
  </si>
  <si>
    <t>POLIZAS</t>
  </si>
  <si>
    <t>BASE</t>
  </si>
  <si>
    <t>PRIMA</t>
  </si>
  <si>
    <t>Valor a Pagar Pólizas</t>
  </si>
  <si>
    <t>ESTIMADO PÓLIZAS</t>
  </si>
  <si>
    <t>TOTAL POLIZAS</t>
  </si>
  <si>
    <t>VALOR ASEGURADO</t>
  </si>
  <si>
    <t>SEGÚN FÓRMULA CMPM</t>
  </si>
  <si>
    <t>TARIFA MINUTO AUTOMOVILES:</t>
  </si>
  <si>
    <t>TARIFA MINUTO MOTOCICLETAS:</t>
  </si>
  <si>
    <t>ROTACIÓN MENSUAL (NÚMERO DE AUTOMOVILES):</t>
  </si>
  <si>
    <t>DURACIÓN PROMEDIO AUTOMOVILES (MINUTOS):</t>
  </si>
  <si>
    <t>ROTACIÓN MENSUAL (NÚMERO DE MOTOCICLETAS):</t>
  </si>
  <si>
    <t>DURACIÓN PROMEDIO MOTOCICLETAS (MINUTOS):</t>
  </si>
  <si>
    <t>ESTADO DEL PREDIO:</t>
  </si>
  <si>
    <t>TIPO DE VEHICULO</t>
  </si>
  <si>
    <t>FACTOR DE DEMANDA ZONAL</t>
  </si>
  <si>
    <t>NIVEL DE SERVICIO</t>
  </si>
  <si>
    <t>VALOR MÁXIMO POR MINUTO ($)</t>
  </si>
  <si>
    <t>VALOR MÁXIMO POR HORA ($)</t>
  </si>
  <si>
    <t>Automóviles, camperos, camionetas, vehículos pesados</t>
  </si>
  <si>
    <t>En altura o subterráneo.</t>
  </si>
  <si>
    <t>A nivel, piso en concreto, asfalto o graviilla lavada de río compactada.</t>
  </si>
  <si>
    <t>A nivel, pisos en afirmado o césped.</t>
  </si>
  <si>
    <t>PARÁMETRO</t>
  </si>
  <si>
    <t>DEFINICIÓN</t>
  </si>
  <si>
    <r>
      <rPr>
        <b/>
        <sz val="11"/>
        <color theme="1"/>
        <rFont val="Calibri"/>
        <family val="2"/>
        <scheme val="minor"/>
      </rPr>
      <t>Factor por Nivel de Servicio.</t>
    </r>
    <r>
      <rPr>
        <sz val="11"/>
        <color theme="1"/>
        <rFont val="Calibri"/>
        <family val="2"/>
        <scheme val="minor"/>
      </rPr>
      <t xml:space="preserve"> Factor asociado con las carácteristicas físicas del estacionamiento que pueden fluctuar enttre 0,5 y 1,0.</t>
    </r>
  </si>
  <si>
    <t>CARACTERÍSTICAS DEL ESTACIONAMIENTO</t>
  </si>
  <si>
    <t>FACTOR DE NIVEL DE SERVICIO (FNS)</t>
  </si>
  <si>
    <t>En altura o subterráneo con dos o más niveles.</t>
  </si>
  <si>
    <t>Subterráneo, un solo nivel y 50 cupos o más.</t>
  </si>
  <si>
    <t>Subterráneo, un solo nivel y con menos de 50 cupos.</t>
  </si>
  <si>
    <t>A nivel, piso concreto, asfalto o gravilla lavada de río compactada, y con 50 cupos o más.</t>
  </si>
  <si>
    <t>A nivel, piso concreto, asfalto o gravilla lavada de río compactada, y con menos de 50 cupos.</t>
  </si>
  <si>
    <r>
      <rPr>
        <b/>
        <sz val="11"/>
        <color theme="1"/>
        <rFont val="Calibri"/>
        <family val="2"/>
        <scheme val="minor"/>
      </rPr>
      <t>Costo Máximo por Minuto.</t>
    </r>
    <r>
      <rPr>
        <sz val="11"/>
        <color theme="1"/>
        <rFont val="Calibri"/>
        <family val="2"/>
        <scheme val="minor"/>
      </rPr>
      <t xml:space="preserve"> Es el costo máximo autorizado por minuto que es de ciento cinco pesos m/cte</t>
    </r>
    <r>
      <rPr>
        <b/>
        <sz val="11"/>
        <color theme="1"/>
        <rFont val="Calibri"/>
        <family val="2"/>
        <scheme val="minor"/>
      </rPr>
      <t xml:space="preserve"> ($105)</t>
    </r>
  </si>
  <si>
    <t>Facto de Demanda Zonal. Es el factor de demanda por la ubicación del estacionamiento dependiendo de la zona en la cual se encuentra ubicado y fluctuará entre 0,5 y 1,0 a partir de la demanda del sector, el estrato social y la actividad del sector.                                                                                                                                            Este factor de demanda será definido por la Secretaría Distrital de Mobilidad y fluctuará entre 0,5 y 1,0.             Para efectos del presente decreto, el factor de demanda zonal asignado a cada localidad en el cuadro que se transcribe a continuación:</t>
  </si>
  <si>
    <t>EXCEPCIONES</t>
  </si>
  <si>
    <t>Engativá</t>
  </si>
  <si>
    <t>Las UPZ Santa Cecilia y Jardín Botánico corresponderán a demanda zonal 1.</t>
  </si>
  <si>
    <t>Las UPZ Suba, Britalia, Prado, Rincón y Tibabuyes corresponderán a demanda zonal 0,8.</t>
  </si>
  <si>
    <t>Barrios Unidos</t>
  </si>
  <si>
    <t>Sin excepciones</t>
  </si>
  <si>
    <t>Teusaquillo</t>
  </si>
  <si>
    <t>Los Mártires</t>
  </si>
  <si>
    <t>Antonio Nariño</t>
  </si>
  <si>
    <t>La UPZ Ciudad Jardín corresponderá a demanda 0,8.</t>
  </si>
  <si>
    <t>La UPZ Zona Industrial y Puente Aranda corresponderán a demanda 1.</t>
  </si>
  <si>
    <t>Candelaria</t>
  </si>
  <si>
    <t>Rafael Uribe Uribe</t>
  </si>
  <si>
    <t>Ciudad Bolivar</t>
  </si>
  <si>
    <t>Sumapaz</t>
  </si>
  <si>
    <t>Usaquén</t>
  </si>
  <si>
    <t>Las UZ San Cristóbal Norte, Verbenal, Toberín se considerán demanda zonal 0,8.</t>
  </si>
  <si>
    <t>Chapinero</t>
  </si>
  <si>
    <t>Santa Fe</t>
  </si>
  <si>
    <t>San Cristóbal</t>
  </si>
  <si>
    <t>Usme</t>
  </si>
  <si>
    <t xml:space="preserve">Tunjuelito </t>
  </si>
  <si>
    <t>Bosa</t>
  </si>
  <si>
    <t>Keneddy</t>
  </si>
  <si>
    <t>Fontibón</t>
  </si>
  <si>
    <t>Las UPZ Modelia y Ciudad Salitre Occidental corresponderán a demanda zonal 1, así como los estacionamientos situados en el Aeropuerto Internacional El Dorado Luis Carlos Galán Sarmiento.</t>
  </si>
  <si>
    <t>FTV</t>
  </si>
  <si>
    <t>Factor por Tipo de Vehículo. Factor que fluctuará entre 0,1 y 1,0 el cual se ajustará al cobro por el tipo de vehículo que sea estacionado Automóviles, camperos, camionetas, vehículos pesados, motocicletas y bicicletas.                                                                                                                                                               Para efectos del presente Decreto el factor para automóviles, camperos, camionetas y vehículos pesados será de 1,0.                                                                                                                                                                       Para efectos del presente Decrerto el factor para motocicletas será de 0,7.</t>
  </si>
  <si>
    <t>Automóviles, Camperos, Camionetas y Vehículos pesados.</t>
  </si>
  <si>
    <t>Motocicletas.</t>
  </si>
  <si>
    <t>Concreto, asfalto o gravilla y con 50 cupos o más.</t>
  </si>
  <si>
    <t>Concreto, asfalto o gravilla y con menos de 50 cupos.</t>
  </si>
  <si>
    <t>Pisos en afirmado o césped.</t>
  </si>
  <si>
    <t>EST. 1</t>
  </si>
  <si>
    <t>EST. 2</t>
  </si>
  <si>
    <t>EST. 3</t>
  </si>
  <si>
    <t>EST. 4</t>
  </si>
  <si>
    <t>EST. 5</t>
  </si>
  <si>
    <t>EST. 6</t>
  </si>
  <si>
    <t>ACOMODADORES(S) A CARGO DEL PREDIO</t>
  </si>
  <si>
    <t>HORA APERTURA</t>
  </si>
  <si>
    <t>HORA CIERRE</t>
  </si>
  <si>
    <t>Tiempo servicio</t>
  </si>
  <si>
    <t>Cajeros T.C.</t>
  </si>
  <si>
    <t>Cajeros M.T.</t>
  </si>
  <si>
    <t>Acomodadores T.C.</t>
  </si>
  <si>
    <t>Ingreso por rotación</t>
  </si>
  <si>
    <t>Ingreso Por Rotación</t>
  </si>
  <si>
    <t>Revisor Fiscal</t>
  </si>
  <si>
    <t>OPERADOR</t>
  </si>
  <si>
    <t>AÑO 0</t>
  </si>
  <si>
    <t>WACC</t>
  </si>
  <si>
    <t>Tasa de Oportunidad (PROYECTO)</t>
  </si>
  <si>
    <t>Tasa de Oportunidad (OPERADOR)</t>
  </si>
  <si>
    <t>Subsidio a Aplicar</t>
  </si>
  <si>
    <t>GASTOS PERSONAL OPERACIÓN MENSUAL</t>
  </si>
  <si>
    <t>GASTOS PERSONAL ADMINISTRATIVO MENSUAL</t>
  </si>
  <si>
    <t>ESTACIONAMIENTO</t>
  </si>
  <si>
    <t>FONDO APROPIACIÓN SOCIAL ESPACIO PUBLICO</t>
  </si>
  <si>
    <t>(+) Recuperación de Provisiones</t>
  </si>
  <si>
    <t>MENSUALIDAD AUTOMÓVILES</t>
  </si>
  <si>
    <t xml:space="preserve">(+)Ingresos de Operación </t>
  </si>
  <si>
    <t>RECARGOS</t>
  </si>
  <si>
    <t>INGRESO DEL OPERADOR / INGRESOS NETOS</t>
  </si>
  <si>
    <t>GASTOS ADMINISTRATIVOS MENSUALES</t>
  </si>
  <si>
    <t>GASTOS PERSONAL ADMINISTRATIVO MENSUALES</t>
  </si>
  <si>
    <t>GASTOS OPERACIÓN MENSUAL</t>
  </si>
  <si>
    <t>GASTOS ADMINISTRATIVOS ANUALES</t>
  </si>
  <si>
    <t>Contador Público(TC)</t>
  </si>
  <si>
    <t>Administrador(TC)</t>
  </si>
  <si>
    <t>PAPELERIA AREA ESTACIONAMIENTO</t>
  </si>
  <si>
    <t>LUNES-DOMINGO</t>
  </si>
  <si>
    <t xml:space="preserve">Asistente Administrativo(a) </t>
  </si>
  <si>
    <t xml:space="preserve">Contador </t>
  </si>
  <si>
    <t>Administrador</t>
  </si>
  <si>
    <t>CUMPLIMIENTO</t>
  </si>
  <si>
    <t>PAGO DE SALARIOS, PRESTACIONES SOCIALES, INDEMN</t>
  </si>
  <si>
    <t>RESP. CIVIL EXTRACONTRAC.</t>
  </si>
  <si>
    <t>Póliza de Responsabilidad Civil RCE</t>
  </si>
  <si>
    <t>200 SMLV</t>
  </si>
  <si>
    <t>% REC. HORAS</t>
  </si>
  <si>
    <t>HORAS ORDINARIAS</t>
  </si>
  <si>
    <t>HORAS NOCTURNAS</t>
  </si>
  <si>
    <t>DOMINICAL Y FESTIVO DIURNA</t>
  </si>
  <si>
    <t>DOMINICAL Y FESTIVO NOCTURNA</t>
  </si>
  <si>
    <t>CHICO RESERVADO I SECTOR</t>
  </si>
  <si>
    <t>729-20</t>
  </si>
  <si>
    <t>729-21</t>
  </si>
  <si>
    <t>KR 10 96 91</t>
  </si>
  <si>
    <t>KR 10 95 63</t>
  </si>
  <si>
    <t>TURNOS CAJERO/ACOMODADOR</t>
  </si>
  <si>
    <t>w año</t>
  </si>
  <si>
    <t>N° Horas Servicio</t>
  </si>
  <si>
    <t>N° de Cupos para Rotación Automóviles</t>
  </si>
  <si>
    <t>N° Cupos Mensualidad</t>
  </si>
  <si>
    <t>N° de Cupos para Rotación Motocicletas</t>
  </si>
  <si>
    <t>% Ocupación Automóviles</t>
  </si>
  <si>
    <t>% Ocupación Motocicletas</t>
  </si>
  <si>
    <t>ROTACIÓN MENSUAL AUTOMOVILES</t>
  </si>
  <si>
    <t>ROTACIÓN MENSUAL MOTOCICLETAS</t>
  </si>
  <si>
    <t>TIEMPO PROMEDIO</t>
  </si>
  <si>
    <t>Horarios</t>
  </si>
  <si>
    <t>Horas servicio</t>
  </si>
  <si>
    <t>Personal necesario</t>
  </si>
  <si>
    <t>CAPACIDAD ROTACIONES AUTOMOV.</t>
  </si>
  <si>
    <t>CAPACIDAD ROTACIONES MOTOCICLETAS</t>
  </si>
  <si>
    <t>INFORMACIÓN TOMADA DE ESTACIONAMIENTO CON CARACTERISTICAS SIMILARES</t>
  </si>
  <si>
    <t>ESTACIONAMIENTO DE URB. LA ALHAMBRA</t>
  </si>
  <si>
    <t xml:space="preserve"> Auxiliar de Administrativo</t>
  </si>
  <si>
    <t>RUPI 729-21</t>
  </si>
  <si>
    <t>RUPI 729-20</t>
  </si>
  <si>
    <t>Diciembre 2019</t>
  </si>
  <si>
    <t>EVENTOS</t>
  </si>
  <si>
    <t>GL</t>
  </si>
  <si>
    <t>UN</t>
  </si>
  <si>
    <t>ACTIVIDADES RECREATIVAS</t>
  </si>
  <si>
    <t>Conjunto de actividades dirigidas al esparcimiento, tales como festivales, bazares, concursos, manifestaciones artísticas de carácter musical y actividades circenses</t>
  </si>
  <si>
    <t xml:space="preserve">APROVECHAMIENTO ECONÓMICO EN BIENES FISCALES   </t>
  </si>
  <si>
    <t xml:space="preserve">Actividades de aprovechamiento en bienes fiscales tales como trabajos de filmación de obras audiovisuales. </t>
  </si>
  <si>
    <t xml:space="preserve">ARTISTAS EN ESPACIO PÚBLICO </t>
  </si>
  <si>
    <t>Ocupación temporal del espacio público para realizar una práctica artística por parte de aquellas personas naturales o agrupaciones (máximo 3 personas) cuya actividad principal es crear, recrear o impulsar manifestaciones artísticas que circulan de forma regular en el espacio público, con lo cual generan un valor cultural agregado al espacio urbano y en contraprestación pueden recibir una retribución económica, sin que medie boletería, derechos de asistencia, ni publicidad. Aun cuando los artistas hacen uso de elementos para llevar a cabo la práctica artística estos mismos son retirados inmediatamente finaliza la labor. Dentro de esta tipología se encuentran artistas que trabajo con elementos propios de la música, la literatura, la danza, el teatro, el circo, las artes plásticas y la fotografía.</t>
  </si>
  <si>
    <t xml:space="preserve">CONSTRUCCION Y USO DE ESTACIONES RADIOELECTRICAS </t>
  </si>
  <si>
    <t>Servicio prestado en zonas habilitadas por la Administración Distrital en las que se permite el estacionamiento en vías de propiedad del Distrito Capital a cambio del pago del valor autorizado por el artículo 28 de la Ley 105 de 1993 y adoptada en el Acuerdo 695 de 2017 o las normas que lo modifiquen, sustituyan o complementen. La actividad de estacionamiento también incluye aquella que se realiza en el subsuelo e infraestructuras en el espacio público</t>
  </si>
  <si>
    <t>EVENTOS PUBLICITARIOS</t>
  </si>
  <si>
    <t>Conjunto de canales de comunicación destinados a divulgar, informar o llamar la atención del público en el ejercicio de una actividad comercial, industrial o profesional</t>
  </si>
  <si>
    <t>FILMACIONES DE OBRAS AUDIOVISUALES</t>
  </si>
  <si>
    <t>Trabajos de filmación de obras audiovisuales que impliquen el uso del espacio público y que generen restricción o no al derecho colectivo, por los cerramientos de vías, la ubicación de elementos o vehículos que hacen parte de la logística de la respectiva grabación.</t>
  </si>
  <si>
    <t xml:space="preserve">INSTALACIÓN DE MODULOS DE SERVICIO AL CIUDADANO </t>
  </si>
  <si>
    <t>Elementos modulares incluidos en la Cartilla de Mobiliario Urbano diseñados para ventas de bienes o servicios en el espacio público.</t>
  </si>
  <si>
    <t xml:space="preserve">INSTALACIÓN DE MODULOS MULTIFUNCIONALES TEMPORALES </t>
  </si>
  <si>
    <t>Estructuras multifuncionales temporales con intención económica para la oferta de productos y servicios relacionados con la recreación activa o pasiva en el Sistema Distrital de Parques que integran actividades de Recuperación, Iluminación, Embelecimiento, Seguridad y Salubridad en el espacio Público</t>
  </si>
  <si>
    <t>Relevadores</t>
  </si>
  <si>
    <t xml:space="preserve">Relevadores nocturnos </t>
  </si>
  <si>
    <t>Mantenimiento Correctivo. SOBRE CARPETA: RODADURA ASFALTICA E=0,6M</t>
  </si>
  <si>
    <t xml:space="preserve">IV. PLAN DE ACCIÓN Y CRONOGRAMA </t>
  </si>
  <si>
    <t xml:space="preserve">INFORMACIÓN URBANÍSTICA </t>
  </si>
  <si>
    <t xml:space="preserve">INFORMACIÓN TÉCNICA </t>
  </si>
  <si>
    <t>PROPUESTA DISTRIBUCIÓN CUPOS</t>
  </si>
  <si>
    <t xml:space="preserve">URBANIZACIÓN O DESARROLLO </t>
  </si>
  <si>
    <t xml:space="preserve">CUPOS PLANO URBANÍSTICO </t>
  </si>
  <si>
    <t>Fuente  Infraestructura de Datos Espaciales del Distrito Capital - IDECA</t>
  </si>
  <si>
    <t xml:space="preserve">RUPI </t>
  </si>
  <si>
    <t xml:space="preserve">CUPOS NUEVA DISTRIBUCIÓN </t>
  </si>
  <si>
    <t xml:space="preserve">NOMENCLATURA </t>
  </si>
  <si>
    <t>CUPOS /PERSONAS CON DISCAPACIDAD Y/O MOVILIDAD REDUCIDA</t>
  </si>
  <si>
    <t xml:space="preserve">PLANO URBANÍSTICO </t>
  </si>
  <si>
    <t>202/4-17</t>
  </si>
  <si>
    <t xml:space="preserve">CUPOS AUTOMÓVILES </t>
  </si>
  <si>
    <t xml:space="preserve">LOCALIDAD </t>
  </si>
  <si>
    <t>CUPOS MOTOCICLETAS</t>
  </si>
  <si>
    <t>1 V X 3 M</t>
  </si>
  <si>
    <t>ÁREA ÚTIL</t>
  </si>
  <si>
    <t>CUPOS BICICLETAS</t>
  </si>
  <si>
    <t>1V X 13B</t>
  </si>
  <si>
    <t>Seguridad  - 2 guardas</t>
  </si>
  <si>
    <t>2019 al 2024</t>
  </si>
  <si>
    <t>N/A</t>
  </si>
  <si>
    <t>???</t>
  </si>
  <si>
    <t>X</t>
  </si>
  <si>
    <t xml:space="preserve">14 horas / 7 dias </t>
  </si>
  <si>
    <t>(Empresa vigilada Superseguridad)</t>
  </si>
  <si>
    <t>Auxiliar de mantenimiento de espacio publico</t>
  </si>
  <si>
    <t>Inversiones o obras de recuperación y/o mejoramiento</t>
  </si>
  <si>
    <t xml:space="preserve">UN </t>
  </si>
  <si>
    <t>VALOR APU</t>
  </si>
  <si>
    <t xml:space="preserve">CANTIDAD </t>
  </si>
  <si>
    <t xml:space="preserve">SISTEMA DE INGRESO </t>
  </si>
  <si>
    <t>-2 entrada dispensador tarjeta inteligente 
-2 salida capturador tarjeta inteligente 
-500 Tarjetas MIFARE de proximidad
-4 barreras automáicas ACCES SCAN - NICE-
-4 SENSOR LOOP de piso 
-8 bobinas de piso 
-1 caseta de punto de pago manual
-2 lectores de tarjeta para punto de pago 
- 1 PC administrativo                                                                                                                                                       - una impresora EPSON TMT 20 térmica para POS</t>
  </si>
  <si>
    <t xml:space="preserve">En cumplimiento de las normas de la alcaldia distrital sobre la la norma de parqueadero al día, se realiza la implementación del sistema de facturación y control de parqueadero, el cual incluye:
</t>
  </si>
  <si>
    <t>PROYECCIÓN DE GASTOS -INVERSIÓN Y MANTENIMIENTO</t>
  </si>
  <si>
    <t>ETAPAS</t>
  </si>
  <si>
    <r>
      <rPr>
        <b/>
        <sz val="16"/>
        <rFont val="Calibri"/>
        <family val="2"/>
        <scheme val="minor"/>
      </rPr>
      <t>DESARROLLO DEL CONTRATO (SEMESTRE</t>
    </r>
    <r>
      <rPr>
        <sz val="12"/>
        <rFont val="Calibri"/>
        <family val="2"/>
        <scheme val="minor"/>
      </rPr>
      <t>)</t>
    </r>
  </si>
  <si>
    <t>Modulo Biciletero.</t>
  </si>
  <si>
    <t xml:space="preserve">1º </t>
  </si>
  <si>
    <t>2º</t>
  </si>
  <si>
    <t>3º</t>
  </si>
  <si>
    <t>4º</t>
  </si>
  <si>
    <t>5º</t>
  </si>
  <si>
    <t>6º</t>
  </si>
  <si>
    <t>7º</t>
  </si>
  <si>
    <t>8º</t>
  </si>
  <si>
    <t>9º</t>
  </si>
  <si>
    <t>10º</t>
  </si>
  <si>
    <t>Se instalarán 4 modulos de bicicleteros uno en cada una de las entradas a las bahias. M101 CICLO-PARQUEADERO</t>
  </si>
  <si>
    <t>EL modulo de vigilancia sera transladado e instalado sin anclajes a piso tal como lo requiere la solicitud del DADEP</t>
  </si>
  <si>
    <t>Cámara de vigilancia.incluida instalación</t>
  </si>
  <si>
    <t xml:space="preserve">Se instalarán 2 DOMOS (uno en cada bahía) PTZ IP exterior 2 MPX 1/2 8" detector de rostro. NVR de 4 canles, soporta cámaras IP </t>
  </si>
  <si>
    <t xml:space="preserve">En cumplimiento de las normas de la alcaldia distrital sobre la la norma de parqueadero al día. "Garantizar la seguridad permanente mediante distintos medios tecnologicos y operativos"  y codigo de policia ART. 90 </t>
  </si>
  <si>
    <t>LAVADO, REMOCIÓN DE MALEZA Y ELEMENTOS AJENOS A LA DEMARCACIÓN. SUMINISTRO Y APLICACIÓN EN PINTURA TERMOPLÁSTICA, INCLUYE SUMINISTRO Y APLICACIÓN CON EQUIPO INCLUYE MICROESFERA.</t>
  </si>
  <si>
    <t>ML</t>
  </si>
  <si>
    <t>Esta demarcación corresponte a la señalización de piso, como bahias de parqueo, flechas direccionadoras, letreros de ingreso y salida de piso, zonas de discapacitados, zebras peatonales  y los topellantas correspondientes al parqueadero.</t>
  </si>
  <si>
    <t xml:space="preserve">Se utilizara pintura reflectiva para señalización de trafico en piso según la norma y los colores establecidos. </t>
  </si>
  <si>
    <t>ÁREA AZUL DISCAPACITADOS CONÍCONO BLANCO - SEÑAL NTC4904 EN PINTURA TERMOPLÁSTICA</t>
  </si>
  <si>
    <t xml:space="preserve">SEÑAL VERTICAL: MOTO PARQIEADERO  </t>
  </si>
  <si>
    <t xml:space="preserve">SEÑAL VERTICAL: CICLO-PARQIEADERO </t>
  </si>
  <si>
    <t>CICLO-PARQUEADERO M101</t>
  </si>
  <si>
    <t>MÓDULO DE VIGILANCIA</t>
  </si>
  <si>
    <t>TOPE VEHICULAR HORIZONTAL</t>
  </si>
  <si>
    <t xml:space="preserve">TOTAL </t>
  </si>
  <si>
    <t>Mantenimiento andenes perimetrales.</t>
  </si>
  <si>
    <t>30,7mt2</t>
  </si>
  <si>
    <t xml:space="preserve">Se realizara el cambio de adoquines dañados y  la reparación tecnica de del piso, el sustrato y los confinaminetos de bordillo de anden  </t>
  </si>
  <si>
    <t xml:space="preserve">Precios basados en la lista de precios unitarios del IDU 2018II y mano de obra 2019 - Items : 
-Demolicion, cargue y retiro de escombros 
-Mano de obra y materiales de reparacion por metro cuadrado de piso para anden en concreto
-Madera para la fundición de bordillos 
-Adoquines y fachaleta </t>
  </si>
  <si>
    <t>Mantenimiento pisos separador central zona norte.</t>
  </si>
  <si>
    <t>14,6mts</t>
  </si>
  <si>
    <t>Total</t>
  </si>
  <si>
    <t>270 ML</t>
  </si>
  <si>
    <t>SOBRE CARPETA RODADURA ASFALTICA 0,06m</t>
  </si>
  <si>
    <t xml:space="preserve">Gastos financieros no operacionales </t>
  </si>
  <si>
    <t>SUB TOTAL</t>
  </si>
  <si>
    <t>Provisión impuesto de renta sobre utilidades</t>
  </si>
  <si>
    <t>Total Gastos financieros No Operacionales</t>
  </si>
  <si>
    <t>PROYECCIÓN DE GASTOS -INVERSIÓN Y MANTENIMIENTO AREA DEMOS</t>
  </si>
  <si>
    <t>x</t>
  </si>
  <si>
    <t>Diciembre 2020</t>
  </si>
  <si>
    <t>Diciembre 2021</t>
  </si>
  <si>
    <t>Costo financiero equipos</t>
  </si>
  <si>
    <t>Diciembre 2022</t>
  </si>
  <si>
    <t xml:space="preserve">Mantenimiento parques, jardines y monumentos </t>
  </si>
  <si>
    <t>PRESUPUESTO MANTENIMIENTOS MENSUALES AREA DEMOS</t>
  </si>
  <si>
    <t>INSUMOS, ELEMENTOS</t>
  </si>
  <si>
    <t>MES/AÑO UNO</t>
  </si>
  <si>
    <t>MES/AÑO DOS</t>
  </si>
  <si>
    <t>MES/AÑO TRES</t>
  </si>
  <si>
    <t>INTERVENTORÍA</t>
  </si>
  <si>
    <t xml:space="preserve">Capítulo </t>
  </si>
  <si>
    <t>Nombre/actividad</t>
  </si>
  <si>
    <t>Valor UN</t>
  </si>
  <si>
    <t>Referencia</t>
  </si>
  <si>
    <t>Periodicidad</t>
  </si>
  <si>
    <t xml:space="preserve">MANTENIMIENTO Y REHABILITACION DE LA VIA </t>
  </si>
  <si>
    <t>FRESADO Y REPOSICIÒN DE PAVIMENTO FLEXIBLE E=0.10</t>
  </si>
  <si>
    <t>M2</t>
  </si>
  <si>
    <t>Precios de referencia IDU 2018</t>
  </si>
  <si>
    <t>CONSTRUCCIÓN DE PAVIMENTO FLEXIBLE E=0.10 INCLUYE SARDINEL</t>
  </si>
  <si>
    <t xml:space="preserve">CONSTRUCCIÓN DE PAVIMENTO RÍGIDO: LOSAS EN CONCRETO HIDRAULICO MR41 E=0.18 </t>
  </si>
  <si>
    <t xml:space="preserve">PARCHEO EN PAVIMENTO FLEXIBLE E=0.14M. (Incluye demolición manual y cargue de pavimento flexible de e=0.14m, transporte y disposición final de escombros, imprimaciòn, colocación y compactación MD20 E=10cm y MD12 e=4cm, riego CRR-1, imprima CLR-0) </t>
  </si>
  <si>
    <t xml:space="preserve">BACHEO EN PAVIMENTO FLEXIBLE e=0.14m (Incluye demoilición manual y cargue de pavimento flexible de e=0.14, transporte y disposición final de escombros, excavación y reposición base granular clase A (BG_A) e=0.20m, base asfáltica MD10) </t>
  </si>
  <si>
    <t>FRESADO Y REPOSICIÒN DE PAVIMENTO FLEXIBLE E=0.14</t>
  </si>
  <si>
    <t>DEMOLICIÓN Y RECONSTRUCCIÓN DE LOSAS EN CONCRETO HIDRAULICO MR-45 e=0.20cm</t>
  </si>
  <si>
    <t>SOBRECARPETA: RODADURA ASFÁLTICA E=0.04M</t>
  </si>
  <si>
    <t>SOBRECARPETA: RODADURA ASFÁLTICA E=0.06M</t>
  </si>
  <si>
    <t>RELLENOS Y BASES GRANULARES</t>
  </si>
  <si>
    <t xml:space="preserve">BASE GRANULAR CLASE C (BG_C) (Suministro, extendido manual, humedecido y compactación) </t>
  </si>
  <si>
    <t>M3</t>
  </si>
  <si>
    <t>SEÑALIZACIÓN / DEMARCACIÓN DE PAVIMENTOS</t>
  </si>
  <si>
    <t>DEMARCACIÓN FLECHA MIXTA DE FIRO/FRONTAL EN PINTURA TERMOPLÁSTICA. SUMINISTRO Y APLICACIÓN. NORMATIVA INVIAS</t>
  </si>
  <si>
    <r>
      <t>7.</t>
    </r>
    <r>
      <rPr>
        <sz val="9"/>
        <color theme="1"/>
        <rFont val="Trebuchet MS"/>
        <family val="2"/>
      </rPr>
      <t> Señalizar debidamente la entrada y la salida de vehículos y demarcar el espacio que ocupa cada vehículo y los corredores de giro y movilidad.</t>
    </r>
  </si>
  <si>
    <t>DEMARCACIÓN LINEA CEDA EL PASO DISCONTINUA DE 0.8 MT ESPACIADO 0.4 MT E=2.3MM EN PINTURA TERMPLASTICA, INCLUYE SUMINISTRO Y APLICACIÓN CON EQUIPO INCLUYE MICROESFERAS</t>
  </si>
  <si>
    <t>MT</t>
  </si>
  <si>
    <t>SEÑALES VERTICALES</t>
  </si>
  <si>
    <t xml:space="preserve">SEÑAL DE TRÁNSITO GRUPO 1 60X60 POSTE 3.5M </t>
  </si>
  <si>
    <t xml:space="preserve">SEÑAL DE TRÁNSITO GRUPO 1 75x75 POSTE 3.5M </t>
  </si>
  <si>
    <t xml:space="preserve">SEÑAL DE TRÁNSITO GRUPO 1 90X90 POSTE 3.5M </t>
  </si>
  <si>
    <t>MEJORAS</t>
  </si>
  <si>
    <t xml:space="preserve">SUMINISTRO E INSTALACION TALANQUERA </t>
  </si>
  <si>
    <t>Promedio Precios del mercado</t>
  </si>
  <si>
    <t>DEFINIR DIFERENTES DIMENSIONAMIENTOS, DOBLES ACCESOS, Y SISTEMA OPERATIVO</t>
  </si>
  <si>
    <t xml:space="preserve">MÓDULO DE VIGILANCIA </t>
  </si>
  <si>
    <t xml:space="preserve">Promedio precios del mercado </t>
  </si>
  <si>
    <t>MANTENIMIENTO MODULO VIGILANCIA (PINTURA)</t>
  </si>
  <si>
    <t>MANTENIMIENTO TALANQUERA (PINTURA)</t>
  </si>
  <si>
    <t>CICLO-PARQUEADERO M100</t>
  </si>
  <si>
    <t>Precios de referencia IDU 2017</t>
  </si>
  <si>
    <t xml:space="preserve">PRECIOS DEL MERCADO </t>
  </si>
  <si>
    <t xml:space="preserve">LÍNEAS ZEBRA PASO PEATONAL </t>
  </si>
  <si>
    <t>LAVADO, REMOCIÓN DE MALEZA Y ELEMENTOS AJENOS A LA DEMARCACIÓN. SUMINISTRO Y APLICACIÓN EN PINTURA TERMOPLÁSTICA, INCLUYE SUMINISTRO Y APLICACIÓN CON EQUIPO INCLUYE MICROESFERAS</t>
  </si>
  <si>
    <t>SUMINITRO Y APLICACIÓN PINTURA EN SEÑALIZACION VERTICAL</t>
  </si>
  <si>
    <t xml:space="preserve">Entrada - Dispensador de Tarjetas Inteligentes 
AccesScan  ST 480-S, integra Modulo de voz de 
Bienvenida, Boton  Retroiluminado, colores y 
logos personalizados, Frontal en Acero 
inoxidable, lector de proximidad para abonados 
(mensuales), Pantalla LCD, sensor loop  detector
</t>
  </si>
  <si>
    <t xml:space="preserve">Salida - Dispensador de Tarjetas Inteligentes 
AccesScan  SV 480-S, integra Modulo de voz de 
Bienvenida, Boton  Retroiluminado, colores y 
logos personalizados, Frontal en Acero 
inoxidable, lector de proximidad para abonados 
(mensuales), Pantalla LCD, sensor loop  detector
</t>
  </si>
  <si>
    <t xml:space="preserve">Barrera Automatica AccesScan S5-K,   Tiempo de 
apertura 2 Seg, Pluma 3mts, Alto Volumen de 
uso, Retiene pulsos de apertura, sistema 
Autoreversible ultrasonico, control de iluminacion 
LED semaforo no incluye sensor
</t>
  </si>
  <si>
    <t>SENSOR LOOP DE PISO para detección de vehículos, Alimentación de voltaje 110 AC</t>
  </si>
  <si>
    <t>Bobina de piso  para detección de masa metálica del vehículo conexión al Sensor LOOP.</t>
  </si>
  <si>
    <t>CONTROL DE ACCESO VEHICULAR</t>
  </si>
  <si>
    <t>un</t>
  </si>
  <si>
    <t>Caseta de punto de pago manual, acondionada eléctricamente, voz y datos y a la medida</t>
  </si>
  <si>
    <t>Lector USB mifare para punto de pago y PC Administrativo</t>
  </si>
  <si>
    <t>Impresora Epson  TMT20 termica para POS</t>
  </si>
  <si>
    <t>Computador de escritorio de para punto de pago, DD 1T, RAM 8GB, Monitor 19,5'', windows 10.</t>
  </si>
  <si>
    <t>Computador de escritorio de control para servicio de Base de Datos y gestion de informes, Core i5, DD 1T, RAM 8GB, Monitor 19,5'', Windows 10</t>
  </si>
  <si>
    <t>Tarjeta Inteligente Mifare Classic 1K 13.56MHz, protocolo de alto nivel, impresas con  logo personalizado y reglamento, ambas caras</t>
  </si>
  <si>
    <t>Licencia de Software para Recaudo y Control AccesScan, contiene modulos de tarifas, descuentos, reportes, diseñado con  los parametros que exige las normas de cobro en el país</t>
  </si>
  <si>
    <t>Cámara Domo PTZ IP Exterior, 2Mpx,  1/2, 8'',Det. De Rostro,  Intrusión, región de interés H.265 &amp; H.264, Lente 5.3mm-64mm, 12x  optical zoom</t>
  </si>
  <si>
    <t>NVR de 4 Canales, soporta cámaras IP hasta de 6MPX, H264, HDMI, Soporta PTZ, Soporta 1DD SATA 6TB (No incluido), grabación 80  Mbps</t>
  </si>
  <si>
    <t>Switch de datos 8 Puertos POE, estándar de conexión IEEE 802.3u y IEEE 801.3x</t>
  </si>
  <si>
    <t>Radio  Enlace base 1000 para conexión a punto de pago de datos</t>
  </si>
  <si>
    <t>Metro de Cable Trenzado No.  12</t>
  </si>
  <si>
    <t>Metro de Cable UTP Categoria 6</t>
  </si>
  <si>
    <t>Metro de regata dura</t>
  </si>
  <si>
    <t>Isla en concreto mixta, pintura trafico incluye acondicionamiento electrico y de red  de datos.</t>
  </si>
  <si>
    <t>Tablero electrico de 6 circuitos</t>
  </si>
  <si>
    <t>Instalación y configuración de los dispositivos con puesta en marcha.</t>
  </si>
  <si>
    <t>INSTALACION, CONFIGURACION Y PUESTA EN FUNCIONAMIENTO</t>
  </si>
  <si>
    <t>PUNTO DE PAGO ATENDIDO</t>
  </si>
  <si>
    <t>SISTEMA DE MONITOREO</t>
  </si>
  <si>
    <t>CABLEADO Y OBRAS CÍVILES</t>
  </si>
  <si>
    <t>IVA 19%</t>
  </si>
  <si>
    <t xml:space="preserve">IVA </t>
  </si>
  <si>
    <t>MES/AÑO CUATRO</t>
  </si>
  <si>
    <t>MES/AÑO CINCO</t>
  </si>
  <si>
    <t>Total Gastos  No Operacionales</t>
  </si>
  <si>
    <t xml:space="preserve">Pólizas RCE, anticipo, cumplimiento, estabilidad </t>
  </si>
  <si>
    <t>PROMEDIO 1 AÑO</t>
  </si>
  <si>
    <t>Gasto Operación</t>
  </si>
  <si>
    <t>Imprevistos (10%) de Gastos de Operación</t>
  </si>
  <si>
    <t>Gastos financieros</t>
  </si>
  <si>
    <t>--</t>
  </si>
  <si>
    <t>AÑO 5</t>
  </si>
  <si>
    <t>Diciembre 2024</t>
  </si>
  <si>
    <t>total inversión RUPI 729-20</t>
  </si>
  <si>
    <t>TOTAL + IVA</t>
  </si>
  <si>
    <t>TOTAL RUPI 729 - 20 + IVA</t>
  </si>
  <si>
    <t>TOTAL +IVA</t>
  </si>
  <si>
    <t>total inversión RUPI 729-21</t>
  </si>
  <si>
    <t>TOTAL RUPI 729 - 21 + IVA</t>
  </si>
  <si>
    <t>TEJIDO VERDE SIEMBRA HIEDRA OTROS</t>
  </si>
  <si>
    <t xml:space="preserve">MANTENIMIENTO ANDENES PERIMETRALES </t>
  </si>
  <si>
    <t>MANTENIMIENTO SEPARADORES BAHÍAS</t>
  </si>
  <si>
    <t xml:space="preserve">MANO DE OBRA </t>
  </si>
  <si>
    <t xml:space="preserve">PROYECTO RESTAURACIÓN OBRA MAESTRO HECTOR LOMBANA "ULISES Y EL CANTO DE LAS SIRENAS" </t>
  </si>
  <si>
    <t>ADECUACIÓN ESPACIO PARA IMPLANTACIÓN OBRA "ULISES Y EL CANTO DE LAS SIRENAS</t>
  </si>
  <si>
    <t xml:space="preserve">PROYECTOS ESPECIALES </t>
  </si>
  <si>
    <t>TRASLADO OBRA TRIETNIA</t>
  </si>
  <si>
    <t>SUB TOTAL SEMESTRE</t>
  </si>
  <si>
    <t>CREACIÓN RUTA DEL ARTE- CAMINABILIDAD- ECOTURISMO</t>
  </si>
  <si>
    <t xml:space="preserve"> INSTALACIÓN CASETAS VENTAS FORMALES </t>
  </si>
  <si>
    <t xml:space="preserve">PINTURA MURALES EN CASETAS PARQUES </t>
  </si>
  <si>
    <t>SIEMBRA VEGETACIÓN NATIVA HUMEDAL</t>
  </si>
  <si>
    <t>INGRESO</t>
  </si>
  <si>
    <t>Cuota #</t>
  </si>
  <si>
    <t>Abono a intereses</t>
  </si>
  <si>
    <t>Abono a capital</t>
  </si>
  <si>
    <t>Cuota mensual sin seguros</t>
  </si>
  <si>
    <t>Valor del seguro de vida asociado a la Deuda</t>
  </si>
  <si>
    <t>Cuota mensual mas seguros</t>
  </si>
  <si>
    <t>Saldo</t>
  </si>
  <si>
    <t>$0.00</t>
  </si>
  <si>
    <t>$1,932,991.38</t>
  </si>
  <si>
    <t>$2,333,430.99</t>
  </si>
  <si>
    <t>$1,901,490.06</t>
  </si>
  <si>
    <t>$2,364,932.31</t>
  </si>
  <si>
    <t>$1,869,563.48</t>
  </si>
  <si>
    <t>$2,396,858.90</t>
  </si>
  <si>
    <t>$1,837,205.88</t>
  </si>
  <si>
    <t>$2,429,216.49</t>
  </si>
  <si>
    <t>$1,804,411.46</t>
  </si>
  <si>
    <t>$2,462,010.92</t>
  </si>
  <si>
    <t>$1,771,174.31</t>
  </si>
  <si>
    <t>$2,495,248.06</t>
  </si>
  <si>
    <t>$1,737,488.46</t>
  </si>
  <si>
    <t>$2,528,933.91</t>
  </si>
  <si>
    <t>$1,703,347.86</t>
  </si>
  <si>
    <t>$2,563,074.52</t>
  </si>
  <si>
    <t>$1,668,746.35</t>
  </si>
  <si>
    <t>$2,597,676.03</t>
  </si>
  <si>
    <t>$1,633,677.72</t>
  </si>
  <si>
    <t>$2,632,744.65</t>
  </si>
  <si>
    <t>$1,598,135.67</t>
  </si>
  <si>
    <t>$2,668,286.70</t>
  </si>
  <si>
    <t>$1,562,113.80</t>
  </si>
  <si>
    <t>$2,704,308.58</t>
  </si>
  <si>
    <t>$1,525,605.63</t>
  </si>
  <si>
    <t>$2,740,816.74</t>
  </si>
  <si>
    <t>$1,488,604.61</t>
  </si>
  <si>
    <t>$2,777,817.77</t>
  </si>
  <si>
    <t>$1,451,104.07</t>
  </si>
  <si>
    <t>$2,815,318.31</t>
  </si>
  <si>
    <t>$1,413,097.27</t>
  </si>
  <si>
    <t>$2,853,325.10</t>
  </si>
  <si>
    <t>$1,374,577.38</t>
  </si>
  <si>
    <t>$2,891,844.99</t>
  </si>
  <si>
    <t>$1,335,537.47</t>
  </si>
  <si>
    <t>$2,930,884.90</t>
  </si>
  <si>
    <t>$1,295,970.53</t>
  </si>
  <si>
    <t>$2,970,451.85</t>
  </si>
  <si>
    <t>$1,255,869.43</t>
  </si>
  <si>
    <t>$3,010,552.95</t>
  </si>
  <si>
    <t>$1,215,226.96</t>
  </si>
  <si>
    <t>$3,051,195.41</t>
  </si>
  <si>
    <t>$1,174,035.83</t>
  </si>
  <si>
    <t>$3,092,386.55</t>
  </si>
  <si>
    <t>$1,132,288.61</t>
  </si>
  <si>
    <t>$3,134,133.77</t>
  </si>
  <si>
    <t>$1,089,977.80</t>
  </si>
  <si>
    <t>$3,176,444.57</t>
  </si>
  <si>
    <t>$1,047,095.80</t>
  </si>
  <si>
    <t>$3,219,326.58</t>
  </si>
  <si>
    <t>$1,003,634.89</t>
  </si>
  <si>
    <t>$3,262,787.48</t>
  </si>
  <si>
    <t>$959,587.26</t>
  </si>
  <si>
    <t>$3,306,835.11</t>
  </si>
  <si>
    <t>$914,944.99</t>
  </si>
  <si>
    <t>$3,351,477.39</t>
  </si>
  <si>
    <t>$869,700.04</t>
  </si>
  <si>
    <t>$3,396,722.33</t>
  </si>
  <si>
    <t>$823,844.29</t>
  </si>
  <si>
    <t>$3,442,578.09</t>
  </si>
  <si>
    <t>$777,369.49</t>
  </si>
  <si>
    <t>$3,489,052.89</t>
  </si>
  <si>
    <t>$730,267.27</t>
  </si>
  <si>
    <t>$3,536,155.10</t>
  </si>
  <si>
    <t>$682,529.18</t>
  </si>
  <si>
    <t>$3,583,893.20</t>
  </si>
  <si>
    <t>$634,146.62</t>
  </si>
  <si>
    <t>$3,632,275.76</t>
  </si>
  <si>
    <t>$585,110.90</t>
  </si>
  <si>
    <t>$3,681,311.48</t>
  </si>
  <si>
    <t>$535,413.19</t>
  </si>
  <si>
    <t>$3,731,009.18</t>
  </si>
  <si>
    <t>$485,044.57</t>
  </si>
  <si>
    <t>$3,781,377.81</t>
  </si>
  <si>
    <t>$433,995.97</t>
  </si>
  <si>
    <t>$3,832,426.41</t>
  </si>
  <si>
    <t>$382,258.21</t>
  </si>
  <si>
    <t>$3,884,164.16</t>
  </si>
  <si>
    <t>$329,821.99</t>
  </si>
  <si>
    <t>$3,936,600.38</t>
  </si>
  <si>
    <t>$276,677.89</t>
  </si>
  <si>
    <t>$3,989,744.49</t>
  </si>
  <si>
    <t>$222,816.34</t>
  </si>
  <si>
    <t>$4,043,606.04</t>
  </si>
  <si>
    <t>$168,227.66</t>
  </si>
  <si>
    <t>$4,098,194.72</t>
  </si>
  <si>
    <t>$112,902.03</t>
  </si>
  <si>
    <t>$4,153,520.35</t>
  </si>
  <si>
    <t>$56,829.50</t>
  </si>
  <si>
    <t>$4,209,592.87</t>
  </si>
  <si>
    <t>Año</t>
  </si>
  <si>
    <t>Gasto mantenimiento  Area DEMOS inc.</t>
  </si>
  <si>
    <t>Total Gasto Financiero (intereses)</t>
  </si>
  <si>
    <t>Total Gastos financieros</t>
  </si>
  <si>
    <t>Personal Administración y mantenimiento</t>
  </si>
  <si>
    <t>Costo equipos (capital)</t>
  </si>
  <si>
    <t>Director</t>
  </si>
  <si>
    <t>Oficina</t>
  </si>
  <si>
    <t xml:space="preserve">FRENTE SEGURIDAD CÁMARAS </t>
  </si>
  <si>
    <t xml:space="preserve">UTILIDAD NETA </t>
  </si>
  <si>
    <t>VIENE FONDO APROP</t>
  </si>
  <si>
    <t>VIENE SALDO + APROP AÑO</t>
  </si>
  <si>
    <t xml:space="preserve">camaras de seguridad </t>
  </si>
  <si>
    <t>(+)Otros Ingresos (eventos)</t>
  </si>
  <si>
    <t xml:space="preserve">PROYECTO ILUMINACIÓN ENERGIA SOLAR CASETAS MONUMENTOS </t>
  </si>
  <si>
    <t>1 ER CONCURSO ARTE URBANO ANUAL</t>
  </si>
  <si>
    <t xml:space="preserve">Mantenimiento Bahías, parques, jardines y monumentos </t>
  </si>
  <si>
    <t xml:space="preserve"> HECHURA PUENTE HUMEDAL</t>
  </si>
  <si>
    <t>RUPI 729-20  59 CUPOS</t>
  </si>
  <si>
    <t>AÑO DOS     2021</t>
  </si>
  <si>
    <t>AÑO UNO     2020</t>
  </si>
  <si>
    <t>AÑO TRES     2022</t>
  </si>
  <si>
    <t>AÑO CUATRO     2023</t>
  </si>
  <si>
    <t>AÑO CINCO     2024</t>
  </si>
  <si>
    <t>FRENTE SEGURIDAD MOTORIZADOS</t>
  </si>
  <si>
    <t>)</t>
  </si>
  <si>
    <t>Ruta de la seguridad motorizados</t>
  </si>
  <si>
    <t>Restauración Ulises, implantación, traslado Trietnia</t>
  </si>
  <si>
    <t>Tejido verde, Ruta del Arte, otros</t>
  </si>
  <si>
    <t>iluminación solar</t>
  </si>
  <si>
    <t>demarcación cupos parqueo, topellentas, discapacitados, otros</t>
  </si>
  <si>
    <t>RUPI 729-21  61 CUPOS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</si>
</sst>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quot;$&quot;#,##0.00;[Red]\-&quot;$&quot;#,##0.0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_-&quot;$&quot;\ * #,##0_-;\-&quot;$&quot;\ * #,##0_-;_-&quot;$&quot;\ * &quot;-&quot;_-;_-@_-"/>
    <numFmt numFmtId="170" formatCode="_-&quot;$&quot;\ * #,##0.00_-;\-&quot;$&quot;\ * #,##0.00_-;_-&quot;$&quot;\ * &quot;-&quot;??_-;_-@_-"/>
    <numFmt numFmtId="171" formatCode="&quot;$&quot;\ #,##0"/>
    <numFmt numFmtId="172" formatCode="0.0%"/>
    <numFmt numFmtId="173" formatCode="&quot;$&quot;#,##0"/>
    <numFmt numFmtId="174" formatCode="_ * #,##0.00_ ;_ * \-#,##0.00_ ;_ * &quot;-&quot;??_ ;_ @_ "/>
    <numFmt numFmtId="175" formatCode="0.000%"/>
    <numFmt numFmtId="176" formatCode="_(&quot;$&quot;\ * #,##0_);_(&quot;$&quot;\ * \(#,##0\);_(&quot;$&quot;\ * &quot;-&quot;??_);_(@_)"/>
    <numFmt numFmtId="177" formatCode="mmm\-yyyy"/>
    <numFmt numFmtId="178" formatCode="_(* #,##0.000_);_(* \(#,##0.000\);_(* &quot;-&quot;??_);_(@_)"/>
    <numFmt numFmtId="179" formatCode="_(&quot;$&quot;\ * #,##0.0_);_(&quot;$&quot;\ * \(#,##0.0\);_(&quot;$&quot;\ * &quot;-&quot;??_);_(@_)"/>
    <numFmt numFmtId="180" formatCode="_(&quot;$&quot;\ * #,##0.0_);_(&quot;$&quot;\ * \(#,##0.0\);_(&quot;$&quot;\ * &quot;-&quot;?_);_(@_)"/>
    <numFmt numFmtId="181" formatCode="0.0"/>
    <numFmt numFmtId="182" formatCode="h:mm:ss;@"/>
    <numFmt numFmtId="183" formatCode="[$-240A]h:mm:ss\ AM/PM;@"/>
    <numFmt numFmtId="184" formatCode="&quot;$&quot;\ #,##0.00"/>
    <numFmt numFmtId="185" formatCode="_-&quot;$&quot;* #,##0.00_-;\-&quot;$&quot;* #,##0.00_-;_-&quot;$&quot;* &quot;-&quot;_-;_-@_-"/>
    <numFmt numFmtId="186" formatCode="[$-F400]h:mm:ss\ AM/PM"/>
    <numFmt numFmtId="187" formatCode="_ * #,##0.0000_ ;_ * \-#,##0.0000_ ;_ * &quot;-&quot;??_ ;_ @_ "/>
    <numFmt numFmtId="188" formatCode="_(* #,##0_);_(* \(#,##0\);_(* &quot;-&quot;??_);_(@_)"/>
    <numFmt numFmtId="189" formatCode="#,##0_ ;[Red]\-#,##0\ "/>
    <numFmt numFmtId="190" formatCode="_-&quot;$&quot;\ * #,##0.000_-;\-&quot;$&quot;\ * #,##0.000_-;_-&quot;$&quot;\ * &quot;-&quot;_-;_-@_-"/>
    <numFmt numFmtId="191" formatCode="_-&quot;$&quot;\ * #,##0_-;\-&quot;$&quot;\ * #,##0_-;_-&quot;$&quot;\ * &quot;-&quot;??_-;_-@_-"/>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i/>
      <u/>
      <sz val="11"/>
      <color theme="1"/>
      <name val="Calibri"/>
      <family val="2"/>
      <scheme val="minor"/>
    </font>
    <font>
      <b/>
      <i/>
      <u/>
      <sz val="11"/>
      <color theme="1"/>
      <name val="Calibri"/>
      <family val="2"/>
      <scheme val="minor"/>
    </font>
    <font>
      <sz val="11"/>
      <name val="Calibri"/>
      <family val="2"/>
      <scheme val="minor"/>
    </font>
    <font>
      <b/>
      <sz val="11"/>
      <name val="Calibri"/>
      <family val="2"/>
      <scheme val="minor"/>
    </font>
    <font>
      <sz val="11"/>
      <color theme="0" tint="-0.249977111117893"/>
      <name val="Calibri"/>
      <family val="2"/>
      <scheme val="minor"/>
    </font>
    <font>
      <b/>
      <sz val="16"/>
      <color theme="1"/>
      <name val="Calibri"/>
      <family val="2"/>
      <scheme val="minor"/>
    </font>
    <font>
      <sz val="10"/>
      <name val="Arial"/>
      <family val="2"/>
    </font>
    <font>
      <b/>
      <sz val="8"/>
      <name val="Tahoma"/>
      <family val="2"/>
    </font>
    <font>
      <b/>
      <sz val="10"/>
      <name val="Arial"/>
      <family val="2"/>
    </font>
    <font>
      <sz val="11"/>
      <color theme="0" tint="-0.34998626667073579"/>
      <name val="Calibri"/>
      <family val="2"/>
      <scheme val="minor"/>
    </font>
    <font>
      <b/>
      <sz val="11"/>
      <color theme="0" tint="-0.34998626667073579"/>
      <name val="Calibri"/>
      <family val="2"/>
      <scheme val="minor"/>
    </font>
    <font>
      <b/>
      <sz val="72"/>
      <color theme="1"/>
      <name val="Calibri"/>
      <family val="2"/>
      <scheme val="minor"/>
    </font>
    <font>
      <sz val="10"/>
      <color rgb="FF000000"/>
      <name val="Times New Roman"/>
      <family val="1"/>
    </font>
    <font>
      <b/>
      <sz val="22"/>
      <color theme="1"/>
      <name val="Calibri"/>
      <family val="2"/>
      <scheme val="minor"/>
    </font>
    <font>
      <b/>
      <i/>
      <sz val="11"/>
      <color theme="1"/>
      <name val="Calibri"/>
      <family val="2"/>
      <scheme val="minor"/>
    </font>
    <font>
      <b/>
      <sz val="11"/>
      <name val="Arial"/>
      <family val="2"/>
    </font>
    <font>
      <sz val="11"/>
      <name val="Arial"/>
      <family val="2"/>
    </font>
    <font>
      <b/>
      <sz val="9"/>
      <name val="Arial"/>
      <family val="2"/>
    </font>
    <font>
      <b/>
      <vertAlign val="superscript"/>
      <sz val="9"/>
      <name val="Arial"/>
      <family val="2"/>
    </font>
    <font>
      <b/>
      <vertAlign val="superscript"/>
      <sz val="11"/>
      <name val="Arial"/>
      <family val="2"/>
    </font>
    <font>
      <b/>
      <sz val="11"/>
      <color theme="1"/>
      <name val="Calibri"/>
      <family val="2"/>
    </font>
    <font>
      <sz val="11"/>
      <color rgb="FFFF0000"/>
      <name val="Calibri"/>
      <family val="2"/>
      <scheme val="minor"/>
    </font>
    <font>
      <b/>
      <sz val="11"/>
      <color rgb="FFFF0000"/>
      <name val="Calibri"/>
      <family val="2"/>
      <scheme val="minor"/>
    </font>
    <font>
      <sz val="10"/>
      <name val="Tahoma"/>
      <family val="2"/>
    </font>
    <font>
      <b/>
      <sz val="8"/>
      <color theme="0" tint="-0.249977111117893"/>
      <name val="Tahoma"/>
      <family val="2"/>
    </font>
    <font>
      <sz val="10"/>
      <color theme="0" tint="-0.249977111117893"/>
      <name val="Tahoma"/>
      <family val="2"/>
    </font>
    <font>
      <sz val="10"/>
      <color theme="0" tint="-0.249977111117893"/>
      <name val="Arial"/>
      <family val="2"/>
    </font>
    <font>
      <b/>
      <sz val="10"/>
      <color theme="0" tint="-0.249977111117893"/>
      <name val="Arial"/>
      <family val="2"/>
    </font>
    <font>
      <b/>
      <u/>
      <sz val="10"/>
      <color theme="0" tint="-0.249977111117893"/>
      <name val="Arial"/>
      <family val="2"/>
    </font>
    <font>
      <b/>
      <sz val="11"/>
      <color theme="0"/>
      <name val="Calibri"/>
      <family val="2"/>
      <scheme val="minor"/>
    </font>
    <font>
      <u/>
      <sz val="11"/>
      <color theme="10"/>
      <name val="Calibri"/>
      <family val="2"/>
      <scheme val="minor"/>
    </font>
    <font>
      <sz val="10"/>
      <color theme="0"/>
      <name val="Arial"/>
      <family val="2"/>
    </font>
    <font>
      <b/>
      <sz val="8"/>
      <color theme="0"/>
      <name val="Tahoma"/>
      <family val="2"/>
    </font>
    <font>
      <sz val="11"/>
      <color theme="1"/>
      <name val="Trebuchet MS"/>
      <family val="2"/>
    </font>
    <font>
      <b/>
      <sz val="16"/>
      <color rgb="FFFF0000"/>
      <name val="Calibri"/>
      <family val="2"/>
      <scheme val="minor"/>
    </font>
    <font>
      <sz val="10"/>
      <color theme="1"/>
      <name val="Calibri"/>
      <family val="2"/>
      <scheme val="minor"/>
    </font>
    <font>
      <sz val="12"/>
      <color theme="1"/>
      <name val="Calibri"/>
      <family val="2"/>
      <scheme val="minor"/>
    </font>
    <font>
      <b/>
      <sz val="9"/>
      <name val="Trebuchet MS"/>
      <family val="2"/>
    </font>
    <font>
      <b/>
      <sz val="9"/>
      <color theme="1"/>
      <name val="Trebuchet MS"/>
      <family val="2"/>
    </font>
    <font>
      <sz val="9"/>
      <color theme="1"/>
      <name val="Trebuchet MS"/>
      <family val="2"/>
    </font>
    <font>
      <sz val="9"/>
      <name val="Trebuchet MS"/>
      <family val="2"/>
    </font>
    <font>
      <sz val="10"/>
      <color theme="1"/>
      <name val="Trebuchet MS"/>
      <family val="2"/>
    </font>
    <font>
      <sz val="7"/>
      <color theme="1"/>
      <name val="Trebuchet MS"/>
      <family val="2"/>
    </font>
    <font>
      <b/>
      <sz val="15"/>
      <color theme="1"/>
      <name val="Trebuchet MS"/>
      <family val="2"/>
    </font>
    <font>
      <sz val="8"/>
      <name val="Trebuchet MS"/>
      <family val="2"/>
    </font>
    <font>
      <sz val="10"/>
      <name val="Courier"/>
      <family val="3"/>
    </font>
    <font>
      <sz val="12"/>
      <name val="Calibri"/>
      <family val="2"/>
      <scheme val="minor"/>
    </font>
    <font>
      <b/>
      <sz val="10"/>
      <color theme="1"/>
      <name val="Calibri"/>
      <family val="2"/>
      <scheme val="minor"/>
    </font>
    <font>
      <b/>
      <sz val="16"/>
      <color rgb="FF0070C0"/>
      <name val="Calibri"/>
      <family val="2"/>
      <scheme val="minor"/>
    </font>
    <font>
      <b/>
      <sz val="10"/>
      <color rgb="FF0070C0"/>
      <name val="Calibri"/>
      <family val="2"/>
      <scheme val="minor"/>
    </font>
    <font>
      <b/>
      <sz val="12"/>
      <color theme="1"/>
      <name val="Calibri"/>
      <family val="2"/>
      <scheme val="minor"/>
    </font>
    <font>
      <b/>
      <sz val="16"/>
      <name val="Calibri"/>
      <family val="2"/>
      <scheme val="minor"/>
    </font>
    <font>
      <b/>
      <sz val="12"/>
      <name val="Calibri"/>
      <family val="2"/>
      <scheme val="minor"/>
    </font>
    <font>
      <b/>
      <sz val="11"/>
      <color theme="8" tint="-0.249977111117893"/>
      <name val="Calibri"/>
      <family val="2"/>
      <scheme val="minor"/>
    </font>
    <font>
      <sz val="12"/>
      <color rgb="FFFF0000"/>
      <name val="Calibri"/>
      <family val="2"/>
      <scheme val="minor"/>
    </font>
    <font>
      <b/>
      <sz val="18"/>
      <color theme="1"/>
      <name val="Calibri"/>
      <family val="2"/>
      <scheme val="minor"/>
    </font>
    <font>
      <sz val="9"/>
      <color indexed="81"/>
      <name val="Tahoma"/>
      <family val="2"/>
    </font>
    <font>
      <b/>
      <sz val="9"/>
      <color indexed="81"/>
      <name val="Tahoma"/>
      <family val="2"/>
    </font>
    <font>
      <b/>
      <sz val="12"/>
      <color rgb="FFFF0000"/>
      <name val="Calibri"/>
      <family val="2"/>
      <scheme val="minor"/>
    </font>
    <font>
      <b/>
      <sz val="14"/>
      <color rgb="FFFF0000"/>
      <name val="Calibri"/>
      <family val="2"/>
      <scheme val="minor"/>
    </font>
    <font>
      <b/>
      <sz val="14"/>
      <color theme="1"/>
      <name val="Calibri"/>
      <family val="2"/>
      <scheme val="minor"/>
    </font>
    <font>
      <b/>
      <sz val="10"/>
      <color theme="1"/>
      <name val="Trebuchet MS"/>
      <family val="2"/>
    </font>
    <font>
      <b/>
      <sz val="12"/>
      <color rgb="FF00448C"/>
      <name val="Times New Roman"/>
      <family val="1"/>
    </font>
    <font>
      <sz val="12"/>
      <color theme="1"/>
      <name val="Times New Roman"/>
      <family val="1"/>
    </font>
    <font>
      <b/>
      <sz val="12"/>
      <color rgb="FFFFFFFF"/>
      <name val="Times New Roman"/>
      <family val="1"/>
    </font>
    <font>
      <sz val="10.5"/>
      <color rgb="FF333333"/>
      <name val="Times New Roman"/>
      <family val="1"/>
    </font>
    <font>
      <b/>
      <sz val="10.5"/>
      <color rgb="FF333333"/>
      <name val="Times New Roman"/>
      <family val="1"/>
    </font>
    <font>
      <b/>
      <sz val="16"/>
      <color rgb="FFFF0000"/>
      <name val="Times New Roman"/>
      <family val="1"/>
    </font>
    <font>
      <b/>
      <sz val="18"/>
      <color rgb="FFFF0000"/>
      <name val="Times New Roman"/>
      <family val="1"/>
    </font>
  </fonts>
  <fills count="2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7"/>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1F1F1"/>
        <bgColor indexed="64"/>
      </patternFill>
    </fill>
    <fill>
      <patternFill patternType="solid">
        <fgColor rgb="FF00448C"/>
        <bgColor indexed="64"/>
      </patternFill>
    </fill>
    <fill>
      <patternFill patternType="solid">
        <fgColor rgb="FFFFFFFF"/>
        <bgColor indexed="64"/>
      </patternFill>
    </fill>
    <fill>
      <patternFill patternType="solid">
        <fgColor theme="7" tint="-0.249977111117893"/>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style="thin">
        <color indexed="64"/>
      </top>
      <bottom/>
      <diagonal/>
    </border>
    <border>
      <left/>
      <right style="medium">
        <color indexed="64"/>
      </right>
      <top/>
      <bottom/>
      <diagonal/>
    </border>
    <border>
      <left/>
      <right style="thin">
        <color indexed="64"/>
      </right>
      <top style="thin">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hair">
        <color theme="3"/>
      </left>
      <right style="hair">
        <color theme="3"/>
      </right>
      <top style="hair">
        <color theme="3"/>
      </top>
      <bottom style="hair">
        <color theme="3"/>
      </bottom>
      <diagonal/>
    </border>
    <border>
      <left style="thin">
        <color indexed="64"/>
      </left>
      <right style="thin">
        <color indexed="64"/>
      </right>
      <top/>
      <bottom/>
      <diagonal/>
    </border>
    <border>
      <left style="thin">
        <color indexed="64"/>
      </left>
      <right/>
      <top/>
      <bottom style="medium">
        <color indexed="64"/>
      </bottom>
      <diagonal/>
    </border>
    <border>
      <left/>
      <right/>
      <top style="medium">
        <color rgb="FFBCBDBF"/>
      </top>
      <bottom style="medium">
        <color rgb="FFBCBDBF"/>
      </bottom>
      <diagonal/>
    </border>
    <border>
      <left style="medium">
        <color rgb="FFBCBDBF"/>
      </left>
      <right/>
      <top style="medium">
        <color rgb="FFBCBDBF"/>
      </top>
      <bottom style="medium">
        <color rgb="FFBCBDBF"/>
      </bottom>
      <diagonal/>
    </border>
    <border>
      <left/>
      <right/>
      <top/>
      <bottom style="medium">
        <color rgb="FFBCBDBF"/>
      </bottom>
      <diagonal/>
    </border>
    <border>
      <left style="medium">
        <color rgb="FFBCBDBF"/>
      </left>
      <right/>
      <top/>
      <bottom style="medium">
        <color rgb="FFBCBDBF"/>
      </bottom>
      <diagonal/>
    </border>
  </borders>
  <cellStyleXfs count="16">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74" fontId="10"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16"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applyNumberFormat="0" applyFill="0" applyBorder="0" applyAlignment="0" applyProtection="0"/>
    <xf numFmtId="166" fontId="1" fillId="0" borderId="0" applyFont="0" applyFill="0" applyBorder="0" applyAlignment="0" applyProtection="0"/>
    <xf numFmtId="37" fontId="49" fillId="0" borderId="0"/>
  </cellStyleXfs>
  <cellXfs count="1407">
    <xf numFmtId="0" fontId="0" fillId="0" borderId="0" xfId="0"/>
    <xf numFmtId="0" fontId="0" fillId="0" borderId="0" xfId="0" applyAlignment="1">
      <alignment horizontal="center"/>
    </xf>
    <xf numFmtId="0" fontId="0" fillId="0" borderId="1" xfId="0" applyBorder="1" applyAlignment="1">
      <alignment horizontal="center"/>
    </xf>
    <xf numFmtId="0" fontId="0" fillId="2" borderId="0" xfId="0" applyFill="1" applyBorder="1"/>
    <xf numFmtId="0" fontId="2" fillId="0" borderId="14" xfId="0" applyFont="1" applyBorder="1" applyAlignment="1">
      <alignment horizontal="center"/>
    </xf>
    <xf numFmtId="165" fontId="0" fillId="0" borderId="1" xfId="1" applyFont="1" applyBorder="1"/>
    <xf numFmtId="0" fontId="2" fillId="3" borderId="1" xfId="0" applyFont="1" applyFill="1" applyBorder="1" applyAlignment="1">
      <alignment horizontal="center"/>
    </xf>
    <xf numFmtId="0" fontId="0" fillId="3" borderId="0" xfId="0" applyFill="1"/>
    <xf numFmtId="0" fontId="2" fillId="0" borderId="10" xfId="0" applyFont="1" applyBorder="1" applyAlignment="1">
      <alignment horizontal="center"/>
    </xf>
    <xf numFmtId="0" fontId="2" fillId="0" borderId="26" xfId="0" applyFont="1" applyBorder="1" applyAlignment="1">
      <alignment horizontal="center"/>
    </xf>
    <xf numFmtId="0" fontId="0" fillId="2" borderId="0" xfId="0" applyFill="1"/>
    <xf numFmtId="0" fontId="3" fillId="2" borderId="0" xfId="0" applyFont="1" applyFill="1"/>
    <xf numFmtId="165" fontId="0" fillId="2" borderId="0" xfId="1" applyFont="1" applyFill="1" applyBorder="1"/>
    <xf numFmtId="0" fontId="8" fillId="3" borderId="0" xfId="0" applyFont="1" applyFill="1"/>
    <xf numFmtId="0" fontId="0" fillId="3" borderId="0" xfId="0" applyFill="1" applyBorder="1"/>
    <xf numFmtId="167" fontId="0" fillId="2" borderId="0" xfId="0" applyNumberFormat="1" applyFill="1" applyBorder="1"/>
    <xf numFmtId="165" fontId="10" fillId="0" borderId="33" xfId="3" applyNumberFormat="1" applyBorder="1"/>
    <xf numFmtId="165" fontId="10" fillId="0" borderId="42" xfId="3" applyNumberFormat="1" applyBorder="1"/>
    <xf numFmtId="165" fontId="10" fillId="0" borderId="26" xfId="3" applyNumberFormat="1" applyBorder="1"/>
    <xf numFmtId="0" fontId="4" fillId="2" borderId="0" xfId="0" applyFont="1" applyFill="1"/>
    <xf numFmtId="0" fontId="0" fillId="2" borderId="0" xfId="0" applyFill="1" applyAlignment="1">
      <alignment horizontal="center"/>
    </xf>
    <xf numFmtId="0" fontId="2" fillId="2" borderId="0" xfId="0" applyFont="1" applyFill="1" applyBorder="1" applyAlignment="1">
      <alignment horizontal="center" vertical="center" wrapText="1"/>
    </xf>
    <xf numFmtId="165" fontId="0" fillId="2" borderId="0" xfId="1" applyFont="1" applyFill="1" applyBorder="1" applyAlignment="1">
      <alignment horizontal="center"/>
    </xf>
    <xf numFmtId="0" fontId="10" fillId="2" borderId="0" xfId="3" applyFill="1"/>
    <xf numFmtId="0" fontId="2" fillId="2" borderId="14" xfId="0" applyFont="1" applyFill="1" applyBorder="1" applyAlignment="1">
      <alignment horizontal="center"/>
    </xf>
    <xf numFmtId="0" fontId="2" fillId="2" borderId="3" xfId="0" applyFont="1" applyFill="1" applyBorder="1" applyAlignment="1">
      <alignment horizontal="center"/>
    </xf>
    <xf numFmtId="0" fontId="2" fillId="0" borderId="3" xfId="0" applyFont="1" applyBorder="1" applyAlignment="1">
      <alignment horizontal="center"/>
    </xf>
    <xf numFmtId="165" fontId="0" fillId="2" borderId="1" xfId="0" applyNumberFormat="1" applyFill="1" applyBorder="1"/>
    <xf numFmtId="165" fontId="0" fillId="2" borderId="5" xfId="0" applyNumberFormat="1" applyFill="1" applyBorder="1"/>
    <xf numFmtId="0" fontId="0" fillId="2" borderId="1" xfId="0" applyFill="1" applyBorder="1"/>
    <xf numFmtId="171" fontId="0" fillId="2" borderId="5" xfId="0" applyNumberFormat="1" applyFill="1" applyBorder="1"/>
    <xf numFmtId="171" fontId="2" fillId="2" borderId="7" xfId="0" applyNumberFormat="1" applyFont="1" applyFill="1" applyBorder="1"/>
    <xf numFmtId="165" fontId="0" fillId="2" borderId="0" xfId="0" applyNumberFormat="1" applyFill="1" applyBorder="1"/>
    <xf numFmtId="0" fontId="0" fillId="4" borderId="0" xfId="0" applyFill="1"/>
    <xf numFmtId="0" fontId="0" fillId="2" borderId="4" xfId="0" applyFill="1" applyBorder="1"/>
    <xf numFmtId="165" fontId="2" fillId="2" borderId="0" xfId="1" applyFont="1" applyFill="1" applyBorder="1" applyAlignment="1">
      <alignment horizontal="center"/>
    </xf>
    <xf numFmtId="165" fontId="0" fillId="2" borderId="0" xfId="1" applyFont="1" applyFill="1"/>
    <xf numFmtId="165" fontId="0" fillId="2" borderId="1" xfId="1" applyFont="1" applyFill="1" applyBorder="1"/>
    <xf numFmtId="165" fontId="0" fillId="2" borderId="5" xfId="1" applyFont="1" applyFill="1" applyBorder="1"/>
    <xf numFmtId="165" fontId="0" fillId="2" borderId="15" xfId="1" applyFont="1" applyFill="1" applyBorder="1"/>
    <xf numFmtId="165" fontId="0" fillId="2" borderId="7" xfId="1" applyFont="1" applyFill="1" applyBorder="1"/>
    <xf numFmtId="173" fontId="0" fillId="2" borderId="0" xfId="1" applyNumberFormat="1" applyFont="1" applyFill="1"/>
    <xf numFmtId="173" fontId="0" fillId="2" borderId="0" xfId="0" applyNumberFormat="1" applyFill="1"/>
    <xf numFmtId="0" fontId="11" fillId="2" borderId="0" xfId="3" applyFont="1" applyFill="1" applyBorder="1" applyAlignment="1">
      <alignment horizontal="justify" vertical="center" wrapText="1"/>
    </xf>
    <xf numFmtId="0" fontId="2" fillId="2" borderId="5" xfId="0" applyFont="1" applyFill="1" applyBorder="1" applyAlignment="1">
      <alignment horizontal="center"/>
    </xf>
    <xf numFmtId="0" fontId="0" fillId="2" borderId="1" xfId="0" applyFill="1" applyBorder="1" applyAlignment="1">
      <alignment horizontal="center"/>
    </xf>
    <xf numFmtId="165" fontId="0" fillId="2" borderId="1" xfId="1" applyFont="1" applyFill="1" applyBorder="1" applyAlignment="1">
      <alignment horizontal="center"/>
    </xf>
    <xf numFmtId="0" fontId="0" fillId="2" borderId="15" xfId="0" applyFill="1" applyBorder="1" applyAlignment="1">
      <alignment horizontal="center"/>
    </xf>
    <xf numFmtId="165" fontId="0" fillId="2" borderId="15" xfId="1" applyFont="1" applyFill="1" applyBorder="1" applyAlignment="1">
      <alignment horizontal="center"/>
    </xf>
    <xf numFmtId="0" fontId="0" fillId="2" borderId="0" xfId="0" applyFill="1" applyBorder="1" applyAlignment="1">
      <alignment horizontal="center" vertical="center" wrapText="1"/>
    </xf>
    <xf numFmtId="0" fontId="0" fillId="2" borderId="0" xfId="0" applyFill="1" applyBorder="1" applyAlignment="1">
      <alignment horizontal="center"/>
    </xf>
    <xf numFmtId="165" fontId="0" fillId="2" borderId="47" xfId="1" applyFont="1" applyFill="1" applyBorder="1"/>
    <xf numFmtId="165" fontId="0" fillId="2" borderId="45" xfId="1" applyFont="1" applyFill="1" applyBorder="1"/>
    <xf numFmtId="165" fontId="0" fillId="2" borderId="46" xfId="1" applyFont="1" applyFill="1" applyBorder="1"/>
    <xf numFmtId="0" fontId="2" fillId="2" borderId="0" xfId="0" applyFont="1" applyFill="1" applyBorder="1" applyAlignment="1">
      <alignment vertical="center" wrapText="1"/>
    </xf>
    <xf numFmtId="0" fontId="0" fillId="2" borderId="15" xfId="0" applyFill="1" applyBorder="1"/>
    <xf numFmtId="0" fontId="2" fillId="2" borderId="47" xfId="0" applyFont="1" applyFill="1" applyBorder="1" applyAlignment="1">
      <alignment horizontal="center"/>
    </xf>
    <xf numFmtId="0" fontId="2" fillId="2" borderId="45" xfId="0" applyFont="1" applyFill="1" applyBorder="1" applyAlignment="1">
      <alignment horizontal="center"/>
    </xf>
    <xf numFmtId="0" fontId="2" fillId="2" borderId="46" xfId="0" applyFont="1" applyFill="1" applyBorder="1" applyAlignment="1">
      <alignment horizontal="center"/>
    </xf>
    <xf numFmtId="165" fontId="0" fillId="2" borderId="14" xfId="1" applyFont="1" applyFill="1" applyBorder="1"/>
    <xf numFmtId="165" fontId="0" fillId="2" borderId="3" xfId="1" applyFont="1" applyFill="1" applyBorder="1"/>
    <xf numFmtId="165" fontId="2" fillId="2" borderId="12" xfId="1" applyFont="1" applyFill="1" applyBorder="1" applyAlignment="1">
      <alignment vertical="center"/>
    </xf>
    <xf numFmtId="0" fontId="0" fillId="2" borderId="2" xfId="0" applyFill="1" applyBorder="1"/>
    <xf numFmtId="171" fontId="0" fillId="2" borderId="3" xfId="0" applyNumberFormat="1" applyFill="1" applyBorder="1"/>
    <xf numFmtId="0" fontId="2" fillId="2" borderId="6" xfId="0" applyFont="1" applyFill="1" applyBorder="1"/>
    <xf numFmtId="0" fontId="0"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horizontal="center"/>
    </xf>
    <xf numFmtId="0" fontId="6" fillId="2" borderId="0" xfId="0" applyFont="1" applyFill="1"/>
    <xf numFmtId="0" fontId="2" fillId="2" borderId="0" xfId="0" applyFont="1" applyFill="1" applyBorder="1" applyAlignment="1">
      <alignment wrapText="1"/>
    </xf>
    <xf numFmtId="0" fontId="6" fillId="4" borderId="0" xfId="0" applyFont="1" applyFill="1"/>
    <xf numFmtId="0" fontId="3" fillId="4" borderId="0" xfId="0" applyFont="1" applyFill="1" applyBorder="1"/>
    <xf numFmtId="0" fontId="0" fillId="4" borderId="0" xfId="0" applyFont="1" applyFill="1"/>
    <xf numFmtId="0" fontId="13" fillId="4" borderId="0" xfId="0" applyFont="1" applyFill="1" applyAlignment="1">
      <alignment horizontal="center"/>
    </xf>
    <xf numFmtId="0" fontId="13" fillId="4" borderId="0" xfId="0" applyFont="1" applyFill="1"/>
    <xf numFmtId="0" fontId="13" fillId="4" borderId="0" xfId="0" applyFont="1" applyFill="1" applyBorder="1"/>
    <xf numFmtId="0" fontId="14" fillId="4" borderId="0" xfId="0" applyFont="1" applyFill="1" applyBorder="1" applyAlignment="1">
      <alignment horizontal="center"/>
    </xf>
    <xf numFmtId="0" fontId="14" fillId="4" borderId="0" xfId="0" applyFont="1" applyFill="1" applyBorder="1" applyAlignment="1">
      <alignment vertical="center" wrapText="1"/>
    </xf>
    <xf numFmtId="0" fontId="14" fillId="4" borderId="0" xfId="0" applyFont="1" applyFill="1" applyBorder="1"/>
    <xf numFmtId="0" fontId="6" fillId="4" borderId="0" xfId="0" applyFont="1" applyFill="1" applyBorder="1" applyAlignment="1">
      <alignment horizontal="center"/>
    </xf>
    <xf numFmtId="0" fontId="6" fillId="4" borderId="0" xfId="0" applyFont="1" applyFill="1" applyBorder="1"/>
    <xf numFmtId="0" fontId="6" fillId="4" borderId="0" xfId="0" applyFont="1" applyFill="1" applyBorder="1" applyAlignment="1">
      <alignment horizontal="center" vertical="center"/>
    </xf>
    <xf numFmtId="0" fontId="0" fillId="4" borderId="0" xfId="0" applyFont="1" applyFill="1" applyBorder="1" applyAlignment="1">
      <alignment horizontal="center"/>
    </xf>
    <xf numFmtId="0" fontId="0" fillId="4" borderId="0" xfId="0" applyFont="1" applyFill="1" applyBorder="1"/>
    <xf numFmtId="0" fontId="0" fillId="2" borderId="0" xfId="0" applyFont="1" applyFill="1" applyBorder="1"/>
    <xf numFmtId="0" fontId="0" fillId="3" borderId="1" xfId="0" applyFill="1" applyBorder="1" applyAlignment="1">
      <alignment horizontal="center"/>
    </xf>
    <xf numFmtId="0" fontId="0" fillId="2" borderId="5" xfId="0" applyFill="1" applyBorder="1" applyAlignment="1">
      <alignment horizontal="center"/>
    </xf>
    <xf numFmtId="0" fontId="0" fillId="2" borderId="1" xfId="0" applyFont="1" applyFill="1" applyBorder="1" applyAlignment="1">
      <alignment horizontal="center" vertical="center"/>
    </xf>
    <xf numFmtId="0" fontId="0" fillId="2" borderId="5"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173" fontId="2" fillId="2" borderId="32" xfId="0" applyNumberFormat="1" applyFont="1" applyFill="1" applyBorder="1" applyAlignment="1">
      <alignment horizontal="center" wrapText="1"/>
    </xf>
    <xf numFmtId="173" fontId="2" fillId="2" borderId="21" xfId="0" applyNumberFormat="1" applyFont="1" applyFill="1" applyBorder="1" applyAlignment="1">
      <alignment horizontal="center" wrapText="1"/>
    </xf>
    <xf numFmtId="173" fontId="2" fillId="2" borderId="22" xfId="0" applyNumberFormat="1" applyFont="1" applyFill="1" applyBorder="1" applyAlignment="1">
      <alignment horizontal="center" wrapText="1"/>
    </xf>
    <xf numFmtId="0" fontId="0" fillId="2" borderId="8" xfId="0" applyFill="1" applyBorder="1"/>
    <xf numFmtId="0" fontId="0" fillId="2" borderId="9" xfId="0" applyFill="1" applyBorder="1" applyAlignment="1">
      <alignment horizontal="center"/>
    </xf>
    <xf numFmtId="173" fontId="0" fillId="2" borderId="5" xfId="1" applyNumberFormat="1" applyFont="1" applyFill="1" applyBorder="1" applyAlignment="1">
      <alignment horizontal="center"/>
    </xf>
    <xf numFmtId="0" fontId="0" fillId="2" borderId="6" xfId="0" applyFill="1" applyBorder="1"/>
    <xf numFmtId="173" fontId="0" fillId="2" borderId="7" xfId="0" applyNumberFormat="1" applyFill="1" applyBorder="1" applyAlignment="1">
      <alignment horizontal="center"/>
    </xf>
    <xf numFmtId="0" fontId="7" fillId="4" borderId="0" xfId="0" applyFont="1" applyFill="1" applyBorder="1" applyAlignment="1">
      <alignment horizontal="center"/>
    </xf>
    <xf numFmtId="0" fontId="6" fillId="4" borderId="1" xfId="0" applyFont="1" applyFill="1" applyBorder="1"/>
    <xf numFmtId="0" fontId="7" fillId="4" borderId="0" xfId="0" applyFont="1" applyFill="1" applyBorder="1" applyAlignment="1">
      <alignment vertical="center" wrapText="1"/>
    </xf>
    <xf numFmtId="0" fontId="7" fillId="4" borderId="0" xfId="0" applyFont="1" applyFill="1" applyBorder="1" applyAlignment="1">
      <alignment vertical="center"/>
    </xf>
    <xf numFmtId="0" fontId="7" fillId="4" borderId="0" xfId="0" applyFont="1" applyFill="1" applyBorder="1"/>
    <xf numFmtId="0" fontId="7" fillId="4" borderId="0" xfId="0" applyFont="1" applyFill="1" applyBorder="1" applyAlignment="1">
      <alignment horizontal="center" vertical="center" wrapText="1"/>
    </xf>
    <xf numFmtId="173" fontId="0" fillId="2" borderId="1" xfId="1" applyNumberFormat="1" applyFont="1" applyFill="1" applyBorder="1" applyAlignment="1">
      <alignment horizontal="center"/>
    </xf>
    <xf numFmtId="173" fontId="0" fillId="2" borderId="15" xfId="1" applyNumberFormat="1" applyFont="1" applyFill="1" applyBorder="1" applyAlignment="1">
      <alignment horizontal="center"/>
    </xf>
    <xf numFmtId="173" fontId="0" fillId="2" borderId="7" xfId="1" applyNumberFormat="1" applyFont="1" applyFill="1" applyBorder="1" applyAlignment="1">
      <alignment horizontal="center"/>
    </xf>
    <xf numFmtId="165" fontId="10" fillId="0" borderId="9" xfId="1" applyFont="1" applyBorder="1"/>
    <xf numFmtId="165" fontId="0" fillId="2" borderId="0" xfId="0" applyNumberFormat="1" applyFill="1"/>
    <xf numFmtId="165" fontId="10" fillId="0" borderId="1" xfId="3" applyNumberFormat="1" applyBorder="1"/>
    <xf numFmtId="10" fontId="2" fillId="2" borderId="1" xfId="0" applyNumberFormat="1" applyFont="1" applyFill="1" applyBorder="1" applyAlignment="1">
      <alignment horizontal="center"/>
    </xf>
    <xf numFmtId="165" fontId="10" fillId="0" borderId="29" xfId="3" applyNumberFormat="1" applyBorder="1"/>
    <xf numFmtId="10" fontId="2" fillId="2" borderId="29" xfId="0" applyNumberFormat="1" applyFont="1" applyFill="1" applyBorder="1" applyAlignment="1">
      <alignment horizontal="center" vertical="center"/>
    </xf>
    <xf numFmtId="0" fontId="2" fillId="3" borderId="45" xfId="0" applyFont="1" applyFill="1" applyBorder="1" applyAlignment="1">
      <alignment horizontal="center" vertical="center"/>
    </xf>
    <xf numFmtId="0" fontId="2" fillId="3" borderId="46" xfId="0" applyFont="1" applyFill="1" applyBorder="1" applyAlignment="1">
      <alignment horizontal="center" vertical="center"/>
    </xf>
    <xf numFmtId="165" fontId="10" fillId="0" borderId="5" xfId="1" applyFont="1" applyBorder="1"/>
    <xf numFmtId="165" fontId="10" fillId="0" borderId="15" xfId="3" applyNumberFormat="1" applyBorder="1"/>
    <xf numFmtId="10" fontId="2" fillId="2" borderId="15" xfId="0" applyNumberFormat="1" applyFont="1" applyFill="1" applyBorder="1" applyAlignment="1">
      <alignment horizontal="center"/>
    </xf>
    <xf numFmtId="165" fontId="10" fillId="0" borderId="7" xfId="1" applyFont="1" applyBorder="1"/>
    <xf numFmtId="165" fontId="0" fillId="2" borderId="9" xfId="1" applyFont="1" applyFill="1" applyBorder="1"/>
    <xf numFmtId="0" fontId="0" fillId="2" borderId="0" xfId="0" applyFill="1" applyBorder="1" applyAlignment="1"/>
    <xf numFmtId="0" fontId="2" fillId="2" borderId="21" xfId="0" applyFont="1" applyFill="1" applyBorder="1" applyAlignment="1">
      <alignment wrapText="1"/>
    </xf>
    <xf numFmtId="0" fontId="2" fillId="2" borderId="22" xfId="0" applyFont="1" applyFill="1" applyBorder="1" applyAlignment="1">
      <alignment wrapText="1"/>
    </xf>
    <xf numFmtId="9" fontId="0" fillId="2" borderId="0" xfId="2" applyFont="1" applyFill="1" applyBorder="1"/>
    <xf numFmtId="0" fontId="0" fillId="4" borderId="0" xfId="0" applyFill="1" applyBorder="1" applyAlignment="1"/>
    <xf numFmtId="0" fontId="0" fillId="4" borderId="0" xfId="0" applyFont="1" applyFill="1" applyBorder="1" applyAlignment="1">
      <alignment horizontal="center" vertical="center"/>
    </xf>
    <xf numFmtId="10" fontId="0" fillId="2" borderId="0" xfId="0" applyNumberFormat="1" applyFill="1" applyBorder="1" applyAlignment="1">
      <alignment horizontal="center"/>
    </xf>
    <xf numFmtId="0" fontId="2" fillId="2" borderId="0" xfId="0" applyFont="1" applyFill="1" applyBorder="1" applyAlignment="1">
      <alignment horizontal="center"/>
    </xf>
    <xf numFmtId="0" fontId="0" fillId="2" borderId="1" xfId="0" applyFill="1" applyBorder="1" applyAlignment="1">
      <alignment horizontal="left"/>
    </xf>
    <xf numFmtId="0" fontId="2" fillId="2" borderId="1" xfId="0" applyFont="1" applyFill="1" applyBorder="1" applyAlignment="1">
      <alignment horizontal="center"/>
    </xf>
    <xf numFmtId="0" fontId="2" fillId="3" borderId="0" xfId="0" applyFont="1" applyFill="1" applyBorder="1" applyAlignment="1">
      <alignment horizontal="center"/>
    </xf>
    <xf numFmtId="0" fontId="2" fillId="2" borderId="2" xfId="0" applyFont="1" applyFill="1" applyBorder="1"/>
    <xf numFmtId="0" fontId="0" fillId="2" borderId="50" xfId="0" applyFill="1" applyBorder="1"/>
    <xf numFmtId="0" fontId="0" fillId="2" borderId="51" xfId="0" applyFill="1" applyBorder="1"/>
    <xf numFmtId="0" fontId="0" fillId="2" borderId="36" xfId="0" applyFill="1" applyBorder="1"/>
    <xf numFmtId="0" fontId="0" fillId="2" borderId="38" xfId="0" applyFill="1" applyBorder="1"/>
    <xf numFmtId="0" fontId="18" fillId="2" borderId="0" xfId="0" applyFont="1" applyFill="1" applyBorder="1"/>
    <xf numFmtId="0" fontId="0" fillId="2" borderId="5" xfId="0" applyFill="1" applyBorder="1"/>
    <xf numFmtId="0" fontId="2" fillId="2" borderId="4" xfId="0" applyFont="1" applyFill="1" applyBorder="1"/>
    <xf numFmtId="0" fontId="2" fillId="2" borderId="1" xfId="0" applyFont="1" applyFill="1" applyBorder="1"/>
    <xf numFmtId="0" fontId="2" fillId="2" borderId="5" xfId="0" applyFont="1" applyFill="1" applyBorder="1"/>
    <xf numFmtId="0" fontId="0" fillId="2" borderId="4" xfId="0" applyFill="1" applyBorder="1" applyAlignment="1">
      <alignment horizontal="center"/>
    </xf>
    <xf numFmtId="176" fontId="0" fillId="2" borderId="6" xfId="10" applyNumberFormat="1" applyFont="1" applyFill="1" applyBorder="1" applyAlignment="1">
      <alignment horizontal="center"/>
    </xf>
    <xf numFmtId="176" fontId="0" fillId="2" borderId="15" xfId="10" applyNumberFormat="1" applyFont="1" applyFill="1" applyBorder="1" applyAlignment="1">
      <alignment horizontal="center"/>
    </xf>
    <xf numFmtId="176" fontId="0" fillId="2" borderId="7" xfId="10" applyNumberFormat="1" applyFont="1" applyFill="1" applyBorder="1" applyAlignment="1">
      <alignment horizontal="center"/>
    </xf>
    <xf numFmtId="0" fontId="0" fillId="2" borderId="52" xfId="0" applyFill="1" applyBorder="1"/>
    <xf numFmtId="0" fontId="0" fillId="2" borderId="28" xfId="0" applyFill="1" applyBorder="1"/>
    <xf numFmtId="165" fontId="0" fillId="2" borderId="28" xfId="1" applyFont="1" applyFill="1" applyBorder="1"/>
    <xf numFmtId="165" fontId="0" fillId="2" borderId="53" xfId="0" applyNumberFormat="1" applyFill="1" applyBorder="1"/>
    <xf numFmtId="0" fontId="3" fillId="2" borderId="0" xfId="0" applyFont="1" applyFill="1" applyBorder="1"/>
    <xf numFmtId="165" fontId="2" fillId="2" borderId="12" xfId="0" applyNumberFormat="1" applyFont="1" applyFill="1" applyBorder="1"/>
    <xf numFmtId="0" fontId="0" fillId="2" borderId="6" xfId="0" applyFill="1" applyBorder="1" applyAlignment="1">
      <alignment horizontal="center"/>
    </xf>
    <xf numFmtId="0" fontId="0" fillId="2" borderId="15" xfId="0" applyFill="1" applyBorder="1" applyAlignment="1">
      <alignment horizontal="left"/>
    </xf>
    <xf numFmtId="0" fontId="0" fillId="2" borderId="7" xfId="0" applyFill="1" applyBorder="1" applyAlignment="1">
      <alignment horizontal="center"/>
    </xf>
    <xf numFmtId="0" fontId="2" fillId="2" borderId="0" xfId="0" applyFont="1" applyFill="1" applyBorder="1" applyAlignment="1">
      <alignment horizontal="center" wrapText="1"/>
    </xf>
    <xf numFmtId="0" fontId="2" fillId="2" borderId="0" xfId="0" applyFont="1" applyFill="1" applyBorder="1"/>
    <xf numFmtId="176" fontId="0" fillId="2" borderId="0" xfId="10" applyNumberFormat="1" applyFont="1" applyFill="1" applyBorder="1" applyAlignment="1">
      <alignment horizontal="center"/>
    </xf>
    <xf numFmtId="0" fontId="2" fillId="2" borderId="0" xfId="0" applyFont="1" applyFill="1" applyBorder="1" applyAlignment="1">
      <alignment horizontal="center" vertical="center"/>
    </xf>
    <xf numFmtId="0" fontId="0" fillId="2" borderId="0" xfId="0" applyFont="1" applyFill="1" applyBorder="1" applyAlignment="1">
      <alignment vertical="center"/>
    </xf>
    <xf numFmtId="0" fontId="17" fillId="2" borderId="0" xfId="0" applyFont="1" applyFill="1" applyBorder="1" applyAlignment="1">
      <alignment horizontal="center" wrapText="1"/>
    </xf>
    <xf numFmtId="0" fontId="19" fillId="2" borderId="29" xfId="0" applyFont="1" applyFill="1" applyBorder="1" applyAlignment="1">
      <alignment vertical="center"/>
    </xf>
    <xf numFmtId="177" fontId="19" fillId="2" borderId="29" xfId="0" applyNumberFormat="1" applyFont="1" applyFill="1" applyBorder="1" applyAlignment="1">
      <alignment horizontal="center" vertical="center"/>
    </xf>
    <xf numFmtId="177" fontId="19" fillId="2" borderId="0" xfId="0" applyNumberFormat="1" applyFont="1" applyFill="1" applyBorder="1" applyAlignment="1">
      <alignment horizontal="center" vertical="center"/>
    </xf>
    <xf numFmtId="177" fontId="19" fillId="2" borderId="54" xfId="0" applyNumberFormat="1" applyFont="1" applyFill="1" applyBorder="1" applyAlignment="1">
      <alignment horizontal="center" vertical="center"/>
    </xf>
    <xf numFmtId="0" fontId="3" fillId="2" borderId="38" xfId="0" applyFont="1" applyFill="1" applyBorder="1"/>
    <xf numFmtId="178" fontId="20" fillId="2" borderId="1" xfId="0" applyNumberFormat="1" applyFont="1" applyFill="1" applyBorder="1" applyAlignment="1"/>
    <xf numFmtId="174" fontId="20" fillId="2" borderId="0" xfId="0" applyNumberFormat="1" applyFont="1" applyFill="1" applyBorder="1" applyAlignment="1">
      <alignment horizontal="right"/>
    </xf>
    <xf numFmtId="174" fontId="20" fillId="2" borderId="1" xfId="0" applyNumberFormat="1" applyFont="1" applyFill="1" applyBorder="1" applyAlignment="1">
      <alignment horizontal="center"/>
    </xf>
    <xf numFmtId="44" fontId="20" fillId="2" borderId="1" xfId="10" applyFont="1" applyFill="1" applyBorder="1" applyAlignment="1">
      <alignment horizontal="center"/>
    </xf>
    <xf numFmtId="44" fontId="20" fillId="2" borderId="1" xfId="10" applyFont="1" applyFill="1" applyBorder="1" applyAlignment="1">
      <alignment horizontal="right"/>
    </xf>
    <xf numFmtId="178" fontId="20" fillId="2" borderId="55" xfId="0" applyNumberFormat="1" applyFont="1" applyFill="1" applyBorder="1" applyAlignment="1"/>
    <xf numFmtId="0" fontId="19" fillId="2" borderId="1" xfId="0" applyFont="1" applyFill="1" applyBorder="1" applyAlignment="1">
      <alignment vertical="center"/>
    </xf>
    <xf numFmtId="177" fontId="19" fillId="2" borderId="1" xfId="0" applyNumberFormat="1" applyFont="1" applyFill="1" applyBorder="1" applyAlignment="1">
      <alignment horizontal="center" vertical="center"/>
    </xf>
    <xf numFmtId="0" fontId="19" fillId="2" borderId="56" xfId="0" applyFont="1" applyFill="1" applyBorder="1" applyAlignment="1">
      <alignment vertical="center"/>
    </xf>
    <xf numFmtId="9" fontId="20" fillId="2" borderId="1" xfId="2" applyFont="1" applyFill="1" applyBorder="1" applyAlignment="1">
      <alignment horizontal="center" vertical="center"/>
    </xf>
    <xf numFmtId="174" fontId="20" fillId="6" borderId="1" xfId="0" applyNumberFormat="1" applyFont="1" applyFill="1" applyBorder="1" applyAlignment="1">
      <alignment horizontal="right"/>
    </xf>
    <xf numFmtId="0" fontId="2" fillId="2" borderId="1" xfId="0" applyFont="1" applyFill="1" applyBorder="1" applyAlignment="1">
      <alignment horizontal="center" vertical="center"/>
    </xf>
    <xf numFmtId="9" fontId="0" fillId="2" borderId="1" xfId="0" applyNumberFormat="1" applyFont="1" applyFill="1" applyBorder="1" applyAlignment="1">
      <alignment horizontal="center" vertical="center"/>
    </xf>
    <xf numFmtId="44" fontId="0" fillId="2" borderId="1" xfId="10" applyFont="1" applyFill="1" applyBorder="1"/>
    <xf numFmtId="44" fontId="0" fillId="2" borderId="1" xfId="0" applyNumberFormat="1" applyFill="1" applyBorder="1"/>
    <xf numFmtId="44" fontId="0" fillId="2" borderId="0" xfId="0" applyNumberFormat="1" applyFill="1" applyBorder="1"/>
    <xf numFmtId="44" fontId="0" fillId="3" borderId="1" xfId="10" applyFont="1" applyFill="1" applyBorder="1"/>
    <xf numFmtId="176" fontId="0" fillId="2" borderId="1" xfId="10" applyNumberFormat="1" applyFont="1" applyFill="1" applyBorder="1"/>
    <xf numFmtId="0" fontId="0" fillId="2" borderId="58" xfId="0" applyFill="1" applyBorder="1"/>
    <xf numFmtId="0" fontId="0" fillId="2" borderId="13" xfId="0" applyFill="1" applyBorder="1"/>
    <xf numFmtId="0" fontId="0" fillId="2" borderId="59" xfId="0" applyFill="1" applyBorder="1"/>
    <xf numFmtId="165" fontId="0" fillId="2" borderId="7" xfId="0" applyNumberFormat="1" applyFill="1" applyBorder="1"/>
    <xf numFmtId="0" fontId="2" fillId="2" borderId="27" xfId="0" applyFont="1" applyFill="1" applyBorder="1" applyAlignment="1">
      <alignment horizontal="center" vertical="center"/>
    </xf>
    <xf numFmtId="0" fontId="2" fillId="2" borderId="19" xfId="0" applyFont="1" applyFill="1" applyBorder="1" applyAlignment="1">
      <alignment horizontal="center" vertical="center"/>
    </xf>
    <xf numFmtId="44" fontId="0" fillId="2" borderId="0" xfId="10" applyFont="1" applyFill="1" applyBorder="1"/>
    <xf numFmtId="0" fontId="0" fillId="2" borderId="60" xfId="0" applyFill="1" applyBorder="1"/>
    <xf numFmtId="0" fontId="2" fillId="2" borderId="36" xfId="0" applyFont="1" applyFill="1" applyBorder="1" applyAlignment="1">
      <alignment horizontal="center" vertical="center"/>
    </xf>
    <xf numFmtId="165" fontId="0" fillId="2" borderId="36" xfId="0" applyNumberFormat="1" applyFill="1" applyBorder="1"/>
    <xf numFmtId="165" fontId="2" fillId="2" borderId="36" xfId="0" applyNumberFormat="1" applyFont="1" applyFill="1" applyBorder="1"/>
    <xf numFmtId="165" fontId="0" fillId="2" borderId="36" xfId="1" applyFont="1" applyFill="1" applyBorder="1"/>
    <xf numFmtId="165" fontId="0" fillId="2" borderId="2" xfId="1" applyFont="1" applyFill="1" applyBorder="1"/>
    <xf numFmtId="165" fontId="0" fillId="2" borderId="4" xfId="1" applyFont="1" applyFill="1" applyBorder="1"/>
    <xf numFmtId="165" fontId="0" fillId="2" borderId="44" xfId="1" applyFont="1" applyFill="1" applyBorder="1"/>
    <xf numFmtId="0" fontId="0" fillId="2" borderId="1" xfId="0" applyFill="1" applyBorder="1" applyAlignment="1">
      <alignment horizontal="right"/>
    </xf>
    <xf numFmtId="0" fontId="20" fillId="2" borderId="1" xfId="0" applyNumberFormat="1" applyFont="1" applyFill="1" applyBorder="1" applyAlignment="1">
      <alignment horizontal="right"/>
    </xf>
    <xf numFmtId="10" fontId="2" fillId="2" borderId="0" xfId="0" applyNumberFormat="1" applyFont="1" applyFill="1" applyBorder="1" applyAlignment="1">
      <alignment horizontal="center"/>
    </xf>
    <xf numFmtId="10" fontId="0" fillId="0" borderId="0" xfId="2" applyNumberFormat="1" applyFont="1" applyBorder="1" applyAlignment="1">
      <alignment horizontal="center"/>
    </xf>
    <xf numFmtId="0" fontId="0" fillId="0" borderId="0" xfId="0" applyBorder="1" applyAlignment="1">
      <alignment horizontal="center"/>
    </xf>
    <xf numFmtId="10" fontId="0" fillId="0" borderId="0" xfId="0" applyNumberFormat="1" applyBorder="1" applyAlignment="1">
      <alignment horizontal="center"/>
    </xf>
    <xf numFmtId="0" fontId="1" fillId="3" borderId="0" xfId="3" applyFont="1" applyFill="1" applyBorder="1"/>
    <xf numFmtId="10" fontId="1" fillId="3" borderId="0" xfId="2" applyNumberFormat="1" applyFont="1" applyFill="1" applyBorder="1"/>
    <xf numFmtId="10" fontId="0" fillId="3" borderId="0" xfId="2" applyNumberFormat="1" applyFont="1" applyFill="1" applyBorder="1" applyAlignment="1">
      <alignment horizontal="center"/>
    </xf>
    <xf numFmtId="0" fontId="0" fillId="3" borderId="0" xfId="0" applyFill="1" applyBorder="1" applyAlignment="1">
      <alignment horizontal="center"/>
    </xf>
    <xf numFmtId="10" fontId="0" fillId="3" borderId="0" xfId="0" applyNumberFormat="1" applyFill="1" applyBorder="1" applyAlignment="1">
      <alignment horizontal="center"/>
    </xf>
    <xf numFmtId="0" fontId="10" fillId="2" borderId="0" xfId="3" applyFill="1" applyBorder="1" applyAlignment="1">
      <alignment horizontal="center"/>
    </xf>
    <xf numFmtId="165" fontId="10" fillId="2" borderId="0" xfId="3" applyNumberFormat="1" applyFill="1" applyBorder="1"/>
    <xf numFmtId="0" fontId="13" fillId="2" borderId="0" xfId="0" applyFont="1" applyFill="1" applyBorder="1"/>
    <xf numFmtId="0" fontId="7" fillId="2" borderId="2" xfId="0" applyFont="1" applyFill="1" applyBorder="1"/>
    <xf numFmtId="0" fontId="7" fillId="2" borderId="6" xfId="0" applyFont="1" applyFill="1" applyBorder="1"/>
    <xf numFmtId="0" fontId="0" fillId="2" borderId="0" xfId="0" applyFont="1" applyFill="1" applyAlignment="1">
      <alignment horizontal="center"/>
    </xf>
    <xf numFmtId="0" fontId="0" fillId="2" borderId="0" xfId="0" applyFont="1" applyFill="1"/>
    <xf numFmtId="0" fontId="0" fillId="2" borderId="0" xfId="0" applyFont="1" applyFill="1" applyBorder="1" applyAlignment="1">
      <alignment horizontal="center"/>
    </xf>
    <xf numFmtId="0" fontId="0" fillId="2" borderId="3" xfId="0" applyFill="1" applyBorder="1" applyAlignment="1">
      <alignment horizontal="center"/>
    </xf>
    <xf numFmtId="176" fontId="0" fillId="5" borderId="1" xfId="10" applyNumberFormat="1" applyFont="1" applyFill="1" applyBorder="1"/>
    <xf numFmtId="0" fontId="0" fillId="7" borderId="3" xfId="0" applyFont="1" applyFill="1" applyBorder="1" applyAlignment="1">
      <alignment horizontal="center" vertical="center"/>
    </xf>
    <xf numFmtId="0" fontId="0" fillId="7" borderId="7" xfId="0" applyFont="1" applyFill="1" applyBorder="1" applyAlignment="1">
      <alignment horizontal="center" vertical="center"/>
    </xf>
    <xf numFmtId="0" fontId="0" fillId="3" borderId="5" xfId="0" applyFill="1" applyBorder="1" applyAlignment="1">
      <alignment horizontal="center"/>
    </xf>
    <xf numFmtId="165" fontId="0" fillId="2" borderId="1" xfId="0" applyNumberFormat="1" applyFill="1" applyBorder="1" applyAlignment="1">
      <alignment horizontal="center"/>
    </xf>
    <xf numFmtId="0" fontId="2" fillId="2" borderId="32" xfId="0" applyFont="1" applyFill="1" applyBorder="1" applyAlignment="1">
      <alignment wrapText="1"/>
    </xf>
    <xf numFmtId="0" fontId="2" fillId="2" borderId="47" xfId="0" applyFont="1" applyFill="1" applyBorder="1" applyAlignment="1">
      <alignment horizontal="center" wrapText="1"/>
    </xf>
    <xf numFmtId="0" fontId="2" fillId="2" borderId="45" xfId="0" applyFont="1" applyFill="1" applyBorder="1" applyAlignment="1">
      <alignment horizontal="center" wrapText="1"/>
    </xf>
    <xf numFmtId="0" fontId="2" fillId="2" borderId="46" xfId="0" applyFont="1" applyFill="1" applyBorder="1" applyAlignment="1">
      <alignment horizontal="center" wrapText="1"/>
    </xf>
    <xf numFmtId="0" fontId="2" fillId="2" borderId="26" xfId="0" applyFont="1" applyFill="1" applyBorder="1" applyAlignment="1">
      <alignment horizontal="center" wrapText="1"/>
    </xf>
    <xf numFmtId="0" fontId="2" fillId="3" borderId="0" xfId="0" applyFont="1" applyFill="1" applyBorder="1" applyAlignment="1">
      <alignment horizontal="center"/>
    </xf>
    <xf numFmtId="165" fontId="0" fillId="3" borderId="0" xfId="1" applyFont="1" applyFill="1" applyBorder="1"/>
    <xf numFmtId="165" fontId="2" fillId="3" borderId="0" xfId="1" applyFont="1" applyFill="1" applyBorder="1" applyAlignment="1">
      <alignment vertical="center"/>
    </xf>
    <xf numFmtId="0" fontId="6" fillId="2" borderId="0" xfId="0" applyFont="1" applyFill="1" applyBorder="1"/>
    <xf numFmtId="0" fontId="0" fillId="2" borderId="0" xfId="0" applyFill="1" applyBorder="1" applyAlignment="1">
      <alignment horizontal="center"/>
    </xf>
    <xf numFmtId="0" fontId="2" fillId="2" borderId="29" xfId="0" applyFont="1" applyFill="1" applyBorder="1" applyAlignment="1">
      <alignment horizontal="center"/>
    </xf>
    <xf numFmtId="0" fontId="2" fillId="2" borderId="25" xfId="0" applyFont="1" applyFill="1" applyBorder="1" applyAlignment="1">
      <alignment horizontal="center"/>
    </xf>
    <xf numFmtId="0" fontId="2" fillId="2" borderId="40" xfId="0" applyFont="1" applyFill="1" applyBorder="1" applyAlignment="1">
      <alignment horizontal="center"/>
    </xf>
    <xf numFmtId="0" fontId="2" fillId="2" borderId="40" xfId="0" applyFont="1" applyFill="1" applyBorder="1" applyAlignment="1">
      <alignment horizontal="center" vertical="center"/>
    </xf>
    <xf numFmtId="0" fontId="2" fillId="3" borderId="40" xfId="0" applyFont="1" applyFill="1" applyBorder="1" applyAlignment="1">
      <alignment horizontal="center" vertical="center"/>
    </xf>
    <xf numFmtId="0" fontId="2" fillId="3" borderId="41" xfId="0" applyFont="1" applyFill="1" applyBorder="1" applyAlignment="1">
      <alignment horizontal="center"/>
    </xf>
    <xf numFmtId="0" fontId="0" fillId="2" borderId="14" xfId="0" applyFill="1" applyBorder="1" applyAlignment="1">
      <alignment horizontal="center"/>
    </xf>
    <xf numFmtId="0" fontId="0" fillId="3" borderId="15" xfId="0" applyFill="1" applyBorder="1" applyAlignment="1">
      <alignment horizontal="center"/>
    </xf>
    <xf numFmtId="0" fontId="0" fillId="3" borderId="7" xfId="0" applyFill="1" applyBorder="1" applyAlignment="1">
      <alignment horizontal="center"/>
    </xf>
    <xf numFmtId="9" fontId="0" fillId="3" borderId="1" xfId="2" applyFont="1" applyFill="1" applyBorder="1" applyAlignment="1">
      <alignment horizontal="center"/>
    </xf>
    <xf numFmtId="9" fontId="0" fillId="3" borderId="5" xfId="2" applyFont="1" applyFill="1" applyBorder="1" applyAlignment="1">
      <alignment horizontal="center"/>
    </xf>
    <xf numFmtId="9" fontId="0" fillId="0" borderId="1" xfId="2" applyFont="1" applyFill="1" applyBorder="1" applyAlignment="1">
      <alignment horizontal="center"/>
    </xf>
    <xf numFmtId="9" fontId="0" fillId="0" borderId="5" xfId="2" applyFont="1" applyFill="1" applyBorder="1" applyAlignment="1">
      <alignment horizontal="center"/>
    </xf>
    <xf numFmtId="0" fontId="2" fillId="2" borderId="49" xfId="0" applyFont="1" applyFill="1" applyBorder="1" applyAlignment="1">
      <alignment horizontal="center"/>
    </xf>
    <xf numFmtId="0" fontId="2" fillId="2" borderId="70" xfId="0" applyFont="1" applyFill="1" applyBorder="1" applyAlignment="1">
      <alignment horizontal="center"/>
    </xf>
    <xf numFmtId="0" fontId="2" fillId="2" borderId="33" xfId="0" applyFont="1" applyFill="1" applyBorder="1" applyAlignment="1">
      <alignment horizontal="center"/>
    </xf>
    <xf numFmtId="165" fontId="0" fillId="2" borderId="6" xfId="1" applyFont="1" applyFill="1" applyBorder="1"/>
    <xf numFmtId="165" fontId="0" fillId="2" borderId="68" xfId="1" applyFont="1" applyFill="1" applyBorder="1"/>
    <xf numFmtId="165" fontId="0" fillId="2" borderId="4" xfId="1" applyFont="1" applyFill="1" applyBorder="1" applyAlignment="1">
      <alignment horizontal="center"/>
    </xf>
    <xf numFmtId="165" fontId="0" fillId="2" borderId="6" xfId="1" applyFont="1"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5" fillId="2" borderId="26" xfId="0" applyFont="1" applyFill="1" applyBorder="1" applyAlignment="1">
      <alignment horizontal="center"/>
    </xf>
    <xf numFmtId="0" fontId="2" fillId="3" borderId="14" xfId="0" applyFont="1" applyFill="1" applyBorder="1" applyAlignment="1">
      <alignment horizontal="center"/>
    </xf>
    <xf numFmtId="0" fontId="2" fillId="3" borderId="3" xfId="0" applyFont="1" applyFill="1" applyBorder="1" applyAlignment="1">
      <alignment horizontal="center"/>
    </xf>
    <xf numFmtId="10" fontId="0" fillId="0" borderId="15" xfId="0" applyNumberFormat="1" applyFill="1" applyBorder="1" applyAlignment="1">
      <alignment horizontal="center"/>
    </xf>
    <xf numFmtId="10" fontId="0" fillId="0" borderId="7" xfId="0" applyNumberFormat="1" applyFill="1" applyBorder="1" applyAlignment="1">
      <alignment horizontal="center"/>
    </xf>
    <xf numFmtId="0" fontId="2" fillId="3" borderId="6" xfId="0" applyFont="1" applyFill="1" applyBorder="1" applyAlignment="1">
      <alignment horizontal="center" vertical="center" wrapText="1"/>
    </xf>
    <xf numFmtId="10" fontId="0" fillId="0" borderId="15" xfId="2" applyNumberFormat="1" applyFont="1" applyFill="1" applyBorder="1" applyAlignment="1">
      <alignment horizontal="center"/>
    </xf>
    <xf numFmtId="10" fontId="0" fillId="0" borderId="4" xfId="2" applyNumberFormat="1" applyFont="1" applyBorder="1" applyAlignment="1">
      <alignment horizontal="center"/>
    </xf>
    <xf numFmtId="10" fontId="0" fillId="0" borderId="5" xfId="0" applyNumberFormat="1" applyBorder="1" applyAlignment="1">
      <alignment horizontal="center"/>
    </xf>
    <xf numFmtId="10" fontId="0" fillId="0" borderId="6" xfId="2" applyNumberFormat="1" applyFont="1" applyBorder="1" applyAlignment="1">
      <alignment horizontal="center"/>
    </xf>
    <xf numFmtId="0" fontId="0" fillId="0" borderId="15" xfId="0" applyBorder="1" applyAlignment="1">
      <alignment horizontal="center"/>
    </xf>
    <xf numFmtId="10" fontId="0" fillId="0" borderId="7" xfId="0" applyNumberFormat="1" applyBorder="1" applyAlignment="1">
      <alignment horizontal="center"/>
    </xf>
    <xf numFmtId="0" fontId="2" fillId="3" borderId="2" xfId="0" applyFont="1" applyFill="1" applyBorder="1" applyAlignment="1">
      <alignment horizontal="center"/>
    </xf>
    <xf numFmtId="44" fontId="0" fillId="2" borderId="15" xfId="0" applyNumberFormat="1" applyFill="1" applyBorder="1"/>
    <xf numFmtId="44" fontId="0" fillId="2" borderId="7" xfId="0" applyNumberFormat="1" applyFill="1" applyBorder="1"/>
    <xf numFmtId="165" fontId="10" fillId="0" borderId="49" xfId="3" applyNumberFormat="1" applyBorder="1"/>
    <xf numFmtId="165" fontId="10" fillId="0" borderId="19" xfId="3" applyNumberFormat="1" applyBorder="1"/>
    <xf numFmtId="165" fontId="10" fillId="0" borderId="20" xfId="3" applyNumberFormat="1" applyBorder="1"/>
    <xf numFmtId="172" fontId="0" fillId="2" borderId="0" xfId="2" applyNumberFormat="1" applyFont="1" applyFill="1" applyBorder="1" applyAlignment="1">
      <alignment horizontal="center"/>
    </xf>
    <xf numFmtId="176" fontId="0" fillId="2" borderId="0" xfId="12" applyNumberFormat="1" applyFont="1" applyFill="1" applyBorder="1" applyAlignment="1">
      <alignment wrapText="1"/>
    </xf>
    <xf numFmtId="176" fontId="0" fillId="2" borderId="0" xfId="12" applyNumberFormat="1" applyFont="1" applyFill="1" applyBorder="1" applyAlignment="1">
      <alignment horizontal="center" wrapText="1"/>
    </xf>
    <xf numFmtId="0" fontId="2" fillId="2" borderId="16" xfId="0" applyFont="1" applyFill="1" applyBorder="1"/>
    <xf numFmtId="165" fontId="0" fillId="0" borderId="15" xfId="1" applyFont="1" applyBorder="1"/>
    <xf numFmtId="10" fontId="0" fillId="3" borderId="0" xfId="2" applyNumberFormat="1" applyFont="1" applyFill="1" applyBorder="1"/>
    <xf numFmtId="43" fontId="2" fillId="2" borderId="0" xfId="11" applyFont="1" applyFill="1" applyBorder="1" applyAlignment="1">
      <alignment horizontal="center"/>
    </xf>
    <xf numFmtId="0" fontId="2" fillId="0" borderId="18" xfId="0" applyFont="1" applyBorder="1" applyAlignment="1">
      <alignment horizontal="center"/>
    </xf>
    <xf numFmtId="0" fontId="0" fillId="2" borderId="0" xfId="0" applyFill="1" applyBorder="1" applyAlignment="1">
      <alignment horizontal="center"/>
    </xf>
    <xf numFmtId="0" fontId="2" fillId="2" borderId="10" xfId="0" applyFont="1" applyFill="1" applyBorder="1" applyAlignment="1">
      <alignment horizontal="center" vertical="center" wrapText="1"/>
    </xf>
    <xf numFmtId="0" fontId="0" fillId="2" borderId="3" xfId="0" applyFill="1" applyBorder="1" applyAlignment="1">
      <alignment horizontal="center"/>
    </xf>
    <xf numFmtId="0" fontId="2" fillId="2" borderId="2" xfId="0" applyFont="1" applyFill="1" applyBorder="1" applyAlignment="1">
      <alignment horizontal="center"/>
    </xf>
    <xf numFmtId="0" fontId="2" fillId="2" borderId="14" xfId="0" applyFont="1" applyFill="1" applyBorder="1" applyAlignment="1">
      <alignment horizontal="center"/>
    </xf>
    <xf numFmtId="0" fontId="0" fillId="0" borderId="1" xfId="0" applyBorder="1" applyAlignment="1"/>
    <xf numFmtId="173" fontId="0" fillId="2" borderId="19" xfId="1" applyNumberFormat="1" applyFont="1" applyFill="1" applyBorder="1" applyAlignment="1">
      <alignment horizontal="center"/>
    </xf>
    <xf numFmtId="0" fontId="2" fillId="2" borderId="12" xfId="0" applyFont="1" applyFill="1" applyBorder="1" applyAlignment="1">
      <alignment horizontal="center"/>
    </xf>
    <xf numFmtId="0" fontId="2" fillId="2" borderId="26" xfId="0" applyFont="1" applyFill="1" applyBorder="1" applyAlignment="1">
      <alignment horizontal="center"/>
    </xf>
    <xf numFmtId="0" fontId="0" fillId="2" borderId="67" xfId="0" applyFill="1" applyBorder="1" applyAlignment="1">
      <alignment horizontal="center"/>
    </xf>
    <xf numFmtId="0" fontId="0" fillId="2" borderId="22" xfId="0" applyFill="1" applyBorder="1" applyAlignment="1">
      <alignment horizontal="center"/>
    </xf>
    <xf numFmtId="44" fontId="0" fillId="2" borderId="73" xfId="12" applyFont="1" applyFill="1" applyBorder="1"/>
    <xf numFmtId="44" fontId="0" fillId="2" borderId="41" xfId="12" applyFont="1" applyFill="1" applyBorder="1"/>
    <xf numFmtId="44" fontId="0" fillId="2" borderId="67" xfId="12" applyFont="1" applyFill="1" applyBorder="1"/>
    <xf numFmtId="44" fontId="0" fillId="2" borderId="17" xfId="12" applyFont="1" applyFill="1" applyBorder="1"/>
    <xf numFmtId="173" fontId="0" fillId="2" borderId="1" xfId="0" applyNumberFormat="1" applyFill="1" applyBorder="1" applyAlignment="1">
      <alignment horizontal="center"/>
    </xf>
    <xf numFmtId="173" fontId="0" fillId="2" borderId="5" xfId="0" applyNumberFormat="1" applyFill="1" applyBorder="1" applyAlignment="1">
      <alignment horizontal="center"/>
    </xf>
    <xf numFmtId="0" fontId="2" fillId="0" borderId="1" xfId="0" applyFont="1" applyBorder="1" applyAlignment="1">
      <alignment horizont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3" xfId="0" applyFont="1" applyBorder="1" applyAlignment="1">
      <alignment horizontal="center" vertical="center" wrapText="1"/>
    </xf>
    <xf numFmtId="0" fontId="0" fillId="0" borderId="32" xfId="0" applyBorder="1" applyAlignment="1">
      <alignment wrapText="1"/>
    </xf>
    <xf numFmtId="173" fontId="0" fillId="0" borderId="34" xfId="1" applyNumberFormat="1" applyFont="1" applyBorder="1" applyAlignment="1">
      <alignment horizontal="center"/>
    </xf>
    <xf numFmtId="173" fontId="0" fillId="0" borderId="67" xfId="0" applyNumberFormat="1" applyBorder="1"/>
    <xf numFmtId="0" fontId="0" fillId="0" borderId="21" xfId="0" applyBorder="1" applyAlignment="1">
      <alignment wrapText="1"/>
    </xf>
    <xf numFmtId="173" fontId="0" fillId="0" borderId="24" xfId="1" applyNumberFormat="1" applyFont="1" applyBorder="1" applyAlignment="1">
      <alignment horizontal="center"/>
    </xf>
    <xf numFmtId="173" fontId="0" fillId="0" borderId="21" xfId="0" applyNumberFormat="1" applyBorder="1"/>
    <xf numFmtId="0" fontId="0" fillId="0" borderId="22" xfId="0" applyBorder="1" applyAlignment="1">
      <alignment wrapText="1"/>
    </xf>
    <xf numFmtId="173" fontId="0" fillId="0" borderId="64" xfId="1" applyNumberFormat="1" applyFont="1" applyBorder="1" applyAlignment="1">
      <alignment horizontal="center"/>
    </xf>
    <xf numFmtId="173" fontId="0" fillId="0" borderId="22" xfId="0" applyNumberFormat="1" applyBorder="1"/>
    <xf numFmtId="0" fontId="2" fillId="0" borderId="2" xfId="0" applyFont="1" applyBorder="1" applyAlignment="1">
      <alignment horizontal="center" vertical="center"/>
    </xf>
    <xf numFmtId="181" fontId="2" fillId="0" borderId="1" xfId="0" applyNumberFormat="1" applyFont="1" applyBorder="1" applyAlignment="1">
      <alignment wrapText="1"/>
    </xf>
    <xf numFmtId="181" fontId="2" fillId="0" borderId="5" xfId="0" applyNumberFormat="1" applyFont="1" applyBorder="1" applyAlignment="1">
      <alignment wrapText="1"/>
    </xf>
    <xf numFmtId="0" fontId="2" fillId="0" borderId="1" xfId="0" applyFont="1" applyBorder="1" applyAlignment="1">
      <alignment wrapText="1"/>
    </xf>
    <xf numFmtId="0" fontId="2" fillId="0" borderId="5" xfId="0" applyFont="1" applyBorder="1" applyAlignment="1">
      <alignment wrapText="1"/>
    </xf>
    <xf numFmtId="0" fontId="0" fillId="0" borderId="1" xfId="0" applyBorder="1" applyAlignment="1">
      <alignment vertical="center"/>
    </xf>
    <xf numFmtId="0" fontId="0" fillId="0" borderId="1" xfId="0" applyBorder="1" applyAlignment="1">
      <alignment vertical="center" wrapText="1"/>
    </xf>
    <xf numFmtId="0" fontId="0" fillId="0" borderId="1" xfId="0" applyBorder="1" applyAlignment="1">
      <alignment wrapText="1"/>
    </xf>
    <xf numFmtId="0" fontId="2" fillId="0" borderId="6" xfId="0" applyFont="1" applyBorder="1" applyAlignment="1">
      <alignment horizontal="center" vertical="center" wrapText="1"/>
    </xf>
    <xf numFmtId="0" fontId="2" fillId="0" borderId="0" xfId="0" applyFont="1" applyAlignment="1">
      <alignment vertical="center" wrapText="1"/>
    </xf>
    <xf numFmtId="0" fontId="0" fillId="0" borderId="0" xfId="0" applyAlignment="1">
      <alignment wrapText="1"/>
    </xf>
    <xf numFmtId="0" fontId="2" fillId="0" borderId="19" xfId="0" applyFont="1" applyBorder="1" applyAlignment="1">
      <alignment horizontal="center"/>
    </xf>
    <xf numFmtId="0" fontId="2" fillId="0" borderId="19" xfId="0" applyFont="1" applyBorder="1" applyAlignment="1">
      <alignment horizontal="center" vertical="center"/>
    </xf>
    <xf numFmtId="181" fontId="2" fillId="0" borderId="1" xfId="0" applyNumberFormat="1" applyFont="1" applyBorder="1" applyAlignment="1">
      <alignment horizontal="center" vertical="center"/>
    </xf>
    <xf numFmtId="181" fontId="2" fillId="0" borderId="1" xfId="0" applyNumberFormat="1" applyFont="1" applyBorder="1" applyAlignment="1">
      <alignment horizontal="center"/>
    </xf>
    <xf numFmtId="0" fontId="0" fillId="0" borderId="0" xfId="0" applyAlignment="1">
      <alignment vertical="center" wrapText="1"/>
    </xf>
    <xf numFmtId="0" fontId="2" fillId="0" borderId="17" xfId="0" applyFont="1" applyBorder="1" applyAlignment="1">
      <alignment horizontal="center"/>
    </xf>
    <xf numFmtId="0" fontId="0" fillId="0" borderId="26" xfId="0" applyBorder="1"/>
    <xf numFmtId="0" fontId="2" fillId="0" borderId="1" xfId="0" applyFont="1" applyBorder="1" applyAlignment="1">
      <alignment horizontal="center" wrapText="1"/>
    </xf>
    <xf numFmtId="0" fontId="2" fillId="0" borderId="5" xfId="0" applyFont="1" applyBorder="1" applyAlignment="1">
      <alignment horizontal="center" wrapText="1"/>
    </xf>
    <xf numFmtId="0" fontId="6" fillId="2" borderId="1" xfId="0" applyFont="1" applyFill="1" applyBorder="1" applyAlignment="1">
      <alignment horizontal="center"/>
    </xf>
    <xf numFmtId="10" fontId="2" fillId="2" borderId="26" xfId="0" applyNumberFormat="1" applyFont="1" applyFill="1" applyBorder="1" applyAlignment="1">
      <alignment horizontal="center" vertical="center" wrapText="1"/>
    </xf>
    <xf numFmtId="184" fontId="0" fillId="2" borderId="4" xfId="12" applyNumberFormat="1" applyFont="1" applyFill="1" applyBorder="1"/>
    <xf numFmtId="184" fontId="0" fillId="2" borderId="5" xfId="12" applyNumberFormat="1" applyFont="1" applyFill="1" applyBorder="1" applyAlignment="1">
      <alignment horizontal="center"/>
    </xf>
    <xf numFmtId="184" fontId="0" fillId="2" borderId="5" xfId="0" applyNumberFormat="1" applyFill="1" applyBorder="1" applyAlignment="1">
      <alignment horizontal="center"/>
    </xf>
    <xf numFmtId="171" fontId="0" fillId="2" borderId="5" xfId="0" applyNumberFormat="1" applyFill="1" applyBorder="1" applyAlignment="1">
      <alignment horizontal="center"/>
    </xf>
    <xf numFmtId="173" fontId="6" fillId="2" borderId="0" xfId="0" applyNumberFormat="1" applyFont="1" applyFill="1"/>
    <xf numFmtId="171" fontId="0" fillId="2" borderId="5" xfId="12" applyNumberFormat="1"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165" fontId="2" fillId="2" borderId="22" xfId="0" applyNumberFormat="1" applyFont="1" applyFill="1" applyBorder="1" applyAlignment="1">
      <alignment horizontal="center" wrapText="1"/>
    </xf>
    <xf numFmtId="0" fontId="2" fillId="2" borderId="0" xfId="0" applyFont="1" applyFill="1" applyBorder="1" applyAlignment="1"/>
    <xf numFmtId="0" fontId="2" fillId="2" borderId="10" xfId="0" applyFont="1" applyFill="1" applyBorder="1" applyAlignment="1">
      <alignment wrapText="1"/>
    </xf>
    <xf numFmtId="10" fontId="2" fillId="2" borderId="26" xfId="0" applyNumberFormat="1" applyFont="1" applyFill="1" applyBorder="1" applyAlignment="1">
      <alignment horizontal="center" wrapText="1"/>
    </xf>
    <xf numFmtId="165" fontId="2" fillId="2" borderId="67" xfId="0" applyNumberFormat="1" applyFont="1" applyFill="1" applyBorder="1" applyAlignment="1">
      <alignment horizontal="center" wrapText="1"/>
    </xf>
    <xf numFmtId="0" fontId="2" fillId="3" borderId="18" xfId="0" applyFont="1" applyFill="1" applyBorder="1" applyAlignment="1">
      <alignment horizontal="center"/>
    </xf>
    <xf numFmtId="10" fontId="0" fillId="0" borderId="20" xfId="0" applyNumberFormat="1" applyFill="1" applyBorder="1" applyAlignment="1">
      <alignment horizontal="center"/>
    </xf>
    <xf numFmtId="0" fontId="2" fillId="2" borderId="45" xfId="0" applyFont="1" applyFill="1" applyBorder="1" applyAlignment="1">
      <alignment horizontal="center"/>
    </xf>
    <xf numFmtId="175" fontId="0" fillId="2" borderId="12" xfId="2" applyNumberFormat="1" applyFont="1" applyFill="1" applyBorder="1"/>
    <xf numFmtId="0" fontId="2" fillId="2" borderId="46" xfId="0" applyFont="1" applyFill="1" applyBorder="1" applyAlignment="1">
      <alignment horizontal="center"/>
    </xf>
    <xf numFmtId="165" fontId="0" fillId="2" borderId="0" xfId="1" applyFont="1" applyFill="1" applyBorder="1" applyAlignment="1">
      <alignment wrapText="1"/>
    </xf>
    <xf numFmtId="165" fontId="20" fillId="2" borderId="1" xfId="1" applyFont="1" applyFill="1" applyBorder="1" applyAlignment="1">
      <alignment horizontal="right"/>
    </xf>
    <xf numFmtId="185" fontId="20" fillId="2" borderId="1" xfId="1" applyNumberFormat="1" applyFont="1" applyFill="1" applyBorder="1" applyAlignment="1">
      <alignment horizontal="right"/>
    </xf>
    <xf numFmtId="185" fontId="19" fillId="2" borderId="1" xfId="1" applyNumberFormat="1" applyFont="1" applyFill="1" applyBorder="1" applyAlignment="1">
      <alignment horizontal="center" vertical="center"/>
    </xf>
    <xf numFmtId="165" fontId="19" fillId="2" borderId="57" xfId="1" applyFont="1" applyFill="1" applyBorder="1" applyAlignment="1">
      <alignment horizontal="center" vertical="center"/>
    </xf>
    <xf numFmtId="185" fontId="19" fillId="2" borderId="57" xfId="1" applyNumberFormat="1" applyFont="1" applyFill="1" applyBorder="1" applyAlignment="1">
      <alignment horizontal="center" vertical="center"/>
    </xf>
    <xf numFmtId="0" fontId="2" fillId="2" borderId="1" xfId="0" applyFont="1" applyFill="1" applyBorder="1" applyAlignment="1"/>
    <xf numFmtId="0" fontId="2" fillId="2" borderId="5" xfId="0" applyFont="1" applyFill="1" applyBorder="1" applyAlignment="1"/>
    <xf numFmtId="0" fontId="2" fillId="2" borderId="15" xfId="0" applyFont="1" applyFill="1" applyBorder="1" applyAlignment="1"/>
    <xf numFmtId="0" fontId="2" fillId="2" borderId="7" xfId="0" applyFont="1" applyFill="1" applyBorder="1" applyAlignment="1"/>
    <xf numFmtId="0" fontId="27" fillId="2" borderId="0" xfId="3" applyFont="1" applyFill="1" applyBorder="1" applyAlignment="1">
      <alignment vertical="center"/>
    </xf>
    <xf numFmtId="0" fontId="27" fillId="2" borderId="0" xfId="3" applyFont="1" applyFill="1" applyBorder="1" applyAlignment="1">
      <alignment horizontal="center" vertical="center"/>
    </xf>
    <xf numFmtId="0" fontId="28" fillId="3" borderId="0" xfId="3" applyFont="1" applyFill="1" applyBorder="1" applyAlignment="1">
      <alignment horizontal="justify" vertical="center"/>
    </xf>
    <xf numFmtId="0" fontId="29" fillId="3" borderId="0" xfId="3" applyFont="1" applyFill="1" applyBorder="1" applyAlignment="1">
      <alignment horizontal="justify" vertical="center"/>
    </xf>
    <xf numFmtId="0" fontId="30" fillId="3" borderId="0" xfId="3" applyFont="1" applyFill="1" applyBorder="1" applyAlignment="1">
      <alignment horizontal="justify" vertical="center"/>
    </xf>
    <xf numFmtId="174" fontId="28" fillId="3" borderId="0" xfId="3" applyNumberFormat="1" applyFont="1" applyFill="1" applyBorder="1" applyAlignment="1">
      <alignment horizontal="justify" vertical="center"/>
    </xf>
    <xf numFmtId="165" fontId="30" fillId="3" borderId="0" xfId="1" applyNumberFormat="1" applyFont="1" applyFill="1" applyBorder="1" applyAlignment="1" applyProtection="1">
      <alignment horizontal="justify" vertical="center"/>
    </xf>
    <xf numFmtId="165" fontId="31" fillId="3" borderId="0" xfId="1" applyNumberFormat="1" applyFont="1" applyFill="1" applyBorder="1" applyAlignment="1">
      <alignment horizontal="justify" vertical="center"/>
    </xf>
    <xf numFmtId="0" fontId="32" fillId="3" borderId="0" xfId="3" applyFont="1" applyFill="1" applyBorder="1" applyAlignment="1">
      <alignment horizontal="left" vertical="center"/>
    </xf>
    <xf numFmtId="0" fontId="28" fillId="3" borderId="0" xfId="3" applyFont="1" applyFill="1" applyBorder="1" applyAlignment="1">
      <alignment horizontal="justify" vertical="center" wrapText="1"/>
    </xf>
    <xf numFmtId="0" fontId="29" fillId="3" borderId="0" xfId="3" applyFont="1" applyFill="1" applyBorder="1" applyAlignment="1">
      <alignment horizontal="justify" vertical="center" wrapText="1"/>
    </xf>
    <xf numFmtId="0" fontId="30" fillId="3" borderId="0" xfId="3" applyFont="1" applyFill="1" applyBorder="1" applyAlignment="1">
      <alignment horizontal="justify" vertical="center" wrapText="1"/>
    </xf>
    <xf numFmtId="165" fontId="28" fillId="3" borderId="0" xfId="3" applyNumberFormat="1" applyFont="1" applyFill="1" applyBorder="1" applyAlignment="1">
      <alignment horizontal="center" vertical="center"/>
    </xf>
    <xf numFmtId="0" fontId="28" fillId="3" borderId="0" xfId="3" applyFont="1" applyFill="1" applyBorder="1" applyAlignment="1">
      <alignment horizontal="center" vertical="center"/>
    </xf>
    <xf numFmtId="0" fontId="8" fillId="3" borderId="0" xfId="0" applyFont="1" applyFill="1" applyBorder="1"/>
    <xf numFmtId="0" fontId="2" fillId="2" borderId="63" xfId="0" applyFont="1" applyFill="1" applyBorder="1" applyAlignment="1">
      <alignment horizontal="center" wrapText="1"/>
    </xf>
    <xf numFmtId="0" fontId="0" fillId="2" borderId="8" xfId="0" applyFill="1" applyBorder="1" applyAlignment="1">
      <alignment horizontal="center"/>
    </xf>
    <xf numFmtId="0" fontId="0" fillId="2" borderId="29" xfId="0" applyFill="1" applyBorder="1" applyAlignment="1">
      <alignment horizontal="center"/>
    </xf>
    <xf numFmtId="10" fontId="0" fillId="2" borderId="0" xfId="2" applyNumberFormat="1" applyFont="1" applyFill="1" applyBorder="1"/>
    <xf numFmtId="0" fontId="2" fillId="2" borderId="68" xfId="0" applyFont="1" applyFill="1" applyBorder="1" applyAlignment="1">
      <alignment horizontal="center"/>
    </xf>
    <xf numFmtId="0" fontId="2" fillId="2" borderId="42" xfId="0" applyFont="1" applyFill="1" applyBorder="1" applyAlignment="1">
      <alignment horizontal="center"/>
    </xf>
    <xf numFmtId="0" fontId="2" fillId="2" borderId="63" xfId="0" applyFont="1" applyFill="1" applyBorder="1" applyAlignment="1">
      <alignment horizontal="center"/>
    </xf>
    <xf numFmtId="165" fontId="2" fillId="3" borderId="21" xfId="0" applyNumberFormat="1" applyFont="1" applyFill="1" applyBorder="1" applyAlignment="1">
      <alignment horizontal="center" wrapText="1"/>
    </xf>
    <xf numFmtId="10" fontId="2" fillId="3" borderId="26" xfId="0" applyNumberFormat="1" applyFont="1" applyFill="1" applyBorder="1" applyAlignment="1">
      <alignment horizontal="center"/>
    </xf>
    <xf numFmtId="0" fontId="2" fillId="2" borderId="15" xfId="0" applyNumberFormat="1" applyFont="1" applyFill="1" applyBorder="1" applyAlignment="1">
      <alignment horizontal="center"/>
    </xf>
    <xf numFmtId="0" fontId="7" fillId="2" borderId="16" xfId="0" applyFont="1" applyFill="1" applyBorder="1" applyAlignment="1">
      <alignment horizontal="center"/>
    </xf>
    <xf numFmtId="0" fontId="7" fillId="2" borderId="2" xfId="0" applyFont="1" applyFill="1" applyBorder="1" applyAlignment="1">
      <alignment horizontal="center"/>
    </xf>
    <xf numFmtId="183" fontId="6" fillId="2" borderId="14" xfId="0" applyNumberFormat="1" applyFont="1" applyFill="1" applyBorder="1" applyAlignment="1">
      <alignment horizontal="center"/>
    </xf>
    <xf numFmtId="0" fontId="6" fillId="2" borderId="3" xfId="0" applyFont="1" applyFill="1" applyBorder="1" applyAlignment="1">
      <alignment horizontal="center"/>
    </xf>
    <xf numFmtId="0" fontId="7" fillId="2" borderId="6" xfId="0" applyFont="1" applyFill="1" applyBorder="1" applyAlignment="1">
      <alignment horizontal="center"/>
    </xf>
    <xf numFmtId="183" fontId="6" fillId="2" borderId="15" xfId="0" applyNumberFormat="1" applyFont="1" applyFill="1" applyBorder="1" applyAlignment="1">
      <alignment horizontal="center"/>
    </xf>
    <xf numFmtId="182" fontId="6" fillId="2" borderId="7" xfId="0" applyNumberFormat="1" applyFont="1" applyFill="1" applyBorder="1" applyAlignment="1">
      <alignment horizontal="center"/>
    </xf>
    <xf numFmtId="1" fontId="0" fillId="2" borderId="2" xfId="0" applyNumberFormat="1" applyFill="1" applyBorder="1" applyAlignment="1">
      <alignment horizontal="center"/>
    </xf>
    <xf numFmtId="1" fontId="0" fillId="2" borderId="4" xfId="0" applyNumberFormat="1" applyFill="1" applyBorder="1" applyAlignment="1">
      <alignment horizontal="center"/>
    </xf>
    <xf numFmtId="165" fontId="0" fillId="2" borderId="52" xfId="1" applyFont="1" applyFill="1" applyBorder="1"/>
    <xf numFmtId="165" fontId="0" fillId="2" borderId="53" xfId="1" applyFont="1" applyFill="1" applyBorder="1"/>
    <xf numFmtId="181" fontId="0" fillId="2" borderId="0" xfId="0" applyNumberFormat="1" applyFill="1" applyBorder="1" applyAlignment="1">
      <alignment horizontal="center"/>
    </xf>
    <xf numFmtId="0" fontId="0" fillId="2" borderId="0" xfId="0" applyFill="1" applyBorder="1" applyAlignment="1">
      <alignment horizontal="center"/>
    </xf>
    <xf numFmtId="0" fontId="8" fillId="2" borderId="0" xfId="0" applyFont="1" applyFill="1"/>
    <xf numFmtId="0" fontId="2" fillId="2" borderId="27" xfId="0" applyFont="1" applyFill="1" applyBorder="1" applyAlignment="1">
      <alignment horizontal="center" vertical="center"/>
    </xf>
    <xf numFmtId="0" fontId="2" fillId="2" borderId="0" xfId="0" applyFont="1" applyFill="1" applyBorder="1" applyAlignment="1">
      <alignment horizontal="center" vertical="center" wrapText="1"/>
    </xf>
    <xf numFmtId="0" fontId="0" fillId="2" borderId="18" xfId="0" applyFill="1" applyBorder="1" applyAlignment="1">
      <alignment horizontal="center"/>
    </xf>
    <xf numFmtId="0" fontId="0" fillId="2" borderId="19" xfId="0" applyFont="1" applyFill="1" applyBorder="1" applyAlignment="1">
      <alignment horizontal="center" vertical="center"/>
    </xf>
    <xf numFmtId="0" fontId="6" fillId="2" borderId="19" xfId="0" applyFont="1" applyFill="1" applyBorder="1" applyAlignment="1">
      <alignment horizontal="center" vertical="center"/>
    </xf>
    <xf numFmtId="9" fontId="0" fillId="3" borderId="19" xfId="2" applyFont="1" applyFill="1" applyBorder="1" applyAlignment="1">
      <alignment horizontal="center"/>
    </xf>
    <xf numFmtId="9" fontId="0" fillId="0" borderId="19" xfId="2" applyFont="1" applyFill="1" applyBorder="1" applyAlignment="1">
      <alignment horizontal="center"/>
    </xf>
    <xf numFmtId="0" fontId="0" fillId="3" borderId="19" xfId="0" applyFill="1" applyBorder="1" applyAlignment="1">
      <alignment horizontal="center"/>
    </xf>
    <xf numFmtId="173" fontId="0" fillId="2" borderId="19" xfId="0" applyNumberFormat="1" applyFill="1" applyBorder="1" applyAlignment="1">
      <alignment horizontal="center"/>
    </xf>
    <xf numFmtId="0" fontId="0" fillId="3" borderId="20" xfId="0" applyFill="1" applyBorder="1" applyAlignment="1">
      <alignment horizontal="center"/>
    </xf>
    <xf numFmtId="10" fontId="27" fillId="2" borderId="1" xfId="2" applyNumberFormat="1" applyFont="1" applyFill="1" applyBorder="1" applyAlignment="1">
      <alignment horizontal="center" vertical="center"/>
    </xf>
    <xf numFmtId="0" fontId="2" fillId="2" borderId="62" xfId="0" applyFont="1" applyFill="1" applyBorder="1" applyAlignment="1">
      <alignment horizontal="center"/>
    </xf>
    <xf numFmtId="165" fontId="0" fillId="2" borderId="75" xfId="1" applyFont="1" applyFill="1" applyBorder="1" applyAlignment="1">
      <alignment horizontal="center"/>
    </xf>
    <xf numFmtId="165" fontId="0" fillId="2" borderId="27" xfId="1" applyFont="1" applyFill="1" applyBorder="1" applyAlignment="1">
      <alignment horizontal="center"/>
    </xf>
    <xf numFmtId="165" fontId="0" fillId="2" borderId="30" xfId="1" applyFont="1" applyFill="1" applyBorder="1" applyAlignment="1">
      <alignment horizontal="center"/>
    </xf>
    <xf numFmtId="44" fontId="6" fillId="2" borderId="0" xfId="12" applyFont="1" applyFill="1" applyBorder="1" applyAlignment="1">
      <alignment wrapText="1"/>
    </xf>
    <xf numFmtId="164" fontId="0" fillId="2" borderId="0" xfId="1" applyNumberFormat="1" applyFont="1" applyFill="1" applyBorder="1"/>
    <xf numFmtId="10" fontId="6" fillId="2" borderId="0" xfId="2" applyNumberFormat="1" applyFont="1" applyFill="1" applyBorder="1" applyAlignment="1">
      <alignment wrapText="1"/>
    </xf>
    <xf numFmtId="10" fontId="2" fillId="3" borderId="47" xfId="2" applyNumberFormat="1" applyFont="1" applyFill="1" applyBorder="1" applyAlignment="1">
      <alignment horizontal="center" vertical="center" wrapText="1"/>
    </xf>
    <xf numFmtId="172" fontId="33" fillId="2" borderId="0" xfId="2" applyNumberFormat="1" applyFont="1" applyFill="1" applyBorder="1" applyAlignment="1">
      <alignment horizontal="center" wrapText="1"/>
    </xf>
    <xf numFmtId="165" fontId="0" fillId="2" borderId="18" xfId="1" applyFont="1" applyFill="1" applyBorder="1"/>
    <xf numFmtId="10" fontId="2" fillId="2" borderId="0" xfId="0" applyNumberFormat="1" applyFont="1" applyFill="1" applyBorder="1" applyAlignment="1">
      <alignment horizontal="center" vertical="center" wrapText="1"/>
    </xf>
    <xf numFmtId="165" fontId="2" fillId="2" borderId="0" xfId="1" applyFont="1" applyFill="1" applyBorder="1" applyAlignment="1">
      <alignment vertical="center"/>
    </xf>
    <xf numFmtId="0" fontId="2" fillId="2" borderId="26" xfId="1" applyNumberFormat="1" applyFont="1" applyFill="1" applyBorder="1" applyAlignment="1">
      <alignment horizontal="center"/>
    </xf>
    <xf numFmtId="0" fontId="2" fillId="2" borderId="0" xfId="0" applyFont="1" applyFill="1" applyBorder="1" applyAlignment="1">
      <alignment horizontal="left"/>
    </xf>
    <xf numFmtId="10" fontId="2" fillId="2" borderId="0" xfId="0" applyNumberFormat="1" applyFont="1" applyFill="1" applyBorder="1" applyAlignment="1">
      <alignment horizontal="center" wrapText="1"/>
    </xf>
    <xf numFmtId="10" fontId="0" fillId="2" borderId="0" xfId="2" applyNumberFormat="1" applyFont="1" applyFill="1" applyBorder="1" applyAlignment="1">
      <alignment wrapText="1"/>
    </xf>
    <xf numFmtId="9" fontId="2" fillId="2" borderId="0" xfId="2" applyFont="1" applyFill="1" applyBorder="1" applyAlignment="1">
      <alignment horizontal="center" wrapText="1"/>
    </xf>
    <xf numFmtId="0" fontId="8" fillId="2" borderId="0" xfId="0" applyFont="1" applyFill="1" applyBorder="1"/>
    <xf numFmtId="174" fontId="10" fillId="2" borderId="0" xfId="4" applyFont="1" applyFill="1" applyBorder="1" applyAlignment="1">
      <alignment horizontal="justify" vertical="center"/>
    </xf>
    <xf numFmtId="174" fontId="10" fillId="2" borderId="0" xfId="4" applyFont="1" applyFill="1" applyBorder="1" applyAlignment="1">
      <alignment vertical="center"/>
    </xf>
    <xf numFmtId="174" fontId="10" fillId="2" borderId="0" xfId="4" applyFont="1" applyFill="1" applyBorder="1" applyAlignment="1">
      <alignment horizontal="left" vertical="center"/>
    </xf>
    <xf numFmtId="0" fontId="10" fillId="2" borderId="0" xfId="4" applyNumberFormat="1" applyFont="1" applyFill="1" applyBorder="1" applyAlignment="1">
      <alignment horizontal="center" vertical="center"/>
    </xf>
    <xf numFmtId="0" fontId="11" fillId="2" borderId="0" xfId="3" applyFont="1" applyFill="1" applyBorder="1" applyAlignment="1">
      <alignment horizontal="justify" vertical="center"/>
    </xf>
    <xf numFmtId="0" fontId="11" fillId="2" borderId="0" xfId="3" applyFont="1" applyFill="1" applyBorder="1" applyAlignment="1">
      <alignment horizontal="center" vertical="center"/>
    </xf>
    <xf numFmtId="165" fontId="11" fillId="2" borderId="0" xfId="3" applyNumberFormat="1" applyFont="1" applyFill="1" applyBorder="1" applyAlignment="1">
      <alignment horizontal="center" vertical="center"/>
    </xf>
    <xf numFmtId="165" fontId="11" fillId="2" borderId="0" xfId="3" applyNumberFormat="1" applyFont="1" applyFill="1" applyBorder="1" applyAlignment="1">
      <alignment horizontal="justify" vertical="center"/>
    </xf>
    <xf numFmtId="0" fontId="7" fillId="2" borderId="0" xfId="0" applyFont="1" applyFill="1" applyBorder="1" applyAlignment="1">
      <alignment horizontal="center"/>
    </xf>
    <xf numFmtId="183" fontId="6" fillId="2" borderId="0" xfId="0" applyNumberFormat="1" applyFont="1" applyFill="1" applyBorder="1" applyAlignment="1">
      <alignment horizontal="center"/>
    </xf>
    <xf numFmtId="0" fontId="6" fillId="2" borderId="0" xfId="0" applyFont="1" applyFill="1" applyBorder="1" applyAlignment="1">
      <alignment horizontal="center"/>
    </xf>
    <xf numFmtId="182" fontId="6" fillId="2" borderId="0" xfId="0" applyNumberFormat="1" applyFont="1" applyFill="1" applyBorder="1" applyAlignment="1">
      <alignment horizontal="center"/>
    </xf>
    <xf numFmtId="181" fontId="0" fillId="2" borderId="1" xfId="0" applyNumberFormat="1" applyFill="1" applyBorder="1" applyAlignment="1">
      <alignment horizontal="center"/>
    </xf>
    <xf numFmtId="10" fontId="0" fillId="2" borderId="1" xfId="2" applyNumberFormat="1" applyFont="1" applyFill="1" applyBorder="1" applyAlignment="1">
      <alignment horizontal="center"/>
    </xf>
    <xf numFmtId="165" fontId="0" fillId="2" borderId="67" xfId="1" applyFont="1" applyFill="1" applyBorder="1" applyAlignment="1">
      <alignment horizontal="center"/>
    </xf>
    <xf numFmtId="165" fontId="0" fillId="2" borderId="21" xfId="1" applyFont="1" applyFill="1" applyBorder="1" applyAlignment="1">
      <alignment horizontal="center"/>
    </xf>
    <xf numFmtId="165" fontId="0" fillId="2" borderId="22" xfId="1" applyFont="1" applyFill="1" applyBorder="1" applyAlignment="1">
      <alignment horizontal="center"/>
    </xf>
    <xf numFmtId="165" fontId="0" fillId="2" borderId="25" xfId="1" applyFont="1" applyFill="1" applyBorder="1" applyAlignment="1">
      <alignment horizontal="center"/>
    </xf>
    <xf numFmtId="165" fontId="0" fillId="2" borderId="40" xfId="1" applyFont="1" applyFill="1" applyBorder="1" applyAlignment="1">
      <alignment horizontal="center"/>
    </xf>
    <xf numFmtId="165" fontId="0" fillId="2" borderId="41" xfId="1" applyFont="1" applyFill="1" applyBorder="1" applyAlignment="1">
      <alignment horizontal="center"/>
    </xf>
    <xf numFmtId="0" fontId="2" fillId="2" borderId="76" xfId="0" applyFont="1" applyFill="1" applyBorder="1" applyAlignment="1">
      <alignment horizontal="center"/>
    </xf>
    <xf numFmtId="165" fontId="0" fillId="2" borderId="19" xfId="1" applyFont="1" applyFill="1" applyBorder="1"/>
    <xf numFmtId="165" fontId="0" fillId="2" borderId="20" xfId="1" applyFont="1" applyFill="1" applyBorder="1"/>
    <xf numFmtId="0" fontId="34" fillId="2" borderId="0" xfId="13" applyFill="1" applyBorder="1"/>
    <xf numFmtId="0" fontId="2" fillId="2" borderId="3" xfId="0" applyFont="1" applyFill="1" applyBorder="1" applyAlignment="1">
      <alignment horizontal="center"/>
    </xf>
    <xf numFmtId="176" fontId="0" fillId="2" borderId="45" xfId="12" applyNumberFormat="1" applyFont="1" applyFill="1" applyBorder="1" applyAlignment="1">
      <alignment wrapText="1"/>
    </xf>
    <xf numFmtId="176" fontId="0" fillId="2" borderId="46" xfId="12" applyNumberFormat="1" applyFont="1" applyFill="1" applyBorder="1" applyAlignment="1">
      <alignment wrapText="1"/>
    </xf>
    <xf numFmtId="9" fontId="0" fillId="2" borderId="69" xfId="0" applyNumberFormat="1" applyFill="1" applyBorder="1" applyAlignment="1">
      <alignment horizontal="center" wrapText="1"/>
    </xf>
    <xf numFmtId="10" fontId="0" fillId="2" borderId="70" xfId="2" applyNumberFormat="1" applyFont="1" applyFill="1" applyBorder="1" applyAlignment="1">
      <alignment horizontal="center" vertical="center" wrapText="1"/>
    </xf>
    <xf numFmtId="176" fontId="0" fillId="2" borderId="70" xfId="12" applyNumberFormat="1" applyFont="1" applyFill="1" applyBorder="1" applyAlignment="1">
      <alignment wrapText="1"/>
    </xf>
    <xf numFmtId="176" fontId="0" fillId="2" borderId="33" xfId="12" applyNumberFormat="1" applyFont="1" applyFill="1" applyBorder="1" applyAlignment="1">
      <alignment wrapText="1"/>
    </xf>
    <xf numFmtId="44" fontId="3" fillId="2" borderId="0" xfId="12" applyFont="1" applyFill="1" applyBorder="1" applyAlignment="1">
      <alignment wrapText="1"/>
    </xf>
    <xf numFmtId="0" fontId="0" fillId="2" borderId="47" xfId="0" applyFill="1" applyBorder="1" applyAlignment="1"/>
    <xf numFmtId="9" fontId="0" fillId="2" borderId="45" xfId="0" applyNumberFormat="1" applyFill="1" applyBorder="1" applyAlignment="1">
      <alignment horizontal="center"/>
    </xf>
    <xf numFmtId="172" fontId="0" fillId="2" borderId="45" xfId="2" applyNumberFormat="1" applyFont="1" applyFill="1" applyBorder="1" applyAlignment="1">
      <alignment horizontal="center"/>
    </xf>
    <xf numFmtId="176" fontId="2" fillId="2" borderId="70" xfId="12" applyNumberFormat="1" applyFont="1" applyFill="1" applyBorder="1" applyAlignment="1">
      <alignment horizontal="center" wrapText="1"/>
    </xf>
    <xf numFmtId="176" fontId="2" fillId="2" borderId="33" xfId="12" applyNumberFormat="1" applyFont="1" applyFill="1" applyBorder="1" applyAlignment="1">
      <alignment horizontal="center" wrapText="1"/>
    </xf>
    <xf numFmtId="44" fontId="0" fillId="2" borderId="68" xfId="0" applyNumberFormat="1" applyFill="1" applyBorder="1"/>
    <xf numFmtId="44" fontId="0" fillId="2" borderId="42" xfId="0" applyNumberFormat="1" applyFill="1" applyBorder="1"/>
    <xf numFmtId="180" fontId="0" fillId="2" borderId="14" xfId="0" applyNumberFormat="1" applyFill="1" applyBorder="1"/>
    <xf numFmtId="180" fontId="0" fillId="2" borderId="3" xfId="0" applyNumberFormat="1" applyFill="1" applyBorder="1"/>
    <xf numFmtId="44" fontId="0" fillId="2" borderId="15" xfId="12" applyFont="1" applyFill="1" applyBorder="1"/>
    <xf numFmtId="179" fontId="0" fillId="2" borderId="15" xfId="12" applyNumberFormat="1" applyFont="1" applyFill="1" applyBorder="1"/>
    <xf numFmtId="179" fontId="0" fillId="2" borderId="7" xfId="12" applyNumberFormat="1" applyFont="1" applyFill="1" applyBorder="1"/>
    <xf numFmtId="165" fontId="2" fillId="2" borderId="0" xfId="1" applyFont="1" applyFill="1" applyBorder="1" applyAlignment="1">
      <alignment horizontal="center" wrapText="1"/>
    </xf>
    <xf numFmtId="0" fontId="2" fillId="2" borderId="0" xfId="0" applyFont="1" applyFill="1" applyBorder="1" applyAlignment="1">
      <alignment horizontal="center"/>
    </xf>
    <xf numFmtId="0" fontId="2" fillId="2" borderId="69" xfId="0" applyFont="1" applyFill="1" applyBorder="1" applyAlignment="1">
      <alignment horizontal="center"/>
    </xf>
    <xf numFmtId="0" fontId="2" fillId="2" borderId="0" xfId="0" applyFont="1" applyFill="1" applyBorder="1" applyAlignment="1">
      <alignment horizontal="center" vertical="center" wrapText="1"/>
    </xf>
    <xf numFmtId="49" fontId="2" fillId="4" borderId="63" xfId="0" applyNumberFormat="1" applyFont="1" applyFill="1" applyBorder="1" applyAlignment="1">
      <alignment horizontal="center"/>
    </xf>
    <xf numFmtId="165" fontId="0" fillId="0" borderId="14" xfId="1" applyFont="1" applyBorder="1"/>
    <xf numFmtId="49" fontId="2" fillId="4" borderId="72" xfId="0" applyNumberFormat="1" applyFont="1" applyFill="1" applyBorder="1" applyAlignment="1">
      <alignment horizontal="center"/>
    </xf>
    <xf numFmtId="0" fontId="35" fillId="2" borderId="0" xfId="3" applyFont="1" applyFill="1" applyBorder="1" applyAlignment="1">
      <alignment horizontal="justify" vertical="center"/>
    </xf>
    <xf numFmtId="1" fontId="2" fillId="2" borderId="1" xfId="0" applyNumberFormat="1" applyFont="1" applyFill="1" applyBorder="1" applyAlignment="1">
      <alignment horizontal="center"/>
    </xf>
    <xf numFmtId="182" fontId="3" fillId="2" borderId="0" xfId="0" applyNumberFormat="1" applyFont="1" applyFill="1" applyBorder="1" applyAlignment="1">
      <alignment horizontal="center"/>
    </xf>
    <xf numFmtId="0" fontId="3" fillId="2" borderId="0" xfId="0" applyFont="1" applyFill="1" applyBorder="1" applyAlignment="1">
      <alignment horizontal="center"/>
    </xf>
    <xf numFmtId="0" fontId="36" fillId="2" borderId="0" xfId="3" applyFont="1" applyFill="1" applyBorder="1" applyAlignment="1">
      <alignment horizontal="justify" vertical="center" wrapText="1"/>
    </xf>
    <xf numFmtId="0" fontId="0" fillId="2" borderId="1" xfId="0" applyFont="1" applyFill="1" applyBorder="1"/>
    <xf numFmtId="0" fontId="27" fillId="2" borderId="1" xfId="3" applyFont="1" applyFill="1" applyBorder="1" applyAlignment="1">
      <alignment vertical="center"/>
    </xf>
    <xf numFmtId="0" fontId="6" fillId="2" borderId="1" xfId="0" applyFont="1" applyFill="1" applyBorder="1"/>
    <xf numFmtId="10" fontId="6" fillId="2" borderId="1" xfId="0" applyNumberFormat="1" applyFont="1" applyFill="1" applyBorder="1"/>
    <xf numFmtId="0" fontId="27" fillId="2" borderId="1" xfId="3" applyFont="1" applyFill="1" applyBorder="1" applyAlignment="1">
      <alignment horizontal="center" vertical="center"/>
    </xf>
    <xf numFmtId="9" fontId="27" fillId="2" borderId="1" xfId="3" applyNumberFormat="1" applyFont="1" applyFill="1" applyBorder="1" applyAlignment="1">
      <alignment horizontal="center" vertical="center"/>
    </xf>
    <xf numFmtId="168" fontId="0" fillId="2" borderId="0" xfId="0" applyNumberFormat="1" applyFill="1" applyBorder="1"/>
    <xf numFmtId="0" fontId="36" fillId="2" borderId="0" xfId="3" applyFont="1" applyFill="1" applyBorder="1" applyAlignment="1">
      <alignment horizontal="justify" vertical="center"/>
    </xf>
    <xf numFmtId="187" fontId="10" fillId="2" borderId="0" xfId="4" applyNumberFormat="1" applyFont="1" applyFill="1" applyBorder="1" applyAlignment="1">
      <alignment horizontal="justify" vertical="center"/>
    </xf>
    <xf numFmtId="0" fontId="28" fillId="2" borderId="0" xfId="3" applyFont="1" applyFill="1" applyBorder="1" applyAlignment="1">
      <alignment horizontal="justify" vertical="center"/>
    </xf>
    <xf numFmtId="165" fontId="30" fillId="2" borderId="0" xfId="1" applyNumberFormat="1" applyFont="1" applyFill="1" applyBorder="1" applyAlignment="1" applyProtection="1">
      <alignment horizontal="justify" vertical="center"/>
    </xf>
    <xf numFmtId="0" fontId="29" fillId="2" borderId="0" xfId="3" applyFont="1" applyFill="1" applyBorder="1" applyAlignment="1">
      <alignment horizontal="justify" vertical="center"/>
    </xf>
    <xf numFmtId="0" fontId="30" fillId="2" borderId="0" xfId="3" applyFont="1" applyFill="1" applyBorder="1" applyAlignment="1">
      <alignment horizontal="justify" vertical="center"/>
    </xf>
    <xf numFmtId="0" fontId="0" fillId="3" borderId="22" xfId="0" applyFill="1" applyBorder="1" applyAlignment="1">
      <alignment horizontal="center"/>
    </xf>
    <xf numFmtId="0" fontId="0" fillId="2" borderId="0" xfId="0" applyFill="1" applyBorder="1" applyAlignment="1">
      <alignment horizontal="center"/>
    </xf>
    <xf numFmtId="0" fontId="2" fillId="2" borderId="2" xfId="0" applyFont="1" applyFill="1" applyBorder="1" applyAlignment="1">
      <alignment horizontal="center"/>
    </xf>
    <xf numFmtId="0" fontId="2" fillId="2" borderId="14" xfId="0" applyFont="1" applyFill="1" applyBorder="1" applyAlignment="1">
      <alignment horizontal="center"/>
    </xf>
    <xf numFmtId="0" fontId="2" fillId="2" borderId="1" xfId="0" applyFont="1" applyFill="1" applyBorder="1" applyAlignment="1">
      <alignment horizontal="center"/>
    </xf>
    <xf numFmtId="0" fontId="2" fillId="2" borderId="28" xfId="0" applyNumberFormat="1" applyFont="1" applyFill="1" applyBorder="1" applyAlignment="1">
      <alignment horizontal="center"/>
    </xf>
    <xf numFmtId="0" fontId="2" fillId="2" borderId="28" xfId="0" applyFont="1" applyFill="1" applyBorder="1" applyAlignment="1"/>
    <xf numFmtId="0" fontId="2" fillId="2" borderId="53" xfId="0" applyFont="1" applyFill="1" applyBorder="1" applyAlignment="1"/>
    <xf numFmtId="174" fontId="10" fillId="0" borderId="1" xfId="4" applyFont="1" applyFill="1" applyBorder="1" applyAlignment="1">
      <alignment horizontal="left" vertical="center"/>
    </xf>
    <xf numFmtId="0" fontId="10" fillId="0" borderId="1" xfId="4" applyNumberFormat="1" applyFont="1" applyFill="1" applyBorder="1" applyAlignment="1">
      <alignment horizontal="center" vertical="center"/>
    </xf>
    <xf numFmtId="174" fontId="10" fillId="0" borderId="1" xfId="4" applyFont="1" applyFill="1" applyBorder="1" applyAlignment="1">
      <alignment horizontal="justify" vertical="center"/>
    </xf>
    <xf numFmtId="10" fontId="27" fillId="2" borderId="0" xfId="2" applyNumberFormat="1" applyFont="1" applyFill="1" applyBorder="1" applyAlignment="1">
      <alignment horizontal="center" vertical="center"/>
    </xf>
    <xf numFmtId="9" fontId="27" fillId="2" borderId="0" xfId="3" applyNumberFormat="1" applyFont="1" applyFill="1" applyBorder="1" applyAlignment="1">
      <alignment horizontal="center" vertical="center"/>
    </xf>
    <xf numFmtId="10" fontId="6" fillId="2" borderId="0" xfId="0" applyNumberFormat="1" applyFont="1" applyFill="1" applyBorder="1"/>
    <xf numFmtId="10" fontId="0" fillId="2" borderId="0" xfId="2" applyNumberFormat="1" applyFont="1" applyFill="1" applyBorder="1" applyAlignment="1">
      <alignment horizontal="center"/>
    </xf>
    <xf numFmtId="174" fontId="10" fillId="2" borderId="1" xfId="4" applyFont="1" applyFill="1" applyBorder="1" applyAlignment="1">
      <alignment horizontal="justify" vertical="center"/>
    </xf>
    <xf numFmtId="0" fontId="10" fillId="2" borderId="1" xfId="4" applyNumberFormat="1" applyFont="1" applyFill="1" applyBorder="1" applyAlignment="1">
      <alignment horizontal="center" vertical="center"/>
    </xf>
    <xf numFmtId="0" fontId="27" fillId="2" borderId="0" xfId="3" applyFont="1" applyFill="1" applyBorder="1" applyAlignment="1">
      <alignment horizontal="left" vertical="center"/>
    </xf>
    <xf numFmtId="165" fontId="27" fillId="2" borderId="0" xfId="1" applyFont="1" applyFill="1" applyBorder="1" applyAlignment="1">
      <alignment horizontal="center" vertical="center"/>
    </xf>
    <xf numFmtId="0" fontId="27" fillId="2" borderId="0" xfId="3" applyFont="1" applyFill="1" applyBorder="1" applyAlignment="1">
      <alignment horizontal="justify" vertical="center"/>
    </xf>
    <xf numFmtId="20" fontId="0" fillId="2" borderId="1" xfId="0" applyNumberFormat="1" applyFill="1" applyBorder="1" applyAlignment="1">
      <alignment horizontal="center"/>
    </xf>
    <xf numFmtId="43" fontId="11" fillId="2" borderId="0" xfId="11" applyFont="1" applyFill="1" applyBorder="1" applyAlignment="1">
      <alignment horizontal="center" vertical="center"/>
    </xf>
    <xf numFmtId="43" fontId="27" fillId="2" borderId="0" xfId="3" applyNumberFormat="1" applyFont="1" applyFill="1" applyBorder="1" applyAlignment="1">
      <alignment horizontal="justify" vertical="center"/>
    </xf>
    <xf numFmtId="186" fontId="0" fillId="2" borderId="0" xfId="0" applyNumberFormat="1" applyFill="1" applyBorder="1"/>
    <xf numFmtId="0" fontId="0" fillId="2" borderId="0" xfId="0" applyNumberFormat="1" applyFill="1" applyBorder="1" applyAlignment="1">
      <alignment horizontal="center"/>
    </xf>
    <xf numFmtId="168" fontId="27" fillId="2" borderId="0" xfId="3" applyNumberFormat="1" applyFont="1" applyFill="1" applyBorder="1" applyAlignment="1">
      <alignment horizontal="justify" vertical="center"/>
    </xf>
    <xf numFmtId="0" fontId="0" fillId="2" borderId="1" xfId="14" applyNumberFormat="1" applyFont="1" applyFill="1" applyBorder="1" applyAlignment="1">
      <alignment horizontal="center"/>
    </xf>
    <xf numFmtId="43" fontId="11" fillId="2" borderId="0" xfId="3" applyNumberFormat="1" applyFont="1" applyFill="1" applyBorder="1" applyAlignment="1">
      <alignment horizontal="justify" vertical="center"/>
    </xf>
    <xf numFmtId="165" fontId="11" fillId="2" borderId="0" xfId="3" applyNumberFormat="1" applyFont="1" applyFill="1" applyBorder="1" applyAlignment="1">
      <alignment horizontal="left" vertical="center"/>
    </xf>
    <xf numFmtId="9" fontId="0" fillId="2" borderId="0" xfId="0" applyNumberFormat="1" applyFill="1" applyBorder="1" applyAlignment="1">
      <alignment horizontal="center"/>
    </xf>
    <xf numFmtId="18" fontId="0" fillId="2" borderId="0" xfId="0" applyNumberFormat="1" applyFill="1" applyBorder="1"/>
    <xf numFmtId="0" fontId="0" fillId="2" borderId="0" xfId="0" applyNumberFormat="1" applyFill="1" applyBorder="1"/>
    <xf numFmtId="0" fontId="0" fillId="2" borderId="39" xfId="0" applyFill="1" applyBorder="1" applyAlignment="1">
      <alignment horizontal="center"/>
    </xf>
    <xf numFmtId="0" fontId="0" fillId="2" borderId="61" xfId="0" applyFill="1" applyBorder="1" applyAlignment="1">
      <alignment horizontal="center"/>
    </xf>
    <xf numFmtId="0" fontId="0" fillId="2" borderId="61" xfId="0" applyFont="1" applyFill="1" applyBorder="1" applyAlignment="1">
      <alignment horizontal="center" vertical="center"/>
    </xf>
    <xf numFmtId="0" fontId="6" fillId="2" borderId="61" xfId="0" applyFont="1" applyFill="1" applyBorder="1" applyAlignment="1">
      <alignment horizontal="center" vertical="center"/>
    </xf>
    <xf numFmtId="9" fontId="0" fillId="3" borderId="61" xfId="2" applyFont="1" applyFill="1" applyBorder="1" applyAlignment="1">
      <alignment horizontal="center"/>
    </xf>
    <xf numFmtId="9" fontId="0" fillId="0" borderId="61" xfId="2" applyFont="1" applyFill="1" applyBorder="1" applyAlignment="1">
      <alignment horizontal="center"/>
    </xf>
    <xf numFmtId="0" fontId="0" fillId="3" borderId="61" xfId="0" applyFill="1" applyBorder="1" applyAlignment="1">
      <alignment horizontal="center"/>
    </xf>
    <xf numFmtId="173" fontId="0" fillId="2" borderId="61" xfId="0" applyNumberFormat="1" applyFill="1" applyBorder="1" applyAlignment="1">
      <alignment horizontal="center"/>
    </xf>
    <xf numFmtId="0" fontId="0" fillId="3" borderId="66" xfId="0" applyFill="1" applyBorder="1" applyAlignment="1">
      <alignment horizontal="center"/>
    </xf>
    <xf numFmtId="173" fontId="0" fillId="2" borderId="20" xfId="1" applyNumberFormat="1" applyFont="1" applyFill="1" applyBorder="1" applyAlignment="1">
      <alignment horizontal="center"/>
    </xf>
    <xf numFmtId="165" fontId="0" fillId="0" borderId="5" xfId="1" applyFont="1" applyBorder="1"/>
    <xf numFmtId="165" fontId="0" fillId="0" borderId="7" xfId="1" applyFont="1" applyBorder="1"/>
    <xf numFmtId="0" fontId="0" fillId="6" borderId="61" xfId="0" applyFill="1" applyBorder="1" applyAlignment="1">
      <alignment horizontal="center"/>
    </xf>
    <xf numFmtId="0" fontId="0" fillId="2" borderId="37" xfId="0" applyFill="1" applyBorder="1" applyAlignment="1">
      <alignment horizontal="center"/>
    </xf>
    <xf numFmtId="165" fontId="0" fillId="2" borderId="28" xfId="1" applyFont="1" applyFill="1" applyBorder="1" applyAlignment="1">
      <alignment horizontal="center"/>
    </xf>
    <xf numFmtId="165" fontId="6" fillId="2" borderId="0" xfId="2" applyNumberFormat="1" applyFont="1" applyFill="1" applyBorder="1" applyAlignment="1">
      <alignment wrapText="1"/>
    </xf>
    <xf numFmtId="0" fontId="0" fillId="10" borderId="0" xfId="0" applyFill="1"/>
    <xf numFmtId="9" fontId="0" fillId="0" borderId="0" xfId="0" applyNumberFormat="1"/>
    <xf numFmtId="17" fontId="2" fillId="4" borderId="70" xfId="0" applyNumberFormat="1" applyFont="1" applyFill="1" applyBorder="1" applyAlignment="1">
      <alignment horizontal="center"/>
    </xf>
    <xf numFmtId="17" fontId="2" fillId="4" borderId="45" xfId="0" applyNumberFormat="1" applyFont="1" applyFill="1" applyBorder="1" applyAlignment="1">
      <alignment horizontal="center"/>
    </xf>
    <xf numFmtId="17" fontId="2" fillId="3" borderId="26" xfId="0" applyNumberFormat="1" applyFont="1" applyFill="1" applyBorder="1" applyAlignment="1">
      <alignment horizontal="center" wrapText="1"/>
    </xf>
    <xf numFmtId="0" fontId="37" fillId="0" borderId="0" xfId="0" applyFont="1" applyAlignment="1">
      <alignment wrapText="1"/>
    </xf>
    <xf numFmtId="0" fontId="37" fillId="0" borderId="0" xfId="0" applyFont="1" applyAlignment="1">
      <alignment horizontal="justify" vertical="center"/>
    </xf>
    <xf numFmtId="0" fontId="37" fillId="0" borderId="0" xfId="0" applyFont="1" applyAlignment="1">
      <alignment vertical="top" wrapText="1"/>
    </xf>
    <xf numFmtId="0" fontId="37" fillId="0" borderId="0" xfId="0" applyFont="1" applyAlignment="1">
      <alignment horizontal="justify" vertical="center" wrapText="1"/>
    </xf>
    <xf numFmtId="188" fontId="0" fillId="0" borderId="0" xfId="11" applyNumberFormat="1" applyFont="1"/>
    <xf numFmtId="0" fontId="2" fillId="10" borderId="10" xfId="0" applyFont="1" applyFill="1" applyBorder="1" applyAlignment="1">
      <alignment horizontal="center"/>
    </xf>
    <xf numFmtId="10" fontId="0" fillId="2" borderId="0" xfId="0" applyNumberFormat="1" applyFill="1"/>
    <xf numFmtId="0" fontId="39" fillId="0" borderId="0" xfId="0" applyFont="1" applyAlignment="1">
      <alignment vertical="center"/>
    </xf>
    <xf numFmtId="0" fontId="40" fillId="0" borderId="0" xfId="0" applyFont="1" applyAlignment="1">
      <alignment vertical="center"/>
    </xf>
    <xf numFmtId="0" fontId="0" fillId="0" borderId="0" xfId="0" applyAlignment="1">
      <alignment vertical="center"/>
    </xf>
    <xf numFmtId="0" fontId="41" fillId="3" borderId="2" xfId="0" applyFont="1" applyFill="1" applyBorder="1" applyAlignment="1">
      <alignment vertical="center"/>
    </xf>
    <xf numFmtId="0" fontId="42" fillId="3" borderId="78" xfId="0" applyFont="1" applyFill="1" applyBorder="1" applyAlignment="1">
      <alignment horizontal="center" vertical="center"/>
    </xf>
    <xf numFmtId="0" fontId="43" fillId="0" borderId="0" xfId="0" applyFont="1" applyAlignment="1">
      <alignment vertical="center"/>
    </xf>
    <xf numFmtId="169" fontId="43" fillId="0" borderId="0" xfId="8" applyFont="1" applyAlignment="1">
      <alignment vertical="center"/>
    </xf>
    <xf numFmtId="189" fontId="50" fillId="0" borderId="1" xfId="15" applyNumberFormat="1" applyFont="1" applyBorder="1" applyAlignment="1">
      <alignment horizontal="left" vertical="center"/>
    </xf>
    <xf numFmtId="189" fontId="50" fillId="11" borderId="1" xfId="15" applyNumberFormat="1" applyFont="1" applyFill="1" applyBorder="1" applyAlignment="1">
      <alignment horizontal="center" vertical="center"/>
    </xf>
    <xf numFmtId="189" fontId="50" fillId="0" borderId="27" xfId="15" applyNumberFormat="1" applyFont="1" applyBorder="1" applyAlignment="1">
      <alignment horizontal="center" vertical="center"/>
    </xf>
    <xf numFmtId="188" fontId="50" fillId="0" borderId="27" xfId="11" applyNumberFormat="1" applyFont="1" applyBorder="1" applyAlignment="1">
      <alignment horizontal="center" vertical="center"/>
    </xf>
    <xf numFmtId="166" fontId="50" fillId="0" borderId="27" xfId="14" applyFont="1" applyBorder="1" applyAlignment="1">
      <alignment horizontal="right" vertical="center"/>
    </xf>
    <xf numFmtId="0" fontId="40" fillId="0" borderId="1" xfId="0" applyFont="1" applyBorder="1" applyAlignment="1">
      <alignment horizontal="center" vertical="center"/>
    </xf>
    <xf numFmtId="0" fontId="51" fillId="0" borderId="1" xfId="0" applyFont="1" applyBorder="1" applyAlignment="1">
      <alignment horizontal="center" vertical="center"/>
    </xf>
    <xf numFmtId="189" fontId="50" fillId="0" borderId="1" xfId="15" applyNumberFormat="1" applyFont="1" applyBorder="1" applyAlignment="1">
      <alignment horizontal="center" vertical="center"/>
    </xf>
    <xf numFmtId="189" fontId="6" fillId="0" borderId="1" xfId="15" applyNumberFormat="1" applyFont="1" applyBorder="1" applyAlignment="1">
      <alignment horizontal="right" vertical="center"/>
    </xf>
    <xf numFmtId="189" fontId="52" fillId="0" borderId="27" xfId="15" applyNumberFormat="1" applyFont="1" applyBorder="1" applyAlignment="1">
      <alignment horizontal="center" vertical="center" wrapText="1"/>
    </xf>
    <xf numFmtId="189" fontId="52" fillId="0" borderId="24" xfId="15" applyNumberFormat="1" applyFont="1" applyBorder="1" applyAlignment="1">
      <alignment horizontal="center" vertical="center"/>
    </xf>
    <xf numFmtId="0" fontId="42" fillId="0" borderId="14" xfId="0" applyFont="1" applyBorder="1" applyAlignment="1">
      <alignment horizontal="center" vertical="center"/>
    </xf>
    <xf numFmtId="189" fontId="53" fillId="0" borderId="0" xfId="15" applyNumberFormat="1" applyFont="1" applyAlignment="1">
      <alignment horizontal="left" vertical="center"/>
    </xf>
    <xf numFmtId="189" fontId="50" fillId="10" borderId="1" xfId="15" applyNumberFormat="1" applyFont="1" applyFill="1" applyBorder="1" applyAlignment="1">
      <alignment horizontal="left" vertical="center"/>
    </xf>
    <xf numFmtId="166" fontId="50" fillId="9" borderId="27" xfId="14" applyFont="1" applyFill="1" applyBorder="1" applyAlignment="1">
      <alignment horizontal="right" vertical="center"/>
    </xf>
    <xf numFmtId="0" fontId="54" fillId="9" borderId="1" xfId="0" applyFont="1" applyFill="1" applyBorder="1" applyAlignment="1">
      <alignment horizontal="center" vertical="center"/>
    </xf>
    <xf numFmtId="0" fontId="40" fillId="0" borderId="1" xfId="0" applyFont="1" applyBorder="1" applyAlignment="1">
      <alignment vertical="center"/>
    </xf>
    <xf numFmtId="49" fontId="39" fillId="0" borderId="1" xfId="0" applyNumberFormat="1" applyFont="1" applyBorder="1" applyAlignment="1">
      <alignment vertical="center" wrapText="1"/>
    </xf>
    <xf numFmtId="189" fontId="56" fillId="0" borderId="1" xfId="15" applyNumberFormat="1" applyFont="1" applyFill="1" applyBorder="1" applyAlignment="1">
      <alignment horizontal="center" vertical="center"/>
    </xf>
    <xf numFmtId="0" fontId="40" fillId="11" borderId="1" xfId="0" applyFont="1" applyFill="1" applyBorder="1" applyAlignment="1">
      <alignment horizontal="center" vertical="center"/>
    </xf>
    <xf numFmtId="0" fontId="39" fillId="0" borderId="1" xfId="0" applyFont="1" applyBorder="1" applyAlignment="1">
      <alignment vertical="center" wrapText="1"/>
    </xf>
    <xf numFmtId="166" fontId="40" fillId="12" borderId="27" xfId="14" applyFont="1" applyFill="1" applyBorder="1" applyAlignment="1">
      <alignment vertical="center"/>
    </xf>
    <xf numFmtId="0" fontId="54" fillId="12" borderId="1" xfId="0" applyFont="1" applyFill="1" applyBorder="1" applyAlignment="1">
      <alignment horizontal="center" vertical="center"/>
    </xf>
    <xf numFmtId="0" fontId="40" fillId="0" borderId="1" xfId="0" applyFont="1" applyBorder="1" applyAlignment="1">
      <alignment vertical="center" wrapText="1"/>
    </xf>
    <xf numFmtId="0" fontId="40" fillId="0" borderId="27" xfId="0" applyFont="1" applyBorder="1" applyAlignment="1">
      <alignment horizontal="center" vertical="center"/>
    </xf>
    <xf numFmtId="188" fontId="40" fillId="2" borderId="27" xfId="11" applyNumberFormat="1" applyFont="1" applyFill="1" applyBorder="1" applyAlignment="1">
      <alignment vertical="center"/>
    </xf>
    <xf numFmtId="0" fontId="54" fillId="12" borderId="27" xfId="0" applyFont="1" applyFill="1" applyBorder="1" applyAlignment="1">
      <alignment horizontal="center" vertical="center"/>
    </xf>
    <xf numFmtId="166" fontId="40" fillId="0" borderId="27" xfId="14" applyFont="1" applyFill="1" applyBorder="1" applyAlignment="1">
      <alignment vertical="center"/>
    </xf>
    <xf numFmtId="0" fontId="40" fillId="0" borderId="1" xfId="0" applyFont="1" applyFill="1" applyBorder="1" applyAlignment="1">
      <alignment vertical="center"/>
    </xf>
    <xf numFmtId="166" fontId="54" fillId="0" borderId="27" xfId="14" applyFont="1" applyFill="1" applyBorder="1" applyAlignment="1">
      <alignment horizontal="center" vertical="center"/>
    </xf>
    <xf numFmtId="166" fontId="54" fillId="0" borderId="1" xfId="14" applyFont="1" applyFill="1" applyBorder="1" applyAlignment="1">
      <alignment horizontal="center" vertical="center"/>
    </xf>
    <xf numFmtId="166" fontId="54" fillId="2" borderId="24" xfId="14" applyFont="1" applyFill="1" applyBorder="1" applyAlignment="1">
      <alignment horizontal="center" vertical="center"/>
    </xf>
    <xf numFmtId="0" fontId="54" fillId="0" borderId="28" xfId="0" applyFont="1" applyBorder="1" applyAlignment="1">
      <alignment vertical="center"/>
    </xf>
    <xf numFmtId="0" fontId="40" fillId="11" borderId="28" xfId="0" applyFont="1" applyFill="1" applyBorder="1" applyAlignment="1">
      <alignment horizontal="center" vertical="center"/>
    </xf>
    <xf numFmtId="0" fontId="40" fillId="0" borderId="35" xfId="0" applyFont="1" applyBorder="1" applyAlignment="1">
      <alignment horizontal="center" vertical="center"/>
    </xf>
    <xf numFmtId="188" fontId="40" fillId="0" borderId="35" xfId="11" applyNumberFormat="1" applyFont="1" applyBorder="1" applyAlignment="1">
      <alignment horizontal="center" vertical="center"/>
    </xf>
    <xf numFmtId="166" fontId="54" fillId="4" borderId="35" xfId="14" applyFont="1" applyFill="1" applyBorder="1" applyAlignment="1">
      <alignment vertical="center"/>
    </xf>
    <xf numFmtId="0" fontId="39" fillId="0" borderId="37" xfId="0" applyFont="1" applyBorder="1" applyAlignment="1">
      <alignment horizontal="center" vertical="center"/>
    </xf>
    <xf numFmtId="0" fontId="40" fillId="0" borderId="28" xfId="0" applyFont="1" applyBorder="1" applyAlignment="1">
      <alignment vertical="center"/>
    </xf>
    <xf numFmtId="0" fontId="0" fillId="0" borderId="28" xfId="0" applyBorder="1" applyAlignment="1">
      <alignment vertical="center"/>
    </xf>
    <xf numFmtId="0" fontId="54" fillId="0" borderId="1" xfId="0" applyFont="1" applyFill="1" applyBorder="1" applyAlignment="1">
      <alignment vertical="center" wrapText="1"/>
    </xf>
    <xf numFmtId="0" fontId="40" fillId="0" borderId="1" xfId="0" applyFont="1" applyFill="1" applyBorder="1" applyAlignment="1">
      <alignment horizontal="center" vertical="center"/>
    </xf>
    <xf numFmtId="188" fontId="40" fillId="0" borderId="1" xfId="11" applyNumberFormat="1" applyFont="1" applyFill="1" applyBorder="1" applyAlignment="1">
      <alignment horizontal="center" vertical="center"/>
    </xf>
    <xf numFmtId="166" fontId="54" fillId="0" borderId="1" xfId="14" applyFont="1" applyFill="1" applyBorder="1" applyAlignment="1">
      <alignment vertical="center"/>
    </xf>
    <xf numFmtId="166" fontId="56"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40" fillId="11" borderId="0" xfId="0" applyFont="1" applyFill="1" applyAlignment="1">
      <alignment vertical="center"/>
    </xf>
    <xf numFmtId="188" fontId="40" fillId="0" borderId="0" xfId="11" applyNumberFormat="1" applyFont="1" applyAlignment="1">
      <alignment vertical="center"/>
    </xf>
    <xf numFmtId="166" fontId="40" fillId="0" borderId="0" xfId="14" applyFont="1" applyAlignment="1">
      <alignment vertical="center"/>
    </xf>
    <xf numFmtId="166" fontId="40" fillId="0" borderId="27" xfId="14" applyFont="1" applyFill="1" applyBorder="1" applyAlignment="1">
      <alignment horizontal="center" vertical="center"/>
    </xf>
    <xf numFmtId="166" fontId="56" fillId="9" borderId="27" xfId="14" applyFont="1" applyFill="1" applyBorder="1" applyAlignment="1">
      <alignment horizontal="center" vertical="center"/>
    </xf>
    <xf numFmtId="166" fontId="54" fillId="12" borderId="27" xfId="14" applyFont="1" applyFill="1" applyBorder="1" applyAlignment="1">
      <alignment horizontal="center" vertical="center"/>
    </xf>
    <xf numFmtId="166" fontId="58" fillId="9" borderId="27" xfId="14" applyFont="1" applyFill="1" applyBorder="1" applyAlignment="1">
      <alignment horizontal="right" vertical="center"/>
    </xf>
    <xf numFmtId="166" fontId="58" fillId="12" borderId="27" xfId="14" applyFont="1" applyFill="1" applyBorder="1" applyAlignment="1">
      <alignment vertical="center"/>
    </xf>
    <xf numFmtId="166" fontId="59" fillId="12" borderId="27" xfId="14" applyFont="1" applyFill="1" applyBorder="1" applyAlignment="1">
      <alignment horizontal="center" vertical="center"/>
    </xf>
    <xf numFmtId="166" fontId="62" fillId="12" borderId="27" xfId="14" applyFont="1" applyFill="1" applyBorder="1" applyAlignment="1">
      <alignment vertical="center"/>
    </xf>
    <xf numFmtId="0" fontId="40" fillId="0" borderId="29" xfId="0" applyFont="1" applyBorder="1" applyAlignment="1">
      <alignment vertical="center" wrapText="1"/>
    </xf>
    <xf numFmtId="0" fontId="40" fillId="11" borderId="29" xfId="0" applyFont="1" applyFill="1" applyBorder="1" applyAlignment="1">
      <alignment horizontal="center" vertical="center"/>
    </xf>
    <xf numFmtId="0" fontId="40" fillId="0" borderId="48" xfId="0" applyFont="1" applyBorder="1" applyAlignment="1">
      <alignment horizontal="center" vertical="center"/>
    </xf>
    <xf numFmtId="188" fontId="40" fillId="2" borderId="48" xfId="11" applyNumberFormat="1" applyFont="1" applyFill="1" applyBorder="1" applyAlignment="1">
      <alignment vertical="center"/>
    </xf>
    <xf numFmtId="166" fontId="40" fillId="12" borderId="48" xfId="14" applyFont="1" applyFill="1" applyBorder="1" applyAlignment="1">
      <alignment vertical="center"/>
    </xf>
    <xf numFmtId="166" fontId="54" fillId="12" borderId="48" xfId="14" applyFont="1" applyFill="1" applyBorder="1" applyAlignment="1">
      <alignment vertical="center"/>
    </xf>
    <xf numFmtId="166" fontId="62" fillId="9" borderId="27" xfId="14" applyFont="1" applyFill="1" applyBorder="1" applyAlignment="1">
      <alignment horizontal="right" vertical="center"/>
    </xf>
    <xf numFmtId="0" fontId="42" fillId="0" borderId="29" xfId="0" applyFont="1" applyBorder="1" applyAlignment="1">
      <alignment horizontal="center" vertical="center"/>
    </xf>
    <xf numFmtId="166" fontId="56" fillId="12" borderId="27" xfId="14" applyFont="1" applyFill="1" applyBorder="1" applyAlignment="1">
      <alignment vertical="center"/>
    </xf>
    <xf numFmtId="166" fontId="56" fillId="9" borderId="27" xfId="14" applyFont="1" applyFill="1" applyBorder="1" applyAlignment="1">
      <alignment horizontal="right" vertical="center"/>
    </xf>
    <xf numFmtId="0" fontId="40" fillId="0" borderId="0" xfId="0" applyFont="1" applyFill="1" applyBorder="1" applyAlignment="1">
      <alignment horizontal="center" vertical="center"/>
    </xf>
    <xf numFmtId="188" fontId="40" fillId="0" borderId="0" xfId="11" applyNumberFormat="1" applyFont="1" applyFill="1" applyBorder="1" applyAlignment="1">
      <alignment horizontal="center" vertical="center"/>
    </xf>
    <xf numFmtId="166" fontId="54" fillId="0" borderId="0" xfId="14" applyFont="1" applyFill="1" applyBorder="1" applyAlignment="1">
      <alignment vertical="center"/>
    </xf>
    <xf numFmtId="166" fontId="56" fillId="0" borderId="0" xfId="0" applyNumberFormat="1" applyFont="1" applyFill="1" applyBorder="1" applyAlignment="1">
      <alignment horizontal="center" vertical="center"/>
    </xf>
    <xf numFmtId="0" fontId="56" fillId="0" borderId="0" xfId="0" applyFont="1" applyFill="1" applyBorder="1" applyAlignment="1">
      <alignment horizontal="center" vertical="center"/>
    </xf>
    <xf numFmtId="0" fontId="39" fillId="0" borderId="0" xfId="0" applyFont="1" applyFill="1" applyBorder="1" applyAlignment="1">
      <alignment horizontal="center" vertical="center"/>
    </xf>
    <xf numFmtId="0" fontId="40" fillId="0" borderId="0" xfId="0" applyFont="1" applyFill="1" applyBorder="1" applyAlignment="1">
      <alignment vertical="center"/>
    </xf>
    <xf numFmtId="0" fontId="0" fillId="0" borderId="0" xfId="0" applyFill="1" applyBorder="1" applyAlignment="1">
      <alignment vertical="center"/>
    </xf>
    <xf numFmtId="166" fontId="62" fillId="12" borderId="27" xfId="14" applyFont="1" applyFill="1" applyBorder="1" applyAlignment="1">
      <alignment horizontal="center" vertical="center"/>
    </xf>
    <xf numFmtId="166" fontId="9" fillId="12" borderId="1" xfId="14" applyFont="1" applyFill="1" applyBorder="1" applyAlignment="1">
      <alignment vertical="center"/>
    </xf>
    <xf numFmtId="166" fontId="40" fillId="12" borderId="1" xfId="14" applyFont="1" applyFill="1" applyBorder="1" applyAlignment="1">
      <alignment vertical="center"/>
    </xf>
    <xf numFmtId="166" fontId="63" fillId="12" borderId="27" xfId="14" applyFont="1" applyFill="1" applyBorder="1" applyAlignment="1">
      <alignment horizontal="center" vertical="center"/>
    </xf>
    <xf numFmtId="166" fontId="55" fillId="9" borderId="27" xfId="14" applyFont="1" applyFill="1" applyBorder="1" applyAlignment="1">
      <alignment horizontal="center" vertical="center"/>
    </xf>
    <xf numFmtId="0" fontId="0" fillId="8" borderId="0" xfId="0" applyFill="1"/>
    <xf numFmtId="166" fontId="40" fillId="0" borderId="1" xfId="14" applyFont="1" applyFill="1" applyBorder="1" applyAlignment="1">
      <alignment vertical="center"/>
    </xf>
    <xf numFmtId="166" fontId="40" fillId="0" borderId="1" xfId="14" applyFont="1" applyBorder="1" applyAlignment="1">
      <alignment vertical="center"/>
    </xf>
    <xf numFmtId="0" fontId="39" fillId="0" borderId="1" xfId="0" applyFont="1" applyBorder="1" applyAlignment="1">
      <alignment vertical="center"/>
    </xf>
    <xf numFmtId="0" fontId="40" fillId="13" borderId="1" xfId="0" applyFont="1" applyFill="1" applyBorder="1" applyAlignment="1">
      <alignment vertical="center"/>
    </xf>
    <xf numFmtId="166" fontId="40" fillId="13" borderId="1" xfId="14" applyFont="1" applyFill="1" applyBorder="1" applyAlignment="1">
      <alignment vertical="center"/>
    </xf>
    <xf numFmtId="0" fontId="39" fillId="13" borderId="1" xfId="0" applyFont="1" applyFill="1" applyBorder="1" applyAlignment="1">
      <alignment vertical="center"/>
    </xf>
    <xf numFmtId="0" fontId="0" fillId="13" borderId="1" xfId="0" applyFill="1" applyBorder="1" applyAlignment="1">
      <alignment vertical="center"/>
    </xf>
    <xf numFmtId="10" fontId="56" fillId="0" borderId="1" xfId="2" applyNumberFormat="1" applyFont="1" applyFill="1" applyBorder="1" applyAlignment="1">
      <alignment horizontal="center" vertical="center"/>
    </xf>
    <xf numFmtId="166" fontId="54" fillId="12" borderId="27" xfId="14" applyFont="1" applyFill="1" applyBorder="1" applyAlignment="1">
      <alignment vertical="center"/>
    </xf>
    <xf numFmtId="166" fontId="9" fillId="12" borderId="28" xfId="14" applyFont="1" applyFill="1" applyBorder="1" applyAlignment="1">
      <alignment vertical="center"/>
    </xf>
    <xf numFmtId="166" fontId="62" fillId="12" borderId="35" xfId="14" applyFont="1" applyFill="1" applyBorder="1" applyAlignment="1">
      <alignment vertical="center"/>
    </xf>
    <xf numFmtId="166" fontId="59" fillId="12" borderId="28" xfId="14" applyFont="1" applyFill="1" applyBorder="1" applyAlignment="1">
      <alignment horizontal="center" vertical="center"/>
    </xf>
    <xf numFmtId="166" fontId="62" fillId="12" borderId="1" xfId="14" applyFont="1" applyFill="1" applyBorder="1" applyAlignment="1">
      <alignment vertical="center"/>
    </xf>
    <xf numFmtId="166" fontId="59" fillId="12" borderId="1" xfId="14" applyFont="1" applyFill="1" applyBorder="1" applyAlignment="1">
      <alignment horizontal="center" vertical="center"/>
    </xf>
    <xf numFmtId="0" fontId="44" fillId="0" borderId="0" xfId="0" applyFont="1"/>
    <xf numFmtId="0" fontId="43" fillId="0" borderId="0" xfId="0" applyFont="1"/>
    <xf numFmtId="0" fontId="41" fillId="0" borderId="0" xfId="0" applyFont="1"/>
    <xf numFmtId="0" fontId="41" fillId="0" borderId="0" xfId="0" applyFont="1" applyAlignment="1"/>
    <xf numFmtId="0" fontId="42" fillId="0" borderId="0" xfId="0" applyFont="1"/>
    <xf numFmtId="0" fontId="44" fillId="0" borderId="0" xfId="0" applyFont="1" applyAlignment="1">
      <alignment vertical="center" wrapText="1"/>
    </xf>
    <xf numFmtId="0" fontId="44" fillId="0" borderId="0" xfId="0" applyFont="1" applyAlignment="1"/>
    <xf numFmtId="169" fontId="44" fillId="0" borderId="0" xfId="8" applyFont="1"/>
    <xf numFmtId="0" fontId="44" fillId="0" borderId="0" xfId="0" applyFont="1" applyAlignment="1">
      <alignment horizontal="left" vertical="center"/>
    </xf>
    <xf numFmtId="0" fontId="44" fillId="0" borderId="0" xfId="0" applyFont="1" applyAlignment="1">
      <alignment vertical="center"/>
    </xf>
    <xf numFmtId="169" fontId="44" fillId="0" borderId="0" xfId="8" applyFont="1" applyAlignment="1">
      <alignment vertical="center"/>
    </xf>
    <xf numFmtId="190" fontId="43" fillId="0" borderId="0" xfId="0" applyNumberFormat="1" applyFont="1"/>
    <xf numFmtId="1" fontId="44" fillId="0" borderId="79" xfId="0" applyNumberFormat="1" applyFont="1" applyFill="1" applyBorder="1" applyAlignment="1" applyProtection="1">
      <alignment horizontal="left" vertical="center" wrapText="1"/>
    </xf>
    <xf numFmtId="1" fontId="44" fillId="0" borderId="79" xfId="0" applyNumberFormat="1" applyFont="1" applyFill="1" applyBorder="1" applyAlignment="1" applyProtection="1">
      <alignment vertical="center" wrapText="1"/>
    </xf>
    <xf numFmtId="169" fontId="44" fillId="0" borderId="79" xfId="8" applyFont="1" applyFill="1" applyBorder="1" applyAlignment="1" applyProtection="1">
      <alignment horizontal="right" vertical="center" wrapText="1"/>
    </xf>
    <xf numFmtId="0" fontId="44" fillId="0" borderId="0" xfId="0" applyFont="1" applyAlignment="1">
      <alignment horizontal="center" vertical="center"/>
    </xf>
    <xf numFmtId="169" fontId="44" fillId="0" borderId="0" xfId="8" applyFont="1" applyAlignment="1">
      <alignment horizontal="center" vertical="center"/>
    </xf>
    <xf numFmtId="0" fontId="44" fillId="0" borderId="0" xfId="0" applyFont="1" applyAlignment="1">
      <alignment horizontal="center"/>
    </xf>
    <xf numFmtId="189" fontId="50" fillId="10" borderId="1" xfId="15" applyNumberFormat="1" applyFont="1" applyFill="1" applyBorder="1" applyAlignment="1">
      <alignment horizontal="center" vertical="center"/>
    </xf>
    <xf numFmtId="0" fontId="40" fillId="0" borderId="29" xfId="0" applyFont="1" applyBorder="1" applyAlignment="1">
      <alignment vertical="center"/>
    </xf>
    <xf numFmtId="0" fontId="65" fillId="0" borderId="14" xfId="0" applyFont="1" applyBorder="1" applyAlignment="1">
      <alignment horizontal="center" vertical="center"/>
    </xf>
    <xf numFmtId="189" fontId="50" fillId="0" borderId="24" xfId="15" applyNumberFormat="1" applyFont="1" applyFill="1" applyBorder="1" applyAlignment="1">
      <alignment horizontal="center" vertical="center"/>
    </xf>
    <xf numFmtId="0" fontId="44" fillId="3" borderId="6" xfId="0" applyFont="1" applyFill="1" applyBorder="1" applyAlignment="1">
      <alignment horizontal="left" vertical="center" wrapText="1"/>
    </xf>
    <xf numFmtId="0" fontId="44" fillId="3" borderId="15" xfId="0" applyFont="1" applyFill="1" applyBorder="1" applyAlignment="1">
      <alignment horizontal="left" vertical="center" wrapText="1"/>
    </xf>
    <xf numFmtId="0" fontId="41" fillId="2" borderId="0" xfId="0" applyFont="1" applyFill="1" applyBorder="1" applyAlignment="1">
      <alignment horizontal="center" vertical="center" wrapText="1"/>
    </xf>
    <xf numFmtId="0" fontId="44" fillId="3" borderId="4" xfId="0" applyFont="1" applyFill="1" applyBorder="1" applyAlignment="1">
      <alignment horizontal="left" vertical="center" wrapText="1"/>
    </xf>
    <xf numFmtId="0" fontId="44" fillId="3" borderId="1" xfId="0" applyFont="1" applyFill="1" applyBorder="1" applyAlignment="1">
      <alignment horizontal="left" vertical="center" wrapText="1"/>
    </xf>
    <xf numFmtId="189" fontId="56" fillId="0" borderId="1" xfId="15" applyNumberFormat="1" applyFont="1" applyFill="1" applyBorder="1" applyAlignment="1">
      <alignment horizontal="center" vertical="center"/>
    </xf>
    <xf numFmtId="0" fontId="0" fillId="0" borderId="1" xfId="0" applyBorder="1" applyAlignment="1">
      <alignment horizontal="left" vertical="top" wrapText="1"/>
    </xf>
    <xf numFmtId="0" fontId="0" fillId="0" borderId="28" xfId="0" applyBorder="1" applyAlignment="1">
      <alignment horizontal="left" vertical="top" wrapText="1"/>
    </xf>
    <xf numFmtId="189" fontId="50" fillId="11" borderId="28" xfId="15" applyNumberFormat="1" applyFont="1" applyFill="1" applyBorder="1" applyAlignment="1">
      <alignment horizontal="center" vertical="center"/>
    </xf>
    <xf numFmtId="189" fontId="50" fillId="0" borderId="35" xfId="15" applyNumberFormat="1" applyFont="1" applyBorder="1" applyAlignment="1">
      <alignment horizontal="center" vertical="center"/>
    </xf>
    <xf numFmtId="188" fontId="50" fillId="0" borderId="35" xfId="11" applyNumberFormat="1" applyFont="1" applyBorder="1" applyAlignment="1">
      <alignment horizontal="center" vertical="center"/>
    </xf>
    <xf numFmtId="189" fontId="50" fillId="10" borderId="28" xfId="15" applyNumberFormat="1" applyFont="1" applyFill="1" applyBorder="1" applyAlignment="1">
      <alignment horizontal="left" vertical="center"/>
    </xf>
    <xf numFmtId="49" fontId="39" fillId="0" borderId="28" xfId="0" applyNumberFormat="1" applyFont="1" applyBorder="1" applyAlignment="1">
      <alignment vertical="center" wrapText="1"/>
    </xf>
    <xf numFmtId="0" fontId="0" fillId="0" borderId="28" xfId="0" applyBorder="1" applyAlignment="1">
      <alignment vertical="center" wrapText="1"/>
    </xf>
    <xf numFmtId="189" fontId="56" fillId="0" borderId="29" xfId="15" applyNumberFormat="1" applyFont="1" applyFill="1" applyBorder="1" applyAlignment="1">
      <alignment horizontal="center" vertical="center"/>
    </xf>
    <xf numFmtId="49" fontId="39" fillId="0" borderId="29" xfId="0" applyNumberFormat="1" applyFont="1" applyBorder="1" applyAlignment="1">
      <alignment vertical="center" wrapText="1"/>
    </xf>
    <xf numFmtId="0" fontId="0" fillId="0" borderId="29" xfId="0" applyBorder="1" applyAlignment="1">
      <alignment vertical="center" wrapText="1"/>
    </xf>
    <xf numFmtId="188" fontId="50" fillId="0" borderId="1" xfId="11" applyNumberFormat="1" applyFont="1" applyBorder="1" applyAlignment="1">
      <alignment horizontal="center" vertical="center"/>
    </xf>
    <xf numFmtId="0" fontId="0" fillId="10" borderId="1" xfId="0" applyFill="1" applyBorder="1" applyAlignment="1">
      <alignment horizontal="center" vertical="center" wrapText="1"/>
    </xf>
    <xf numFmtId="189" fontId="50" fillId="10" borderId="27" xfId="15" applyNumberFormat="1" applyFont="1" applyFill="1" applyBorder="1" applyAlignment="1">
      <alignment horizontal="center" vertical="center"/>
    </xf>
    <xf numFmtId="188" fontId="50" fillId="10" borderId="27" xfId="11" applyNumberFormat="1" applyFont="1" applyFill="1" applyBorder="1" applyAlignment="1">
      <alignment horizontal="center" vertical="center"/>
    </xf>
    <xf numFmtId="0" fontId="40" fillId="10" borderId="1" xfId="0" applyFont="1" applyFill="1" applyBorder="1" applyAlignment="1">
      <alignment vertical="center"/>
    </xf>
    <xf numFmtId="49" fontId="39" fillId="10" borderId="1" xfId="0" applyNumberFormat="1" applyFont="1" applyFill="1" applyBorder="1" applyAlignment="1">
      <alignment vertical="center" wrapText="1"/>
    </xf>
    <xf numFmtId="0" fontId="0" fillId="10" borderId="1" xfId="0" applyFill="1" applyBorder="1" applyAlignment="1">
      <alignment vertical="center" wrapText="1"/>
    </xf>
    <xf numFmtId="0" fontId="40" fillId="10" borderId="0" xfId="0" applyFont="1" applyFill="1" applyAlignment="1">
      <alignment vertical="center"/>
    </xf>
    <xf numFmtId="188" fontId="50" fillId="10" borderId="1" xfId="11" applyNumberFormat="1" applyFont="1" applyFill="1" applyBorder="1" applyAlignment="1">
      <alignment horizontal="center" vertical="center"/>
    </xf>
    <xf numFmtId="189" fontId="56" fillId="10" borderId="1" xfId="15" applyNumberFormat="1" applyFont="1" applyFill="1" applyBorder="1" applyAlignment="1">
      <alignment horizontal="center" vertical="center"/>
    </xf>
    <xf numFmtId="166" fontId="54" fillId="9" borderId="27" xfId="14" applyFont="1" applyFill="1" applyBorder="1" applyAlignment="1">
      <alignment horizontal="right" vertical="center"/>
    </xf>
    <xf numFmtId="0" fontId="40" fillId="0" borderId="15" xfId="0" applyFont="1" applyBorder="1" applyAlignment="1">
      <alignment vertical="center" wrapText="1"/>
    </xf>
    <xf numFmtId="0" fontId="40" fillId="11" borderId="15" xfId="0" applyFont="1" applyFill="1" applyBorder="1" applyAlignment="1">
      <alignment horizontal="center" vertical="center"/>
    </xf>
    <xf numFmtId="0" fontId="40" fillId="0" borderId="30" xfId="0" applyFont="1" applyBorder="1" applyAlignment="1">
      <alignment horizontal="center" vertical="center"/>
    </xf>
    <xf numFmtId="188" fontId="40" fillId="2" borderId="30" xfId="11" applyNumberFormat="1" applyFont="1" applyFill="1" applyBorder="1" applyAlignment="1">
      <alignment vertical="center"/>
    </xf>
    <xf numFmtId="166" fontId="40" fillId="12" borderId="30" xfId="14" applyFont="1" applyFill="1" applyBorder="1" applyAlignment="1">
      <alignment vertical="center"/>
    </xf>
    <xf numFmtId="0" fontId="40" fillId="0" borderId="29" xfId="0" applyFont="1" applyBorder="1" applyAlignment="1">
      <alignment horizontal="center" vertical="center"/>
    </xf>
    <xf numFmtId="188" fontId="40" fillId="2" borderId="29" xfId="11" applyNumberFormat="1" applyFont="1" applyFill="1" applyBorder="1" applyAlignment="1">
      <alignment vertical="center"/>
    </xf>
    <xf numFmtId="166" fontId="40" fillId="12" borderId="29" xfId="14" applyFont="1" applyFill="1" applyBorder="1" applyAlignment="1">
      <alignment vertical="center"/>
    </xf>
    <xf numFmtId="166" fontId="62" fillId="12" borderId="29" xfId="14" applyFont="1" applyFill="1" applyBorder="1" applyAlignment="1">
      <alignment vertical="center"/>
    </xf>
    <xf numFmtId="166" fontId="9" fillId="12" borderId="29" xfId="14" applyFont="1" applyFill="1" applyBorder="1" applyAlignment="1">
      <alignment vertical="center"/>
    </xf>
    <xf numFmtId="189" fontId="56" fillId="0" borderId="28" xfId="15" applyNumberFormat="1" applyFont="1" applyFill="1" applyBorder="1" applyAlignment="1">
      <alignment horizontal="center" vertical="center"/>
    </xf>
    <xf numFmtId="166" fontId="62" fillId="12" borderId="15" xfId="14" applyFont="1" applyFill="1" applyBorder="1" applyAlignment="1">
      <alignment vertical="center"/>
    </xf>
    <xf numFmtId="0" fontId="40" fillId="0" borderId="68" xfId="0" applyFont="1" applyBorder="1" applyAlignment="1">
      <alignment vertical="center" wrapText="1"/>
    </xf>
    <xf numFmtId="0" fontId="40" fillId="11" borderId="68" xfId="0" applyFont="1" applyFill="1" applyBorder="1" applyAlignment="1">
      <alignment horizontal="center" vertical="center"/>
    </xf>
    <xf numFmtId="0" fontId="40" fillId="0" borderId="81" xfId="0" applyFont="1" applyBorder="1" applyAlignment="1">
      <alignment horizontal="center" vertical="center"/>
    </xf>
    <xf numFmtId="188" fontId="40" fillId="2" borderId="81" xfId="11" applyNumberFormat="1" applyFont="1" applyFill="1" applyBorder="1" applyAlignment="1">
      <alignment vertical="center"/>
    </xf>
    <xf numFmtId="166" fontId="40" fillId="12" borderId="81" xfId="14" applyFont="1" applyFill="1" applyBorder="1" applyAlignment="1">
      <alignment vertical="center"/>
    </xf>
    <xf numFmtId="166" fontId="62" fillId="12" borderId="68" xfId="14" applyFont="1" applyFill="1" applyBorder="1" applyAlignment="1">
      <alignment vertical="center"/>
    </xf>
    <xf numFmtId="166" fontId="40" fillId="12" borderId="28" xfId="14" applyFont="1" applyFill="1" applyBorder="1" applyAlignment="1">
      <alignment vertical="center"/>
    </xf>
    <xf numFmtId="0" fontId="54" fillId="0" borderId="68" xfId="0" applyFont="1" applyBorder="1" applyAlignment="1">
      <alignment vertical="center"/>
    </xf>
    <xf numFmtId="0" fontId="40" fillId="0" borderId="68" xfId="0" applyFont="1" applyBorder="1" applyAlignment="1">
      <alignment horizontal="center" vertical="center"/>
    </xf>
    <xf numFmtId="188" fontId="40" fillId="2" borderId="68" xfId="11" applyNumberFormat="1" applyFont="1" applyFill="1" applyBorder="1" applyAlignment="1">
      <alignment vertical="center"/>
    </xf>
    <xf numFmtId="189" fontId="56" fillId="10" borderId="28" xfId="15" applyNumberFormat="1" applyFont="1" applyFill="1" applyBorder="1" applyAlignment="1">
      <alignment horizontal="center" vertical="center"/>
    </xf>
    <xf numFmtId="166" fontId="64" fillId="12" borderId="27" xfId="14" applyFont="1" applyFill="1" applyBorder="1" applyAlignment="1">
      <alignment horizontal="center" vertical="center"/>
    </xf>
    <xf numFmtId="166" fontId="54" fillId="12" borderId="30" xfId="14" applyFont="1" applyFill="1" applyBorder="1" applyAlignment="1">
      <alignment horizontal="center" vertical="center"/>
    </xf>
    <xf numFmtId="166" fontId="54" fillId="12" borderId="68" xfId="14" applyFont="1" applyFill="1" applyBorder="1" applyAlignment="1">
      <alignment horizontal="center" vertical="center"/>
    </xf>
    <xf numFmtId="166" fontId="54" fillId="12" borderId="29" xfId="14" applyFont="1" applyFill="1" applyBorder="1" applyAlignment="1">
      <alignment horizontal="center" vertical="center"/>
    </xf>
    <xf numFmtId="166" fontId="54" fillId="12" borderId="48" xfId="14" applyFont="1" applyFill="1" applyBorder="1" applyAlignment="1">
      <alignment horizontal="center" vertical="center"/>
    </xf>
    <xf numFmtId="189" fontId="50" fillId="0" borderId="80" xfId="15" applyNumberFormat="1" applyFont="1" applyFill="1" applyBorder="1" applyAlignment="1">
      <alignment horizontal="left" vertical="center"/>
    </xf>
    <xf numFmtId="189" fontId="56" fillId="0" borderId="0" xfId="15" applyNumberFormat="1" applyFont="1" applyFill="1" applyBorder="1" applyAlignment="1">
      <alignment horizontal="center" vertical="center"/>
    </xf>
    <xf numFmtId="189" fontId="56" fillId="0" borderId="80" xfId="15" applyNumberFormat="1" applyFont="1" applyFill="1" applyBorder="1" applyAlignment="1">
      <alignment horizontal="center" vertical="center"/>
    </xf>
    <xf numFmtId="9" fontId="56" fillId="0" borderId="80" xfId="2" applyFont="1" applyFill="1" applyBorder="1" applyAlignment="1">
      <alignment horizontal="center" vertical="center"/>
    </xf>
    <xf numFmtId="189" fontId="50" fillId="0" borderId="15" xfId="15" applyNumberFormat="1" applyFont="1" applyFill="1" applyBorder="1" applyAlignment="1">
      <alignment horizontal="left" vertical="center"/>
    </xf>
    <xf numFmtId="189" fontId="56" fillId="0" borderId="64" xfId="15" applyNumberFormat="1" applyFont="1" applyFill="1" applyBorder="1" applyAlignment="1">
      <alignment horizontal="center" vertical="center"/>
    </xf>
    <xf numFmtId="189" fontId="56" fillId="0" borderId="15" xfId="15" applyNumberFormat="1" applyFont="1" applyFill="1" applyBorder="1" applyAlignment="1">
      <alignment horizontal="center" vertical="center"/>
    </xf>
    <xf numFmtId="9" fontId="56" fillId="0" borderId="15" xfId="2" applyFont="1" applyFill="1" applyBorder="1" applyAlignment="1">
      <alignment horizontal="center" vertical="center"/>
    </xf>
    <xf numFmtId="166" fontId="62" fillId="9" borderId="48" xfId="14" applyFont="1" applyFill="1" applyBorder="1" applyAlignment="1">
      <alignment horizontal="right" vertical="center"/>
    </xf>
    <xf numFmtId="0" fontId="0" fillId="0" borderId="0" xfId="0" applyFill="1" applyBorder="1"/>
    <xf numFmtId="17" fontId="2" fillId="3" borderId="21" xfId="0" applyNumberFormat="1" applyFont="1" applyFill="1" applyBorder="1" applyAlignment="1">
      <alignment horizontal="center" wrapText="1"/>
    </xf>
    <xf numFmtId="189" fontId="56" fillId="0" borderId="19" xfId="15" applyNumberFormat="1" applyFont="1" applyFill="1" applyBorder="1" applyAlignment="1">
      <alignment horizontal="center" vertical="center"/>
    </xf>
    <xf numFmtId="189" fontId="56" fillId="0" borderId="27" xfId="15" applyNumberFormat="1" applyFont="1" applyFill="1" applyBorder="1" applyAlignment="1">
      <alignment horizontal="center" vertical="center"/>
    </xf>
    <xf numFmtId="166" fontId="62" fillId="12" borderId="48" xfId="14" applyFont="1" applyFill="1" applyBorder="1" applyAlignment="1">
      <alignment vertical="center"/>
    </xf>
    <xf numFmtId="17" fontId="2" fillId="4" borderId="80" xfId="0" applyNumberFormat="1" applyFont="1" applyFill="1" applyBorder="1" applyAlignment="1">
      <alignment horizontal="center"/>
    </xf>
    <xf numFmtId="165" fontId="2" fillId="2" borderId="0" xfId="1" applyFont="1" applyFill="1" applyBorder="1"/>
    <xf numFmtId="0" fontId="0" fillId="3" borderId="0" xfId="0" applyFill="1" applyBorder="1" applyAlignment="1">
      <alignment horizontal="center" vertical="center"/>
    </xf>
    <xf numFmtId="0" fontId="0" fillId="0" borderId="0" xfId="0" applyFill="1" applyBorder="1" applyAlignment="1">
      <alignment horizontal="center" vertical="center"/>
    </xf>
    <xf numFmtId="0" fontId="0" fillId="15" borderId="0" xfId="0" applyFill="1" applyBorder="1" applyAlignment="1">
      <alignment horizontal="center" vertical="center"/>
    </xf>
    <xf numFmtId="165" fontId="0" fillId="16" borderId="1" xfId="1" applyFont="1" applyFill="1" applyBorder="1"/>
    <xf numFmtId="165" fontId="0" fillId="16" borderId="5" xfId="1" applyFont="1" applyFill="1" applyBorder="1"/>
    <xf numFmtId="165" fontId="2" fillId="12" borderId="4" xfId="1" applyFont="1" applyFill="1" applyBorder="1"/>
    <xf numFmtId="165" fontId="2" fillId="12" borderId="1" xfId="1" applyFont="1" applyFill="1" applyBorder="1"/>
    <xf numFmtId="165" fontId="2" fillId="18" borderId="1" xfId="1" applyFont="1" applyFill="1" applyBorder="1"/>
    <xf numFmtId="165" fontId="2" fillId="16" borderId="1" xfId="1" applyFont="1" applyFill="1" applyBorder="1"/>
    <xf numFmtId="165" fontId="2" fillId="16" borderId="5" xfId="1" applyFont="1" applyFill="1" applyBorder="1"/>
    <xf numFmtId="165" fontId="6" fillId="16" borderId="1" xfId="1" applyFont="1" applyFill="1" applyBorder="1"/>
    <xf numFmtId="165" fontId="0" fillId="16" borderId="4" xfId="1" applyFont="1" applyFill="1" applyBorder="1" applyAlignment="1">
      <alignment horizontal="left" wrapText="1"/>
    </xf>
    <xf numFmtId="165" fontId="0" fillId="16" borderId="4" xfId="1" applyFont="1" applyFill="1" applyBorder="1" applyAlignment="1">
      <alignment horizontal="left"/>
    </xf>
    <xf numFmtId="165" fontId="0" fillId="16" borderId="1" xfId="1" applyFont="1" applyFill="1" applyBorder="1" applyAlignment="1">
      <alignment horizontal="left"/>
    </xf>
    <xf numFmtId="165" fontId="0" fillId="16" borderId="4" xfId="1" applyFont="1" applyFill="1" applyBorder="1"/>
    <xf numFmtId="0" fontId="0" fillId="16" borderId="4" xfId="0" applyFill="1" applyBorder="1" applyAlignment="1">
      <alignment wrapText="1"/>
    </xf>
    <xf numFmtId="175" fontId="0" fillId="16" borderId="27" xfId="0" applyNumberFormat="1" applyFill="1" applyBorder="1" applyAlignment="1">
      <alignment horizontal="center"/>
    </xf>
    <xf numFmtId="9" fontId="0" fillId="16" borderId="27" xfId="0" applyNumberFormat="1" applyFill="1" applyBorder="1" applyAlignment="1">
      <alignment horizontal="center"/>
    </xf>
    <xf numFmtId="165" fontId="0" fillId="16" borderId="4" xfId="0" applyNumberFormat="1" applyFill="1" applyBorder="1" applyAlignment="1">
      <alignment horizontal="left" wrapText="1"/>
    </xf>
    <xf numFmtId="165" fontId="2" fillId="18" borderId="4" xfId="0" applyNumberFormat="1" applyFont="1" applyFill="1" applyBorder="1" applyAlignment="1">
      <alignment horizontal="center"/>
    </xf>
    <xf numFmtId="0" fontId="2" fillId="16" borderId="4" xfId="0" applyFont="1" applyFill="1" applyBorder="1" applyAlignment="1"/>
    <xf numFmtId="172" fontId="0" fillId="16" borderId="27" xfId="0" applyNumberFormat="1" applyFont="1" applyFill="1" applyBorder="1" applyAlignment="1">
      <alignment horizontal="center"/>
    </xf>
    <xf numFmtId="165" fontId="0" fillId="14" borderId="1" xfId="1" applyFont="1" applyFill="1" applyBorder="1"/>
    <xf numFmtId="0" fontId="0" fillId="17" borderId="0" xfId="0" applyFill="1" applyBorder="1" applyAlignment="1">
      <alignment horizontal="center" vertical="center"/>
    </xf>
    <xf numFmtId="165" fontId="2" fillId="12" borderId="1" xfId="1" applyFont="1" applyFill="1" applyBorder="1" applyAlignment="1">
      <alignment vertical="center"/>
    </xf>
    <xf numFmtId="17" fontId="2" fillId="4" borderId="33" xfId="0" applyNumberFormat="1" applyFont="1" applyFill="1" applyBorder="1" applyAlignment="1">
      <alignment horizontal="center"/>
    </xf>
    <xf numFmtId="0" fontId="0" fillId="16" borderId="4" xfId="0" applyFill="1" applyBorder="1" applyAlignment="1">
      <alignment horizontal="left" vertical="center"/>
    </xf>
    <xf numFmtId="165" fontId="0" fillId="16" borderId="4" xfId="0" applyNumberFormat="1" applyFill="1" applyBorder="1" applyAlignment="1">
      <alignment horizontal="left"/>
    </xf>
    <xf numFmtId="165" fontId="2" fillId="16" borderId="1" xfId="0" applyNumberFormat="1" applyFont="1" applyFill="1" applyBorder="1" applyAlignment="1">
      <alignment horizontal="center" wrapText="1"/>
    </xf>
    <xf numFmtId="165" fontId="2" fillId="12" borderId="1" xfId="0" applyNumberFormat="1" applyFont="1" applyFill="1" applyBorder="1" applyAlignment="1">
      <alignment horizontal="center" wrapText="1"/>
    </xf>
    <xf numFmtId="165" fontId="1" fillId="16" borderId="1" xfId="1" applyFont="1" applyFill="1" applyBorder="1"/>
    <xf numFmtId="165" fontId="1" fillId="16" borderId="5" xfId="1" applyFont="1" applyFill="1" applyBorder="1"/>
    <xf numFmtId="170" fontId="0" fillId="16" borderId="1" xfId="1" applyNumberFormat="1" applyFont="1" applyFill="1" applyBorder="1"/>
    <xf numFmtId="188" fontId="2" fillId="9" borderId="4" xfId="11" applyNumberFormat="1" applyFont="1" applyFill="1" applyBorder="1" applyAlignment="1">
      <alignment horizontal="center" wrapText="1"/>
    </xf>
    <xf numFmtId="165" fontId="0" fillId="9" borderId="1" xfId="1" applyFont="1" applyFill="1" applyBorder="1"/>
    <xf numFmtId="165" fontId="2" fillId="9" borderId="1" xfId="1" applyFont="1" applyFill="1" applyBorder="1"/>
    <xf numFmtId="165" fontId="0" fillId="9" borderId="5" xfId="1" applyFont="1" applyFill="1" applyBorder="1"/>
    <xf numFmtId="165" fontId="2" fillId="9" borderId="4" xfId="1" applyFont="1" applyFill="1" applyBorder="1"/>
    <xf numFmtId="0" fontId="0" fillId="16" borderId="4" xfId="0" applyFill="1" applyBorder="1" applyAlignment="1">
      <alignment horizontal="left" vertical="center" wrapText="1"/>
    </xf>
    <xf numFmtId="172" fontId="0" fillId="16" borderId="27" xfId="0" applyNumberFormat="1" applyFill="1" applyBorder="1" applyAlignment="1">
      <alignment horizontal="center" vertical="center"/>
    </xf>
    <xf numFmtId="165" fontId="2" fillId="16" borderId="1" xfId="1" applyFont="1" applyFill="1" applyBorder="1" applyAlignment="1">
      <alignment horizontal="center" vertical="center"/>
    </xf>
    <xf numFmtId="165" fontId="0" fillId="16" borderId="1" xfId="1" applyFont="1" applyFill="1" applyBorder="1" applyAlignment="1">
      <alignment horizontal="center" vertical="center"/>
    </xf>
    <xf numFmtId="165" fontId="0" fillId="16" borderId="1" xfId="0" applyNumberFormat="1" applyFill="1" applyBorder="1" applyAlignment="1">
      <alignment horizontal="left" wrapText="1"/>
    </xf>
    <xf numFmtId="165" fontId="1" fillId="9" borderId="1" xfId="1" applyFont="1" applyFill="1" applyBorder="1"/>
    <xf numFmtId="165" fontId="1" fillId="9" borderId="5" xfId="1" applyFont="1" applyFill="1" applyBorder="1"/>
    <xf numFmtId="165" fontId="0" fillId="16" borderId="1" xfId="1" applyFont="1" applyFill="1" applyBorder="1" applyAlignment="1">
      <alignment vertical="center"/>
    </xf>
    <xf numFmtId="0" fontId="0" fillId="16" borderId="4" xfId="0" applyFill="1" applyBorder="1" applyAlignment="1">
      <alignment horizontal="left" vertical="center" indent="1"/>
    </xf>
    <xf numFmtId="165" fontId="0" fillId="16" borderId="1" xfId="0" applyNumberFormat="1" applyFont="1" applyFill="1" applyBorder="1" applyAlignment="1">
      <alignment horizontal="center" wrapText="1"/>
    </xf>
    <xf numFmtId="0" fontId="2" fillId="2" borderId="75" xfId="0" applyFont="1" applyFill="1" applyBorder="1" applyAlignment="1">
      <alignment horizontal="center"/>
    </xf>
    <xf numFmtId="0" fontId="2" fillId="3" borderId="75" xfId="0" applyFont="1" applyFill="1" applyBorder="1" applyAlignment="1">
      <alignment horizontal="center"/>
    </xf>
    <xf numFmtId="10" fontId="0" fillId="0" borderId="30" xfId="0" applyNumberFormat="1" applyFill="1" applyBorder="1" applyAlignment="1">
      <alignment horizontal="center"/>
    </xf>
    <xf numFmtId="0" fontId="2" fillId="3" borderId="67" xfId="0" applyFont="1" applyFill="1" applyBorder="1" applyAlignment="1">
      <alignment horizontal="center"/>
    </xf>
    <xf numFmtId="10" fontId="0" fillId="0" borderId="22" xfId="0" applyNumberFormat="1" applyFill="1" applyBorder="1" applyAlignment="1">
      <alignment horizontal="center"/>
    </xf>
    <xf numFmtId="10" fontId="0" fillId="0" borderId="21" xfId="0" quotePrefix="1" applyNumberFormat="1" applyFill="1" applyBorder="1" applyAlignment="1">
      <alignment horizontal="center"/>
    </xf>
    <xf numFmtId="0" fontId="7" fillId="2" borderId="19" xfId="0" applyFont="1" applyFill="1" applyBorder="1" applyAlignment="1">
      <alignment horizontal="center"/>
    </xf>
    <xf numFmtId="0" fontId="7" fillId="2" borderId="4" xfId="0" applyFont="1" applyFill="1" applyBorder="1" applyAlignment="1">
      <alignment horizontal="center"/>
    </xf>
    <xf numFmtId="0" fontId="7" fillId="2" borderId="1" xfId="0" applyFont="1" applyFill="1" applyBorder="1" applyAlignment="1">
      <alignment horizontal="center"/>
    </xf>
    <xf numFmtId="0" fontId="7" fillId="2" borderId="5" xfId="0" applyFont="1" applyFill="1" applyBorder="1" applyAlignment="1">
      <alignment horizontal="center"/>
    </xf>
    <xf numFmtId="0" fontId="6" fillId="3" borderId="61" xfId="0" applyFont="1" applyFill="1" applyBorder="1" applyAlignment="1">
      <alignment horizontal="center"/>
    </xf>
    <xf numFmtId="0" fontId="6" fillId="3" borderId="19" xfId="0" applyFont="1" applyFill="1" applyBorder="1" applyAlignment="1">
      <alignment horizontal="center"/>
    </xf>
    <xf numFmtId="0" fontId="6" fillId="3" borderId="1" xfId="0" applyFont="1" applyFill="1" applyBorder="1" applyAlignment="1">
      <alignment horizontal="center"/>
    </xf>
    <xf numFmtId="0" fontId="6" fillId="3" borderId="5" xfId="0" applyFont="1" applyFill="1" applyBorder="1" applyAlignment="1">
      <alignment horizontal="center"/>
    </xf>
    <xf numFmtId="0" fontId="7" fillId="2" borderId="61" xfId="0" applyFont="1" applyFill="1" applyBorder="1" applyAlignment="1">
      <alignment horizontal="center"/>
    </xf>
    <xf numFmtId="1" fontId="7" fillId="2" borderId="61" xfId="0" applyNumberFormat="1" applyFont="1" applyFill="1" applyBorder="1" applyAlignment="1">
      <alignment horizontal="center"/>
    </xf>
    <xf numFmtId="0" fontId="7" fillId="2" borderId="61" xfId="0" applyFont="1" applyFill="1" applyBorder="1" applyAlignment="1">
      <alignment horizontal="center" vertical="center"/>
    </xf>
    <xf numFmtId="0" fontId="0" fillId="2" borderId="26" xfId="0" applyFill="1" applyBorder="1"/>
    <xf numFmtId="165" fontId="0" fillId="2" borderId="27" xfId="1" applyFont="1" applyFill="1" applyBorder="1"/>
    <xf numFmtId="165" fontId="0" fillId="2" borderId="30" xfId="1" applyFont="1" applyFill="1" applyBorder="1"/>
    <xf numFmtId="165" fontId="0" fillId="2" borderId="81" xfId="1" applyFont="1" applyFill="1" applyBorder="1"/>
    <xf numFmtId="0" fontId="0" fillId="2" borderId="16" xfId="0" applyFill="1" applyBorder="1"/>
    <xf numFmtId="165" fontId="0" fillId="2" borderId="21" xfId="1" applyFont="1" applyFill="1" applyBorder="1"/>
    <xf numFmtId="165" fontId="0" fillId="2" borderId="22" xfId="1" applyFont="1" applyFill="1" applyBorder="1"/>
    <xf numFmtId="165" fontId="0" fillId="2" borderId="17" xfId="1" applyFont="1" applyFill="1" applyBorder="1"/>
    <xf numFmtId="0" fontId="2" fillId="2" borderId="26" xfId="0" applyFont="1" applyFill="1" applyBorder="1" applyAlignment="1">
      <alignment horizontal="center" vertical="center"/>
    </xf>
    <xf numFmtId="165" fontId="6" fillId="2" borderId="0" xfId="1" applyFont="1" applyFill="1" applyBorder="1"/>
    <xf numFmtId="165" fontId="1" fillId="2" borderId="1" xfId="1" applyFont="1" applyFill="1" applyBorder="1"/>
    <xf numFmtId="165" fontId="0" fillId="2" borderId="39" xfId="0" applyNumberFormat="1" applyFont="1" applyFill="1" applyBorder="1" applyAlignment="1">
      <alignment horizontal="center" wrapText="1"/>
    </xf>
    <xf numFmtId="165" fontId="0" fillId="3" borderId="61" xfId="0" applyNumberFormat="1" applyFont="1" applyFill="1" applyBorder="1" applyAlignment="1">
      <alignment horizontal="center" wrapText="1"/>
    </xf>
    <xf numFmtId="165" fontId="0" fillId="2" borderId="66" xfId="0" applyNumberFormat="1" applyFont="1" applyFill="1" applyBorder="1" applyAlignment="1">
      <alignment horizontal="center" wrapText="1"/>
    </xf>
    <xf numFmtId="0" fontId="43" fillId="0" borderId="15" xfId="0" applyFont="1" applyBorder="1" applyAlignment="1">
      <alignment horizontal="center" vertical="center"/>
    </xf>
    <xf numFmtId="0" fontId="43" fillId="0" borderId="1" xfId="0" applyFont="1" applyBorder="1" applyAlignment="1">
      <alignment horizontal="center" vertical="center"/>
    </xf>
    <xf numFmtId="0" fontId="43" fillId="0" borderId="1" xfId="0" applyFont="1" applyFill="1" applyBorder="1" applyAlignment="1">
      <alignment horizontal="center" vertical="center"/>
    </xf>
    <xf numFmtId="189" fontId="50" fillId="0" borderId="19" xfId="15" applyNumberFormat="1" applyFont="1" applyFill="1" applyBorder="1" applyAlignment="1">
      <alignment horizontal="center" vertical="center"/>
    </xf>
    <xf numFmtId="189" fontId="50" fillId="7" borderId="1" xfId="15" applyNumberFormat="1" applyFont="1" applyFill="1" applyBorder="1" applyAlignment="1">
      <alignment horizontal="left" vertical="center"/>
    </xf>
    <xf numFmtId="189" fontId="50" fillId="7" borderId="1" xfId="15" applyNumberFormat="1" applyFont="1" applyFill="1" applyBorder="1" applyAlignment="1">
      <alignment horizontal="center" vertical="center"/>
    </xf>
    <xf numFmtId="189" fontId="50" fillId="7" borderId="27" xfId="15" applyNumberFormat="1" applyFont="1" applyFill="1" applyBorder="1" applyAlignment="1">
      <alignment horizontal="center" vertical="center"/>
    </xf>
    <xf numFmtId="188" fontId="50" fillId="7" borderId="27" xfId="11" applyNumberFormat="1" applyFont="1" applyFill="1" applyBorder="1" applyAlignment="1">
      <alignment horizontal="center" vertical="center"/>
    </xf>
    <xf numFmtId="189" fontId="56" fillId="7" borderId="1" xfId="15" applyNumberFormat="1" applyFont="1" applyFill="1" applyBorder="1" applyAlignment="1">
      <alignment horizontal="center" vertical="center"/>
    </xf>
    <xf numFmtId="0" fontId="0" fillId="7" borderId="1" xfId="0" applyFill="1" applyBorder="1" applyAlignment="1">
      <alignment horizontal="center" vertical="center" wrapText="1"/>
    </xf>
    <xf numFmtId="188" fontId="50" fillId="7" borderId="1" xfId="11" applyNumberFormat="1" applyFont="1" applyFill="1" applyBorder="1" applyAlignment="1">
      <alignment horizontal="center" vertical="center"/>
    </xf>
    <xf numFmtId="0" fontId="51" fillId="0" borderId="0" xfId="0" applyFont="1" applyBorder="1" applyAlignment="1">
      <alignment horizontal="center" vertical="center"/>
    </xf>
    <xf numFmtId="189" fontId="50" fillId="0" borderId="0" xfId="15" applyNumberFormat="1" applyFont="1" applyBorder="1" applyAlignment="1">
      <alignment horizontal="center" vertical="center"/>
    </xf>
    <xf numFmtId="189" fontId="6" fillId="0" borderId="0" xfId="15" applyNumberFormat="1" applyFont="1" applyBorder="1" applyAlignment="1">
      <alignment horizontal="right" vertical="center"/>
    </xf>
    <xf numFmtId="189" fontId="56" fillId="0" borderId="76" xfId="15" applyNumberFormat="1" applyFont="1" applyFill="1" applyBorder="1" applyAlignment="1">
      <alignment horizontal="center" vertical="center"/>
    </xf>
    <xf numFmtId="166" fontId="50" fillId="0" borderId="27" xfId="14" applyFont="1" applyBorder="1" applyAlignment="1">
      <alignment horizontal="center" vertical="center"/>
    </xf>
    <xf numFmtId="166" fontId="50" fillId="11" borderId="27" xfId="14" applyFont="1" applyFill="1" applyBorder="1" applyAlignment="1">
      <alignment horizontal="center" vertical="center"/>
    </xf>
    <xf numFmtId="166" fontId="50" fillId="9" borderId="27" xfId="14" applyFont="1" applyFill="1" applyBorder="1" applyAlignment="1">
      <alignment horizontal="center" vertical="center"/>
    </xf>
    <xf numFmtId="166" fontId="40" fillId="11" borderId="27" xfId="14" applyFont="1" applyFill="1" applyBorder="1" applyAlignment="1">
      <alignment horizontal="center" vertical="center"/>
    </xf>
    <xf numFmtId="189" fontId="52" fillId="0" borderId="1" xfId="15" applyNumberFormat="1" applyFont="1" applyBorder="1" applyAlignment="1">
      <alignment horizontal="center" vertical="center"/>
    </xf>
    <xf numFmtId="0" fontId="40" fillId="10" borderId="1" xfId="0" applyFont="1" applyFill="1" applyBorder="1" applyAlignment="1">
      <alignment horizontal="center" vertical="center"/>
    </xf>
    <xf numFmtId="189" fontId="50" fillId="10" borderId="28" xfId="15" applyNumberFormat="1" applyFont="1" applyFill="1" applyBorder="1" applyAlignment="1">
      <alignment horizontal="center" vertical="center"/>
    </xf>
    <xf numFmtId="166" fontId="40" fillId="12" borderId="27" xfId="14" applyFont="1" applyFill="1" applyBorder="1" applyAlignment="1">
      <alignment horizontal="center" vertical="center"/>
    </xf>
    <xf numFmtId="166" fontId="9" fillId="12" borderId="28" xfId="14" applyFont="1" applyFill="1" applyBorder="1" applyAlignment="1">
      <alignment horizontal="center" vertical="center"/>
    </xf>
    <xf numFmtId="166" fontId="40" fillId="11" borderId="35" xfId="14" applyFont="1" applyFill="1" applyBorder="1" applyAlignment="1">
      <alignment horizontal="center" vertical="center"/>
    </xf>
    <xf numFmtId="166" fontId="40" fillId="12" borderId="1" xfId="14" applyFont="1" applyFill="1" applyBorder="1" applyAlignment="1">
      <alignment horizontal="center" vertical="center"/>
    </xf>
    <xf numFmtId="166" fontId="40" fillId="11" borderId="1" xfId="14" applyFont="1" applyFill="1" applyBorder="1" applyAlignment="1">
      <alignment horizontal="center" vertical="center"/>
    </xf>
    <xf numFmtId="166" fontId="40" fillId="12" borderId="48" xfId="14" applyFont="1" applyFill="1" applyBorder="1" applyAlignment="1">
      <alignment horizontal="center" vertical="center"/>
    </xf>
    <xf numFmtId="166" fontId="40" fillId="11" borderId="48" xfId="14" applyFont="1" applyFill="1" applyBorder="1" applyAlignment="1">
      <alignment horizontal="center" vertical="center"/>
    </xf>
    <xf numFmtId="166" fontId="54" fillId="4" borderId="35" xfId="14" applyFont="1" applyFill="1" applyBorder="1" applyAlignment="1">
      <alignment horizontal="center" vertical="center"/>
    </xf>
    <xf numFmtId="166" fontId="54" fillId="11" borderId="35" xfId="14" applyFont="1" applyFill="1" applyBorder="1" applyAlignment="1">
      <alignment horizontal="center" vertical="center"/>
    </xf>
    <xf numFmtId="166" fontId="54" fillId="0" borderId="0" xfId="14" applyFont="1" applyFill="1" applyBorder="1" applyAlignment="1">
      <alignment horizontal="center" vertical="center"/>
    </xf>
    <xf numFmtId="166" fontId="40" fillId="0" borderId="0" xfId="14" applyFont="1" applyAlignment="1">
      <alignment horizontal="center" vertical="center"/>
    </xf>
    <xf numFmtId="166" fontId="40" fillId="11" borderId="0" xfId="14" applyFont="1" applyFill="1" applyAlignment="1">
      <alignment horizontal="center" vertical="center"/>
    </xf>
    <xf numFmtId="0" fontId="40" fillId="0" borderId="0" xfId="0" applyFont="1" applyAlignment="1">
      <alignment horizontal="center" vertical="center"/>
    </xf>
    <xf numFmtId="166" fontId="58" fillId="12" borderId="27" xfId="14" applyFont="1" applyFill="1" applyBorder="1" applyAlignment="1">
      <alignment horizontal="center" vertical="center"/>
    </xf>
    <xf numFmtId="166" fontId="58" fillId="12" borderId="48" xfId="14" applyFont="1" applyFill="1" applyBorder="1" applyAlignment="1">
      <alignment horizontal="center" vertical="center"/>
    </xf>
    <xf numFmtId="166" fontId="54" fillId="11" borderId="27" xfId="14" applyFont="1" applyFill="1" applyBorder="1" applyAlignment="1">
      <alignment horizontal="center" vertical="center"/>
    </xf>
    <xf numFmtId="9" fontId="54" fillId="12" borderId="27" xfId="2" applyFont="1" applyFill="1" applyBorder="1" applyAlignment="1">
      <alignment vertical="center"/>
    </xf>
    <xf numFmtId="0" fontId="44" fillId="3" borderId="43" xfId="0" applyFont="1" applyFill="1" applyBorder="1" applyAlignment="1">
      <alignment horizontal="left" vertical="center" wrapText="1"/>
    </xf>
    <xf numFmtId="0" fontId="44" fillId="11" borderId="43" xfId="0" applyFont="1" applyFill="1" applyBorder="1" applyAlignment="1">
      <alignment horizontal="left" vertical="center" wrapText="1"/>
    </xf>
    <xf numFmtId="0" fontId="41" fillId="11" borderId="0" xfId="0" applyFont="1" applyFill="1" applyBorder="1" applyAlignment="1">
      <alignment horizontal="center" vertical="center" wrapText="1"/>
    </xf>
    <xf numFmtId="0" fontId="43" fillId="11" borderId="0" xfId="0" applyFont="1" applyFill="1" applyAlignment="1">
      <alignment vertical="center"/>
    </xf>
    <xf numFmtId="188" fontId="62" fillId="12" borderId="27" xfId="11" applyNumberFormat="1" applyFont="1" applyFill="1" applyBorder="1" applyAlignment="1">
      <alignment horizontal="center" vertical="center"/>
    </xf>
    <xf numFmtId="166" fontId="54" fillId="12" borderId="27" xfId="0" applyNumberFormat="1" applyFont="1" applyFill="1" applyBorder="1" applyAlignment="1">
      <alignment horizontal="center" vertical="center"/>
    </xf>
    <xf numFmtId="0" fontId="0" fillId="20" borderId="67" xfId="0" applyFill="1" applyBorder="1" applyAlignment="1">
      <alignment horizontal="center"/>
    </xf>
    <xf numFmtId="0" fontId="0" fillId="20" borderId="21" xfId="0" applyFill="1" applyBorder="1" applyAlignment="1">
      <alignment horizontal="center"/>
    </xf>
    <xf numFmtId="0" fontId="0" fillId="20" borderId="21" xfId="0" applyFont="1" applyFill="1" applyBorder="1" applyAlignment="1">
      <alignment horizontal="center" vertical="center"/>
    </xf>
    <xf numFmtId="0" fontId="6" fillId="20" borderId="21" xfId="0" applyFont="1" applyFill="1" applyBorder="1" applyAlignment="1">
      <alignment horizontal="center" vertical="center"/>
    </xf>
    <xf numFmtId="9" fontId="0" fillId="20" borderId="21" xfId="2" applyFont="1" applyFill="1" applyBorder="1" applyAlignment="1">
      <alignment horizontal="center"/>
    </xf>
    <xf numFmtId="1" fontId="2" fillId="20" borderId="21" xfId="0" applyNumberFormat="1" applyFont="1" applyFill="1" applyBorder="1" applyAlignment="1">
      <alignment horizontal="center"/>
    </xf>
    <xf numFmtId="0" fontId="2" fillId="20" borderId="21" xfId="0" applyFont="1" applyFill="1" applyBorder="1" applyAlignment="1">
      <alignment horizontal="center"/>
    </xf>
    <xf numFmtId="0" fontId="2" fillId="20" borderId="21" xfId="0" applyFont="1" applyFill="1" applyBorder="1" applyAlignment="1">
      <alignment horizontal="center" vertical="center"/>
    </xf>
    <xf numFmtId="173" fontId="0" fillId="20" borderId="21" xfId="0" applyNumberFormat="1" applyFill="1" applyBorder="1" applyAlignment="1">
      <alignment horizontal="center"/>
    </xf>
    <xf numFmtId="0" fontId="25" fillId="20" borderId="21" xfId="0" applyFont="1" applyFill="1" applyBorder="1" applyAlignment="1">
      <alignment horizontal="center"/>
    </xf>
    <xf numFmtId="176" fontId="2" fillId="18" borderId="1" xfId="12" applyNumberFormat="1" applyFont="1" applyFill="1" applyBorder="1" applyAlignment="1">
      <alignment horizontal="center"/>
    </xf>
    <xf numFmtId="0" fontId="0" fillId="0" borderId="0" xfId="0"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center" wrapText="1"/>
    </xf>
    <xf numFmtId="0" fontId="0" fillId="0" borderId="10" xfId="0" applyBorder="1" applyAlignment="1">
      <alignment horizontal="center" vertical="center" wrapText="1"/>
    </xf>
    <xf numFmtId="0" fontId="0" fillId="0" borderId="11" xfId="0" applyBorder="1" applyAlignment="1">
      <alignment wrapText="1"/>
    </xf>
    <xf numFmtId="188" fontId="0" fillId="0" borderId="12" xfId="11" applyNumberFormat="1" applyFont="1" applyBorder="1"/>
    <xf numFmtId="191" fontId="0" fillId="16" borderId="1" xfId="1" applyNumberFormat="1" applyFont="1" applyFill="1" applyBorder="1"/>
    <xf numFmtId="176" fontId="0" fillId="0" borderId="0" xfId="12" applyNumberFormat="1" applyFont="1"/>
    <xf numFmtId="44" fontId="0" fillId="0" borderId="0" xfId="12" applyFont="1"/>
    <xf numFmtId="188" fontId="66" fillId="21" borderId="82" xfId="11" applyNumberFormat="1" applyFont="1" applyFill="1" applyBorder="1" applyAlignment="1">
      <alignment vertical="center" wrapText="1"/>
    </xf>
    <xf numFmtId="176" fontId="66" fillId="21" borderId="83" xfId="12" applyNumberFormat="1" applyFont="1" applyFill="1" applyBorder="1" applyAlignment="1">
      <alignment vertical="center" wrapText="1"/>
    </xf>
    <xf numFmtId="44" fontId="66" fillId="21" borderId="83" xfId="12" applyFont="1" applyFill="1" applyBorder="1" applyAlignment="1">
      <alignment vertical="center" wrapText="1"/>
    </xf>
    <xf numFmtId="188" fontId="67" fillId="0" borderId="84" xfId="11" applyNumberFormat="1" applyFont="1" applyBorder="1" applyAlignment="1">
      <alignment vertical="center"/>
    </xf>
    <xf numFmtId="176" fontId="67" fillId="0" borderId="85" xfId="12" applyNumberFormat="1" applyFont="1" applyBorder="1" applyAlignment="1">
      <alignment vertical="center"/>
    </xf>
    <xf numFmtId="44" fontId="68" fillId="22" borderId="85" xfId="12" applyFont="1" applyFill="1" applyBorder="1" applyAlignment="1">
      <alignment horizontal="center" vertical="center"/>
    </xf>
    <xf numFmtId="188" fontId="67" fillId="21" borderId="84" xfId="11" applyNumberFormat="1" applyFont="1" applyFill="1" applyBorder="1" applyAlignment="1">
      <alignment vertical="center"/>
    </xf>
    <xf numFmtId="176" fontId="67" fillId="21" borderId="85" xfId="12" applyNumberFormat="1" applyFont="1" applyFill="1" applyBorder="1" applyAlignment="1">
      <alignment vertical="center"/>
    </xf>
    <xf numFmtId="188" fontId="69" fillId="21" borderId="84" xfId="11" applyNumberFormat="1" applyFont="1" applyFill="1" applyBorder="1" applyAlignment="1">
      <alignment vertical="center"/>
    </xf>
    <xf numFmtId="176" fontId="69" fillId="21" borderId="85" xfId="12" applyNumberFormat="1" applyFont="1" applyFill="1" applyBorder="1" applyAlignment="1">
      <alignment vertical="center"/>
    </xf>
    <xf numFmtId="188" fontId="69" fillId="23" borderId="84" xfId="11" applyNumberFormat="1" applyFont="1" applyFill="1" applyBorder="1" applyAlignment="1">
      <alignment vertical="center"/>
    </xf>
    <xf numFmtId="176" fontId="69" fillId="23" borderId="85" xfId="12" applyNumberFormat="1" applyFont="1" applyFill="1" applyBorder="1" applyAlignment="1">
      <alignment vertical="center"/>
    </xf>
    <xf numFmtId="188" fontId="69" fillId="21" borderId="82" xfId="11" applyNumberFormat="1" applyFont="1" applyFill="1" applyBorder="1" applyAlignment="1">
      <alignment vertical="center"/>
    </xf>
    <xf numFmtId="176" fontId="69" fillId="21" borderId="83" xfId="12" applyNumberFormat="1" applyFont="1" applyFill="1" applyBorder="1" applyAlignment="1">
      <alignment vertical="center"/>
    </xf>
    <xf numFmtId="188" fontId="67" fillId="0" borderId="0" xfId="11" applyNumberFormat="1" applyFont="1" applyAlignment="1">
      <alignment vertical="center"/>
    </xf>
    <xf numFmtId="188" fontId="70" fillId="23" borderId="0" xfId="11" applyNumberFormat="1" applyFont="1" applyFill="1" applyAlignment="1">
      <alignment vertical="center" wrapText="1"/>
    </xf>
    <xf numFmtId="165" fontId="0" fillId="16" borderId="27" xfId="1" applyFont="1" applyFill="1" applyBorder="1"/>
    <xf numFmtId="165" fontId="0" fillId="2" borderId="52" xfId="1" applyFont="1" applyFill="1" applyBorder="1" applyAlignment="1">
      <alignment horizontal="center"/>
    </xf>
    <xf numFmtId="165" fontId="0" fillId="2" borderId="35" xfId="1" applyFont="1" applyFill="1" applyBorder="1"/>
    <xf numFmtId="165" fontId="0" fillId="2" borderId="77" xfId="1" applyFont="1" applyFill="1" applyBorder="1"/>
    <xf numFmtId="0" fontId="2" fillId="2" borderId="0" xfId="0" applyFont="1" applyFill="1" applyBorder="1" applyAlignment="1">
      <alignment horizontal="center" vertical="center" wrapText="1"/>
    </xf>
    <xf numFmtId="10" fontId="0" fillId="0" borderId="28" xfId="2" applyNumberFormat="1" applyFont="1" applyFill="1" applyBorder="1" applyAlignment="1">
      <alignment horizontal="center"/>
    </xf>
    <xf numFmtId="10" fontId="0" fillId="0" borderId="35" xfId="2" applyNumberFormat="1" applyFont="1" applyFill="1" applyBorder="1" applyAlignment="1">
      <alignment horizontal="center"/>
    </xf>
    <xf numFmtId="10" fontId="0" fillId="0" borderId="77" xfId="2" applyNumberFormat="1" applyFont="1" applyFill="1" applyBorder="1" applyAlignment="1">
      <alignment horizontal="center"/>
    </xf>
    <xf numFmtId="188" fontId="0" fillId="2" borderId="1" xfId="11" applyNumberFormat="1" applyFont="1" applyFill="1" applyBorder="1"/>
    <xf numFmtId="188" fontId="0" fillId="2" borderId="1" xfId="0" applyNumberFormat="1" applyFill="1" applyBorder="1"/>
    <xf numFmtId="43" fontId="0" fillId="2" borderId="1" xfId="0" applyNumberFormat="1" applyFill="1" applyBorder="1"/>
    <xf numFmtId="0" fontId="7" fillId="19" borderId="2" xfId="0" applyFont="1" applyFill="1" applyBorder="1" applyAlignment="1">
      <alignment horizontal="center" wrapText="1"/>
    </xf>
    <xf numFmtId="166" fontId="55" fillId="9" borderId="27" xfId="14" applyFont="1" applyFill="1" applyBorder="1" applyAlignment="1">
      <alignment horizontal="right" vertical="center"/>
    </xf>
    <xf numFmtId="0" fontId="0" fillId="24" borderId="0" xfId="0" applyFill="1" applyBorder="1" applyAlignment="1">
      <alignment horizontal="center" vertical="center"/>
    </xf>
    <xf numFmtId="165" fontId="33" fillId="24" borderId="15" xfId="1" applyFont="1" applyFill="1" applyBorder="1" applyAlignment="1">
      <alignment vertical="center"/>
    </xf>
    <xf numFmtId="0" fontId="0" fillId="24" borderId="0" xfId="0" applyFill="1" applyBorder="1"/>
    <xf numFmtId="0" fontId="0" fillId="14" borderId="0" xfId="0" applyFill="1" applyBorder="1" applyAlignment="1">
      <alignment horizontal="center" vertical="center"/>
    </xf>
    <xf numFmtId="165" fontId="2" fillId="14" borderId="1" xfId="1" applyFont="1" applyFill="1" applyBorder="1"/>
    <xf numFmtId="9" fontId="0" fillId="14" borderId="35" xfId="0" applyNumberFormat="1" applyFill="1" applyBorder="1" applyAlignment="1">
      <alignment horizontal="center"/>
    </xf>
    <xf numFmtId="0" fontId="0" fillId="14" borderId="0" xfId="0" applyFill="1" applyBorder="1"/>
    <xf numFmtId="165" fontId="33" fillId="24" borderId="15" xfId="1" applyFont="1" applyFill="1" applyBorder="1"/>
    <xf numFmtId="165" fontId="25" fillId="16" borderId="50" xfId="0" applyNumberFormat="1" applyFont="1" applyFill="1" applyBorder="1"/>
    <xf numFmtId="0" fontId="0" fillId="16" borderId="51" xfId="0" applyFill="1" applyBorder="1"/>
    <xf numFmtId="0" fontId="0" fillId="16" borderId="13" xfId="0" applyFill="1" applyBorder="1"/>
    <xf numFmtId="0" fontId="0" fillId="16" borderId="59" xfId="0" applyFill="1" applyBorder="1"/>
    <xf numFmtId="165" fontId="2" fillId="16" borderId="4" xfId="0" applyNumberFormat="1" applyFont="1" applyFill="1" applyBorder="1" applyAlignment="1">
      <alignment horizontal="center" wrapText="1"/>
    </xf>
    <xf numFmtId="165" fontId="2" fillId="12" borderId="4" xfId="0" applyNumberFormat="1" applyFont="1" applyFill="1" applyBorder="1" applyAlignment="1">
      <alignment horizontal="center" wrapText="1"/>
    </xf>
    <xf numFmtId="165" fontId="6" fillId="16" borderId="4" xfId="1" applyFont="1" applyFill="1" applyBorder="1"/>
    <xf numFmtId="176" fontId="2" fillId="18" borderId="4" xfId="12" applyNumberFormat="1" applyFont="1" applyFill="1" applyBorder="1" applyAlignment="1">
      <alignment horizontal="center"/>
    </xf>
    <xf numFmtId="165" fontId="2" fillId="16" borderId="4" xfId="1" applyFont="1" applyFill="1" applyBorder="1"/>
    <xf numFmtId="165" fontId="2" fillId="16" borderId="4" xfId="1" applyFont="1" applyFill="1" applyBorder="1" applyAlignment="1">
      <alignment horizontal="center" vertical="center"/>
    </xf>
    <xf numFmtId="165" fontId="2" fillId="12" borderId="4" xfId="1" applyFont="1" applyFill="1" applyBorder="1" applyAlignment="1">
      <alignment vertical="center"/>
    </xf>
    <xf numFmtId="165" fontId="33" fillId="24" borderId="6" xfId="1" applyFont="1" applyFill="1" applyBorder="1" applyAlignment="1">
      <alignment vertical="center"/>
    </xf>
    <xf numFmtId="165" fontId="2" fillId="9" borderId="1" xfId="1" applyFont="1" applyFill="1" applyBorder="1" applyAlignment="1">
      <alignment horizontal="center" wrapText="1"/>
    </xf>
    <xf numFmtId="0" fontId="7" fillId="19" borderId="14" xfId="0" applyFont="1" applyFill="1" applyBorder="1" applyAlignment="1">
      <alignment horizontal="center" wrapText="1"/>
    </xf>
    <xf numFmtId="0" fontId="7" fillId="19" borderId="3" xfId="0" applyFont="1" applyFill="1" applyBorder="1" applyAlignment="1">
      <alignment horizontal="center" wrapText="1"/>
    </xf>
    <xf numFmtId="165" fontId="2" fillId="12" borderId="5" xfId="1" applyFont="1" applyFill="1" applyBorder="1"/>
    <xf numFmtId="0" fontId="2" fillId="18" borderId="5" xfId="0" applyFont="1" applyFill="1" applyBorder="1" applyAlignment="1">
      <alignment horizontal="center"/>
    </xf>
    <xf numFmtId="165" fontId="6" fillId="16" borderId="5" xfId="1" applyFont="1" applyFill="1" applyBorder="1"/>
    <xf numFmtId="165" fontId="2" fillId="18" borderId="5" xfId="1" applyFont="1" applyFill="1" applyBorder="1"/>
    <xf numFmtId="165" fontId="0" fillId="0" borderId="5" xfId="1" applyFont="1" applyFill="1" applyBorder="1"/>
    <xf numFmtId="165" fontId="0" fillId="16" borderId="5" xfId="0" applyNumberFormat="1" applyFill="1" applyBorder="1" applyAlignment="1">
      <alignment horizontal="left" wrapText="1"/>
    </xf>
    <xf numFmtId="165" fontId="2" fillId="18" borderId="4" xfId="1" applyFont="1" applyFill="1" applyBorder="1"/>
    <xf numFmtId="165" fontId="2" fillId="9" borderId="4" xfId="1" applyFont="1" applyFill="1" applyBorder="1" applyAlignment="1">
      <alignment horizontal="center" wrapText="1"/>
    </xf>
    <xf numFmtId="165" fontId="2" fillId="9" borderId="5" xfId="1" applyFont="1" applyFill="1" applyBorder="1" applyAlignment="1">
      <alignment horizontal="center" wrapText="1"/>
    </xf>
    <xf numFmtId="165" fontId="2" fillId="16" borderId="5" xfId="1" applyFont="1" applyFill="1" applyBorder="1" applyAlignment="1">
      <alignment horizontal="center" vertical="center"/>
    </xf>
    <xf numFmtId="165" fontId="2" fillId="12" borderId="5" xfId="1" applyFont="1" applyFill="1" applyBorder="1" applyAlignment="1">
      <alignment vertical="center"/>
    </xf>
    <xf numFmtId="165" fontId="0" fillId="14" borderId="4" xfId="1" applyFont="1" applyFill="1" applyBorder="1"/>
    <xf numFmtId="165" fontId="0" fillId="14" borderId="5" xfId="1" applyFont="1" applyFill="1" applyBorder="1"/>
    <xf numFmtId="165" fontId="33" fillId="24" borderId="7" xfId="1" applyFont="1" applyFill="1" applyBorder="1" applyAlignment="1">
      <alignment vertical="center"/>
    </xf>
    <xf numFmtId="165" fontId="0" fillId="16" borderId="1" xfId="0" applyNumberFormat="1" applyFill="1" applyBorder="1" applyAlignment="1">
      <alignment horizontal="left"/>
    </xf>
    <xf numFmtId="165" fontId="2" fillId="18" borderId="1" xfId="0" applyNumberFormat="1" applyFont="1" applyFill="1" applyBorder="1" applyAlignment="1">
      <alignment horizontal="center"/>
    </xf>
    <xf numFmtId="165" fontId="2" fillId="18" borderId="1" xfId="1" applyFont="1" applyFill="1" applyBorder="1" applyAlignment="1"/>
    <xf numFmtId="165" fontId="1" fillId="9" borderId="1" xfId="1" applyFont="1" applyFill="1" applyBorder="1" applyAlignment="1">
      <alignment horizontal="center" wrapText="1"/>
    </xf>
    <xf numFmtId="165" fontId="0" fillId="16" borderId="5" xfId="1" applyFont="1" applyFill="1" applyBorder="1" applyAlignment="1">
      <alignment horizontal="left"/>
    </xf>
    <xf numFmtId="165" fontId="2" fillId="12" borderId="5" xfId="0" applyNumberFormat="1" applyFont="1" applyFill="1" applyBorder="1" applyAlignment="1">
      <alignment horizontal="center" wrapText="1"/>
    </xf>
    <xf numFmtId="165" fontId="0" fillId="16" borderId="5" xfId="0" applyNumberFormat="1" applyFill="1" applyBorder="1" applyAlignment="1">
      <alignment horizontal="left"/>
    </xf>
    <xf numFmtId="191" fontId="0" fillId="16" borderId="4" xfId="1" applyNumberFormat="1" applyFont="1" applyFill="1" applyBorder="1"/>
    <xf numFmtId="191" fontId="0" fillId="16" borderId="5" xfId="1" applyNumberFormat="1" applyFont="1" applyFill="1" applyBorder="1"/>
    <xf numFmtId="188" fontId="2" fillId="18" borderId="5" xfId="11" applyNumberFormat="1" applyFont="1" applyFill="1" applyBorder="1" applyAlignment="1">
      <alignment horizontal="center" wrapText="1"/>
    </xf>
    <xf numFmtId="165" fontId="2" fillId="18" borderId="5" xfId="0" applyNumberFormat="1" applyFont="1" applyFill="1" applyBorder="1" applyAlignment="1">
      <alignment horizontal="center"/>
    </xf>
    <xf numFmtId="165" fontId="2" fillId="18" borderId="4" xfId="1" applyFont="1" applyFill="1" applyBorder="1" applyAlignment="1"/>
    <xf numFmtId="165" fontId="2" fillId="18" borderId="5" xfId="1" applyFont="1" applyFill="1" applyBorder="1" applyAlignment="1"/>
    <xf numFmtId="165" fontId="1" fillId="9" borderId="4" xfId="1" applyFont="1" applyFill="1" applyBorder="1" applyAlignment="1">
      <alignment horizontal="center" wrapText="1"/>
    </xf>
    <xf numFmtId="165" fontId="1" fillId="9" borderId="5" xfId="1" applyFont="1" applyFill="1" applyBorder="1" applyAlignment="1">
      <alignment horizontal="center" wrapText="1"/>
    </xf>
    <xf numFmtId="165" fontId="1" fillId="9" borderId="4" xfId="1" applyFont="1" applyFill="1" applyBorder="1"/>
    <xf numFmtId="165" fontId="0" fillId="16" borderId="4" xfId="1" applyFont="1" applyFill="1" applyBorder="1" applyAlignment="1">
      <alignment horizontal="center" vertical="center"/>
    </xf>
    <xf numFmtId="165" fontId="0" fillId="16" borderId="5" xfId="1" applyFont="1" applyFill="1" applyBorder="1" applyAlignment="1">
      <alignment horizontal="center" vertical="center"/>
    </xf>
    <xf numFmtId="165" fontId="2" fillId="14" borderId="4" xfId="1" applyFont="1" applyFill="1" applyBorder="1"/>
    <xf numFmtId="165" fontId="2" fillId="14" borderId="5" xfId="1" applyFont="1" applyFill="1" applyBorder="1"/>
    <xf numFmtId="165" fontId="33" fillId="24" borderId="6" xfId="1" applyFont="1" applyFill="1" applyBorder="1"/>
    <xf numFmtId="165" fontId="33" fillId="24" borderId="7" xfId="1" applyFont="1" applyFill="1" applyBorder="1"/>
    <xf numFmtId="165" fontId="0" fillId="16" borderId="50" xfId="0" applyNumberFormat="1" applyFill="1" applyBorder="1"/>
    <xf numFmtId="0" fontId="0" fillId="16" borderId="50" xfId="0" applyFill="1" applyBorder="1"/>
    <xf numFmtId="165" fontId="0" fillId="16" borderId="13" xfId="0" applyNumberFormat="1" applyFill="1" applyBorder="1"/>
    <xf numFmtId="0" fontId="3" fillId="16" borderId="13" xfId="0" applyFont="1" applyFill="1" applyBorder="1"/>
    <xf numFmtId="49" fontId="2" fillId="4" borderId="76" xfId="0" applyNumberFormat="1" applyFont="1" applyFill="1" applyBorder="1" applyAlignment="1">
      <alignment horizontal="center"/>
    </xf>
    <xf numFmtId="0" fontId="0" fillId="3" borderId="60" xfId="0" applyFill="1" applyBorder="1" applyAlignment="1">
      <alignment horizontal="center" vertical="center"/>
    </xf>
    <xf numFmtId="176" fontId="2" fillId="16" borderId="5" xfId="12" applyNumberFormat="1" applyFont="1" applyFill="1" applyBorder="1" applyAlignment="1">
      <alignment horizontal="center" wrapText="1"/>
    </xf>
    <xf numFmtId="176" fontId="2" fillId="12" borderId="5" xfId="12" applyNumberFormat="1" applyFont="1" applyFill="1" applyBorder="1" applyAlignment="1">
      <alignment horizontal="center" wrapText="1"/>
    </xf>
    <xf numFmtId="170" fontId="0" fillId="16" borderId="5" xfId="1" applyNumberFormat="1" applyFont="1" applyFill="1" applyBorder="1"/>
    <xf numFmtId="165" fontId="1" fillId="2" borderId="5" xfId="1" applyFont="1" applyFill="1" applyBorder="1"/>
    <xf numFmtId="165" fontId="0" fillId="16" borderId="5" xfId="1" applyFont="1" applyFill="1" applyBorder="1" applyAlignment="1">
      <alignment vertical="center"/>
    </xf>
    <xf numFmtId="165" fontId="2" fillId="14" borderId="27" xfId="1" applyFont="1" applyFill="1" applyBorder="1"/>
    <xf numFmtId="176" fontId="2" fillId="16" borderId="1" xfId="12" applyNumberFormat="1" applyFont="1" applyFill="1" applyBorder="1" applyAlignment="1">
      <alignment horizontal="center" wrapText="1"/>
    </xf>
    <xf numFmtId="176" fontId="2" fillId="12" borderId="1" xfId="12" applyNumberFormat="1" applyFont="1" applyFill="1" applyBorder="1" applyAlignment="1">
      <alignment horizontal="center" wrapText="1"/>
    </xf>
    <xf numFmtId="0" fontId="7" fillId="17" borderId="2" xfId="0" applyFont="1" applyFill="1" applyBorder="1" applyAlignment="1">
      <alignment horizontal="center" wrapText="1"/>
    </xf>
    <xf numFmtId="0" fontId="7" fillId="17" borderId="14" xfId="0" applyFont="1" applyFill="1" applyBorder="1" applyAlignment="1">
      <alignment horizontal="center" wrapText="1"/>
    </xf>
    <xf numFmtId="165" fontId="0" fillId="17" borderId="5" xfId="0" applyNumberFormat="1" applyFill="1" applyBorder="1" applyAlignment="1">
      <alignment horizontal="center"/>
    </xf>
    <xf numFmtId="176" fontId="2" fillId="16" borderId="4" xfId="12" applyNumberFormat="1" applyFont="1" applyFill="1" applyBorder="1" applyAlignment="1">
      <alignment horizontal="center" wrapText="1"/>
    </xf>
    <xf numFmtId="176" fontId="2" fillId="12" borderId="4" xfId="12" applyNumberFormat="1" applyFont="1" applyFill="1" applyBorder="1" applyAlignment="1">
      <alignment horizontal="center" wrapText="1"/>
    </xf>
    <xf numFmtId="176" fontId="2" fillId="18" borderId="5" xfId="12" applyNumberFormat="1" applyFont="1" applyFill="1" applyBorder="1" applyAlignment="1">
      <alignment horizontal="center"/>
    </xf>
    <xf numFmtId="165" fontId="1" fillId="16" borderId="4" xfId="1" applyFont="1" applyFill="1" applyBorder="1"/>
    <xf numFmtId="165" fontId="1" fillId="2" borderId="4" xfId="1" applyFont="1" applyFill="1" applyBorder="1"/>
    <xf numFmtId="165" fontId="0" fillId="16" borderId="4" xfId="1" applyFont="1" applyFill="1" applyBorder="1" applyAlignment="1">
      <alignment vertical="center"/>
    </xf>
    <xf numFmtId="0" fontId="7" fillId="17" borderId="3" xfId="0" applyFont="1" applyFill="1" applyBorder="1" applyAlignment="1">
      <alignment horizontal="center" wrapText="1"/>
    </xf>
    <xf numFmtId="0" fontId="0" fillId="16" borderId="36" xfId="0" applyFill="1" applyBorder="1"/>
    <xf numFmtId="0" fontId="0" fillId="3" borderId="38" xfId="0" applyFill="1" applyBorder="1" applyAlignment="1">
      <alignment horizontal="center" vertical="center"/>
    </xf>
    <xf numFmtId="0" fontId="0" fillId="14" borderId="38" xfId="0" applyFill="1" applyBorder="1" applyAlignment="1">
      <alignment horizontal="center" vertical="center"/>
    </xf>
    <xf numFmtId="0" fontId="0" fillId="24" borderId="58" xfId="0" applyFill="1" applyBorder="1" applyAlignment="1">
      <alignment horizontal="center" vertical="center"/>
    </xf>
    <xf numFmtId="165" fontId="0" fillId="16" borderId="4" xfId="0" applyNumberFormat="1" applyFont="1" applyFill="1" applyBorder="1" applyAlignment="1">
      <alignment horizontal="center" wrapText="1"/>
    </xf>
    <xf numFmtId="165" fontId="0" fillId="9" borderId="4" xfId="1" applyFont="1" applyFill="1" applyBorder="1"/>
    <xf numFmtId="44" fontId="0" fillId="24" borderId="7" xfId="0" applyNumberFormat="1" applyFill="1" applyBorder="1"/>
    <xf numFmtId="0" fontId="0" fillId="16" borderId="60" xfId="0" applyFill="1" applyBorder="1" applyAlignment="1">
      <alignment horizontal="center" vertical="center"/>
    </xf>
    <xf numFmtId="0" fontId="3" fillId="16" borderId="50" xfId="0" applyFont="1" applyFill="1" applyBorder="1"/>
    <xf numFmtId="0" fontId="0" fillId="16" borderId="58" xfId="0" applyFill="1" applyBorder="1" applyAlignment="1">
      <alignment horizontal="center" vertical="center"/>
    </xf>
    <xf numFmtId="188" fontId="2" fillId="9" borderId="1" xfId="11" applyNumberFormat="1" applyFont="1" applyFill="1" applyBorder="1" applyAlignment="1">
      <alignment horizontal="center" wrapText="1"/>
    </xf>
    <xf numFmtId="176" fontId="0" fillId="16" borderId="4" xfId="12" applyNumberFormat="1" applyFont="1" applyFill="1" applyBorder="1" applyAlignment="1">
      <alignment horizontal="left"/>
    </xf>
    <xf numFmtId="165" fontId="0" fillId="3" borderId="0" xfId="1" applyFont="1" applyFill="1"/>
    <xf numFmtId="165" fontId="0" fillId="3" borderId="0" xfId="0" applyNumberFormat="1" applyFill="1"/>
    <xf numFmtId="0" fontId="0" fillId="3" borderId="0" xfId="1" applyNumberFormat="1" applyFont="1" applyFill="1" applyAlignment="1">
      <alignment horizontal="center"/>
    </xf>
    <xf numFmtId="0" fontId="38" fillId="3" borderId="0" xfId="0" applyFont="1" applyFill="1" applyBorder="1" applyAlignment="1">
      <alignment horizontal="center" wrapText="1"/>
    </xf>
    <xf numFmtId="188" fontId="26" fillId="3" borderId="0" xfId="11" applyNumberFormat="1" applyFont="1" applyFill="1" applyBorder="1"/>
    <xf numFmtId="165" fontId="25" fillId="3" borderId="0" xfId="0" applyNumberFormat="1" applyFont="1" applyFill="1" applyBorder="1"/>
    <xf numFmtId="0" fontId="0" fillId="3" borderId="31" xfId="0" applyFill="1" applyBorder="1" applyAlignment="1">
      <alignment horizontal="center"/>
    </xf>
    <xf numFmtId="49" fontId="3" fillId="16" borderId="13" xfId="0" applyNumberFormat="1" applyFont="1" applyFill="1" applyBorder="1"/>
    <xf numFmtId="165" fontId="33" fillId="24" borderId="30" xfId="1" applyFont="1" applyFill="1" applyBorder="1"/>
    <xf numFmtId="0" fontId="0" fillId="8" borderId="0" xfId="0" applyFill="1" applyBorder="1" applyAlignment="1">
      <alignment horizontal="center" vertical="center"/>
    </xf>
    <xf numFmtId="0" fontId="38" fillId="8" borderId="0" xfId="0" applyFont="1" applyFill="1" applyBorder="1" applyAlignment="1">
      <alignment horizontal="center" wrapText="1"/>
    </xf>
    <xf numFmtId="188" fontId="26" fillId="8" borderId="0" xfId="11" applyNumberFormat="1" applyFont="1" applyFill="1" applyBorder="1"/>
    <xf numFmtId="165" fontId="25" fillId="8" borderId="0" xfId="0" applyNumberFormat="1" applyFont="1" applyFill="1" applyBorder="1"/>
    <xf numFmtId="0" fontId="0" fillId="8" borderId="0" xfId="0" applyFill="1" applyBorder="1"/>
    <xf numFmtId="49" fontId="6" fillId="16" borderId="13" xfId="0" applyNumberFormat="1" applyFont="1" applyFill="1" applyBorder="1"/>
    <xf numFmtId="0" fontId="0" fillId="5" borderId="0" xfId="0" applyFill="1" applyBorder="1" applyAlignment="1">
      <alignment horizontal="center" vertical="center"/>
    </xf>
    <xf numFmtId="0" fontId="0" fillId="5" borderId="0" xfId="0" applyFill="1"/>
    <xf numFmtId="0" fontId="0" fillId="5" borderId="0" xfId="0" applyFill="1" applyAlignment="1">
      <alignment wrapText="1"/>
    </xf>
    <xf numFmtId="0" fontId="0" fillId="5" borderId="0" xfId="0" applyFill="1" applyBorder="1"/>
    <xf numFmtId="165" fontId="0" fillId="16" borderId="0" xfId="0" applyNumberFormat="1" applyFill="1" applyBorder="1"/>
    <xf numFmtId="49" fontId="6" fillId="16" borderId="0" xfId="0" applyNumberFormat="1" applyFont="1" applyFill="1" applyBorder="1"/>
    <xf numFmtId="49" fontId="3" fillId="16" borderId="0" xfId="0" applyNumberFormat="1" applyFont="1" applyFill="1" applyBorder="1"/>
    <xf numFmtId="0" fontId="2" fillId="8" borderId="0" xfId="0" applyFont="1" applyFill="1" applyBorder="1" applyAlignment="1">
      <alignment horizontal="center" wrapText="1"/>
    </xf>
    <xf numFmtId="165" fontId="2" fillId="8" borderId="0" xfId="1" applyFont="1" applyFill="1" applyBorder="1"/>
    <xf numFmtId="0" fontId="0" fillId="15" borderId="60" xfId="0" applyFill="1" applyBorder="1" applyAlignment="1">
      <alignment horizontal="center" vertical="center"/>
    </xf>
    <xf numFmtId="0" fontId="0" fillId="15" borderId="38" xfId="0" applyFill="1" applyBorder="1" applyAlignment="1">
      <alignment horizontal="center" vertical="center"/>
    </xf>
    <xf numFmtId="165" fontId="0" fillId="16" borderId="5" xfId="0" applyNumberFormat="1" applyFont="1" applyFill="1" applyBorder="1" applyAlignment="1">
      <alignment horizontal="center" wrapText="1"/>
    </xf>
    <xf numFmtId="188" fontId="2" fillId="9" borderId="5" xfId="11" applyNumberFormat="1" applyFont="1" applyFill="1" applyBorder="1" applyAlignment="1">
      <alignment horizontal="center" wrapText="1"/>
    </xf>
    <xf numFmtId="0" fontId="7" fillId="19" borderId="2" xfId="0" applyFont="1" applyFill="1" applyBorder="1" applyAlignment="1">
      <alignment horizontal="center" wrapText="1"/>
    </xf>
    <xf numFmtId="176" fontId="67" fillId="0" borderId="85" xfId="12" applyNumberFormat="1" applyFont="1" applyFill="1" applyBorder="1" applyAlignment="1">
      <alignment vertical="center"/>
    </xf>
    <xf numFmtId="188" fontId="69" fillId="0" borderId="84" xfId="11" applyNumberFormat="1" applyFont="1" applyFill="1" applyBorder="1" applyAlignment="1">
      <alignment vertical="center"/>
    </xf>
    <xf numFmtId="166" fontId="38" fillId="12" borderId="27" xfId="14" applyFont="1" applyFill="1" applyBorder="1" applyAlignment="1">
      <alignment horizontal="center" vertical="center"/>
    </xf>
    <xf numFmtId="0" fontId="24" fillId="2" borderId="0" xfId="0" applyFont="1" applyFill="1" applyBorder="1" applyAlignment="1">
      <alignment horizontal="center" wrapText="1"/>
    </xf>
    <xf numFmtId="0" fontId="2" fillId="3" borderId="0" xfId="3" applyFont="1" applyFill="1" applyBorder="1" applyAlignment="1">
      <alignment horizontal="center" wrapText="1"/>
    </xf>
    <xf numFmtId="165" fontId="10" fillId="0" borderId="8" xfId="3" applyNumberFormat="1" applyBorder="1" applyAlignment="1">
      <alignment horizontal="center"/>
    </xf>
    <xf numFmtId="165" fontId="10" fillId="0" borderId="29" xfId="3" applyNumberFormat="1" applyBorder="1" applyAlignment="1">
      <alignment horizontal="center"/>
    </xf>
    <xf numFmtId="0" fontId="10" fillId="0" borderId="4" xfId="3" applyBorder="1" applyAlignment="1">
      <alignment horizontal="center"/>
    </xf>
    <xf numFmtId="0" fontId="10" fillId="0" borderId="5" xfId="3" applyBorder="1" applyAlignment="1">
      <alignment horizontal="center"/>
    </xf>
    <xf numFmtId="0" fontId="10" fillId="0" borderId="2" xfId="3" applyBorder="1" applyAlignment="1">
      <alignment horizontal="center"/>
    </xf>
    <xf numFmtId="0" fontId="10" fillId="0" borderId="3" xfId="3" applyBorder="1" applyAlignment="1">
      <alignment horizontal="center"/>
    </xf>
    <xf numFmtId="165" fontId="10" fillId="0" borderId="4" xfId="3" applyNumberFormat="1" applyBorder="1" applyAlignment="1">
      <alignment horizontal="center"/>
    </xf>
    <xf numFmtId="165" fontId="10" fillId="0" borderId="1" xfId="3" applyNumberFormat="1" applyBorder="1" applyAlignment="1">
      <alignment horizontal="center"/>
    </xf>
    <xf numFmtId="0" fontId="10" fillId="0" borderId="6" xfId="3" applyBorder="1" applyAlignment="1">
      <alignment horizontal="center"/>
    </xf>
    <xf numFmtId="0" fontId="10" fillId="0" borderId="7" xfId="3" applyBorder="1" applyAlignment="1">
      <alignment horizontal="center"/>
    </xf>
    <xf numFmtId="0" fontId="10" fillId="0" borderId="0" xfId="3" applyBorder="1" applyAlignment="1">
      <alignment horizontal="center"/>
    </xf>
    <xf numFmtId="0" fontId="12" fillId="3" borderId="10" xfId="3" applyFont="1" applyFill="1" applyBorder="1" applyAlignment="1">
      <alignment horizontal="center" vertical="center" wrapText="1"/>
    </xf>
    <xf numFmtId="0" fontId="12" fillId="3" borderId="11" xfId="3" applyFont="1" applyFill="1" applyBorder="1" applyAlignment="1">
      <alignment horizontal="center" vertical="center" wrapText="1"/>
    </xf>
    <xf numFmtId="0" fontId="12" fillId="3" borderId="63" xfId="3" applyFont="1" applyFill="1" applyBorder="1" applyAlignment="1">
      <alignment horizontal="center" vertical="center" wrapText="1"/>
    </xf>
    <xf numFmtId="165" fontId="10" fillId="0" borderId="6" xfId="3" applyNumberFormat="1" applyBorder="1" applyAlignment="1">
      <alignment horizontal="center"/>
    </xf>
    <xf numFmtId="165" fontId="10" fillId="0" borderId="15" xfId="3" applyNumberFormat="1" applyBorder="1" applyAlignment="1">
      <alignment horizontal="center"/>
    </xf>
    <xf numFmtId="0" fontId="2" fillId="3" borderId="69"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3" borderId="70" xfId="0" applyFont="1" applyFill="1" applyBorder="1" applyAlignment="1">
      <alignment horizontal="center" wrapText="1"/>
    </xf>
    <xf numFmtId="0" fontId="2" fillId="3" borderId="29" xfId="0" applyFont="1" applyFill="1" applyBorder="1" applyAlignment="1">
      <alignment horizontal="center" wrapText="1"/>
    </xf>
    <xf numFmtId="0" fontId="2" fillId="3" borderId="33"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69" xfId="0" applyFont="1" applyFill="1" applyBorder="1" applyAlignment="1">
      <alignment horizontal="center" wrapText="1"/>
    </xf>
    <xf numFmtId="0" fontId="2" fillId="3" borderId="8" xfId="0" applyFont="1" applyFill="1" applyBorder="1" applyAlignment="1">
      <alignment horizontal="center" wrapText="1"/>
    </xf>
    <xf numFmtId="0" fontId="2" fillId="3" borderId="60"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3" borderId="58"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12" fillId="3" borderId="47" xfId="3" applyFont="1" applyFill="1" applyBorder="1" applyAlignment="1">
      <alignment horizontal="center" wrapText="1"/>
    </xf>
    <xf numFmtId="0" fontId="12" fillId="3" borderId="45" xfId="3" applyFont="1" applyFill="1" applyBorder="1" applyAlignment="1">
      <alignment horizontal="center" wrapText="1"/>
    </xf>
    <xf numFmtId="0" fontId="0" fillId="2" borderId="16" xfId="0" applyFill="1" applyBorder="1" applyAlignment="1">
      <alignment horizontal="center" wrapText="1"/>
    </xf>
    <xf numFmtId="0" fontId="0" fillId="2" borderId="17" xfId="0" applyFill="1" applyBorder="1" applyAlignment="1">
      <alignment horizontal="center" wrapText="1"/>
    </xf>
    <xf numFmtId="0" fontId="12" fillId="3" borderId="10" xfId="3" applyFont="1" applyFill="1" applyBorder="1" applyAlignment="1">
      <alignment horizontal="center"/>
    </xf>
    <xf numFmtId="0" fontId="12" fillId="3" borderId="11" xfId="3" applyFont="1" applyFill="1" applyBorder="1" applyAlignment="1">
      <alignment horizontal="center"/>
    </xf>
    <xf numFmtId="0" fontId="12" fillId="3" borderId="12" xfId="3" applyFont="1" applyFill="1" applyBorder="1" applyAlignment="1">
      <alignment horizontal="center"/>
    </xf>
    <xf numFmtId="0" fontId="10" fillId="0" borderId="25" xfId="3" applyBorder="1" applyAlignment="1">
      <alignment horizontal="center"/>
    </xf>
    <xf numFmtId="0" fontId="10" fillId="0" borderId="39" xfId="3" applyBorder="1" applyAlignment="1">
      <alignment horizontal="center"/>
    </xf>
    <xf numFmtId="0" fontId="10" fillId="0" borderId="10" xfId="3" applyBorder="1" applyAlignment="1">
      <alignment horizontal="center"/>
    </xf>
    <xf numFmtId="0" fontId="10" fillId="0" borderId="12" xfId="3" applyBorder="1" applyAlignment="1">
      <alignment horizontal="center"/>
    </xf>
    <xf numFmtId="0" fontId="2" fillId="2" borderId="0" xfId="0" applyFont="1" applyFill="1" applyBorder="1" applyAlignment="1">
      <alignment horizont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0" borderId="2" xfId="0" applyFont="1" applyBorder="1" applyAlignment="1">
      <alignment horizontal="center"/>
    </xf>
    <xf numFmtId="0" fontId="2" fillId="0" borderId="14" xfId="0" applyFont="1" applyBorder="1" applyAlignment="1">
      <alignment horizontal="center"/>
    </xf>
    <xf numFmtId="173" fontId="2" fillId="2" borderId="6" xfId="1" applyNumberFormat="1" applyFont="1" applyFill="1" applyBorder="1" applyAlignment="1">
      <alignment horizontal="center" wrapText="1"/>
    </xf>
    <xf numFmtId="173" fontId="2" fillId="2" borderId="15" xfId="1" applyNumberFormat="1" applyFont="1" applyFill="1" applyBorder="1" applyAlignment="1">
      <alignment horizontal="center" wrapText="1"/>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2" fillId="2" borderId="10" xfId="0" applyFont="1" applyFill="1" applyBorder="1" applyAlignment="1">
      <alignment horizontal="center" wrapText="1"/>
    </xf>
    <xf numFmtId="0" fontId="2" fillId="2" borderId="11" xfId="0" applyFont="1" applyFill="1" applyBorder="1" applyAlignment="1">
      <alignment horizontal="center" wrapText="1"/>
    </xf>
    <xf numFmtId="0" fontId="2" fillId="2" borderId="12" xfId="0" applyFont="1" applyFill="1" applyBorder="1" applyAlignment="1">
      <alignment horizontal="center" wrapText="1"/>
    </xf>
    <xf numFmtId="0" fontId="2" fillId="0" borderId="4" xfId="0" applyFont="1" applyBorder="1" applyAlignment="1">
      <alignment horizontal="center"/>
    </xf>
    <xf numFmtId="0" fontId="2" fillId="0" borderId="1" xfId="0" applyFont="1" applyBorder="1" applyAlignment="1">
      <alignment horizontal="center"/>
    </xf>
    <xf numFmtId="0" fontId="14" fillId="4" borderId="0" xfId="0" applyFont="1" applyFill="1" applyBorder="1" applyAlignment="1">
      <alignment horizontal="center" vertical="center" wrapText="1"/>
    </xf>
    <xf numFmtId="0" fontId="15" fillId="2" borderId="16" xfId="0" applyFont="1" applyFill="1" applyBorder="1" applyAlignment="1">
      <alignment horizontal="center" wrapText="1"/>
    </xf>
    <xf numFmtId="0" fontId="15" fillId="2" borderId="31" xfId="0" applyFont="1" applyFill="1" applyBorder="1" applyAlignment="1">
      <alignment horizontal="center" wrapText="1"/>
    </xf>
    <xf numFmtId="0" fontId="15" fillId="2" borderId="17" xfId="0" applyFont="1" applyFill="1" applyBorder="1" applyAlignment="1">
      <alignment horizontal="center" wrapText="1"/>
    </xf>
    <xf numFmtId="0" fontId="2" fillId="2" borderId="16"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5" xfId="0" applyFont="1" applyFill="1" applyBorder="1" applyAlignment="1">
      <alignment horizontal="center" wrapText="1"/>
    </xf>
    <xf numFmtId="0" fontId="2" fillId="2" borderId="23" xfId="0" applyFont="1" applyFill="1" applyBorder="1" applyAlignment="1">
      <alignment horizontal="center" wrapText="1"/>
    </xf>
    <xf numFmtId="0" fontId="2" fillId="2" borderId="39" xfId="0" applyFont="1" applyFill="1" applyBorder="1" applyAlignment="1">
      <alignment horizontal="center" wrapText="1"/>
    </xf>
    <xf numFmtId="0" fontId="2" fillId="2" borderId="41" xfId="0" applyFont="1" applyFill="1" applyBorder="1" applyAlignment="1">
      <alignment horizontal="center" wrapText="1"/>
    </xf>
    <xf numFmtId="0" fontId="2" fillId="2" borderId="64" xfId="0" applyFont="1" applyFill="1" applyBorder="1" applyAlignment="1">
      <alignment horizontal="center" wrapText="1"/>
    </xf>
    <xf numFmtId="0" fontId="2" fillId="2" borderId="66" xfId="0" applyFont="1" applyFill="1" applyBorder="1" applyAlignment="1">
      <alignment horizontal="center" wrapText="1"/>
    </xf>
    <xf numFmtId="0" fontId="2" fillId="2" borderId="41" xfId="0" applyFont="1" applyFill="1" applyBorder="1" applyAlignment="1">
      <alignment horizontal="center" vertical="center" wrapText="1"/>
    </xf>
    <xf numFmtId="0" fontId="2" fillId="2" borderId="64"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40" xfId="0" applyFont="1" applyFill="1" applyBorder="1" applyAlignment="1">
      <alignment horizontal="center" wrapText="1"/>
    </xf>
    <xf numFmtId="0" fontId="2" fillId="2" borderId="24" xfId="0" applyFont="1" applyFill="1" applyBorder="1" applyAlignment="1">
      <alignment horizontal="center" wrapText="1"/>
    </xf>
    <xf numFmtId="0" fontId="2" fillId="2" borderId="61" xfId="0" applyFont="1" applyFill="1" applyBorder="1" applyAlignment="1">
      <alignment horizontal="center" wrapText="1"/>
    </xf>
    <xf numFmtId="0" fontId="2" fillId="2" borderId="25"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47" xfId="0" applyFont="1" applyFill="1" applyBorder="1" applyAlignment="1">
      <alignment horizontal="center" wrapText="1"/>
    </xf>
    <xf numFmtId="0" fontId="2" fillId="2" borderId="45" xfId="0" applyFont="1" applyFill="1" applyBorder="1" applyAlignment="1">
      <alignment horizontal="center" wrapText="1"/>
    </xf>
    <xf numFmtId="0" fontId="2" fillId="2" borderId="62" xfId="0" applyFont="1" applyFill="1" applyBorder="1" applyAlignment="1">
      <alignment horizontal="center" wrapText="1"/>
    </xf>
    <xf numFmtId="0" fontId="2" fillId="2" borderId="6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174" fontId="20" fillId="2" borderId="1" xfId="0" applyNumberFormat="1" applyFont="1" applyFill="1" applyBorder="1" applyAlignment="1">
      <alignment horizontal="left"/>
    </xf>
    <xf numFmtId="0" fontId="17" fillId="5" borderId="47" xfId="0" applyFont="1" applyFill="1" applyBorder="1" applyAlignment="1">
      <alignment horizontal="center" wrapText="1"/>
    </xf>
    <xf numFmtId="0" fontId="17" fillId="5" borderId="45" xfId="0" applyFont="1" applyFill="1" applyBorder="1" applyAlignment="1">
      <alignment horizontal="center" wrapText="1"/>
    </xf>
    <xf numFmtId="0" fontId="17" fillId="5" borderId="46" xfId="0" applyFont="1" applyFill="1" applyBorder="1" applyAlignment="1">
      <alignment horizontal="center" wrapText="1"/>
    </xf>
    <xf numFmtId="0" fontId="2" fillId="2" borderId="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5" borderId="1" xfId="0" applyFont="1" applyFill="1" applyBorder="1" applyAlignment="1">
      <alignment horizontal="center" wrapText="1"/>
    </xf>
    <xf numFmtId="0" fontId="2" fillId="2" borderId="27" xfId="0" applyFont="1" applyFill="1" applyBorder="1" applyAlignment="1">
      <alignment horizontal="center" vertical="center"/>
    </xf>
    <xf numFmtId="0" fontId="2" fillId="2" borderId="19" xfId="0" applyFont="1" applyFill="1" applyBorder="1" applyAlignment="1">
      <alignment horizontal="center" vertical="center"/>
    </xf>
    <xf numFmtId="177" fontId="19" fillId="2" borderId="0" xfId="0" applyNumberFormat="1" applyFont="1" applyFill="1" applyBorder="1" applyAlignment="1">
      <alignment horizontal="center" vertical="center"/>
    </xf>
    <xf numFmtId="174" fontId="20" fillId="2" borderId="1" xfId="0" applyNumberFormat="1" applyFont="1" applyFill="1" applyBorder="1" applyAlignment="1">
      <alignment horizontal="left" wrapText="1"/>
    </xf>
    <xf numFmtId="0" fontId="2" fillId="2" borderId="0" xfId="0" applyFont="1" applyFill="1" applyBorder="1" applyAlignment="1">
      <alignment horizontal="center" vertical="center" wrapText="1"/>
    </xf>
    <xf numFmtId="44" fontId="0" fillId="2" borderId="0" xfId="10" applyFont="1" applyFill="1" applyBorder="1" applyAlignment="1">
      <alignment horizontal="center" vertical="center" wrapText="1"/>
    </xf>
    <xf numFmtId="174" fontId="20" fillId="2" borderId="1" xfId="0" applyNumberFormat="1" applyFont="1" applyFill="1" applyBorder="1" applyAlignment="1">
      <alignment horizontal="center" wrapText="1"/>
    </xf>
    <xf numFmtId="177" fontId="19" fillId="2" borderId="1" xfId="0" applyNumberFormat="1" applyFont="1" applyFill="1" applyBorder="1" applyAlignment="1">
      <alignment horizontal="center" vertical="center" wrapText="1"/>
    </xf>
    <xf numFmtId="44" fontId="19" fillId="2" borderId="28" xfId="10" applyFont="1" applyFill="1" applyBorder="1" applyAlignment="1">
      <alignment horizontal="center" vertical="center"/>
    </xf>
    <xf numFmtId="44" fontId="19" fillId="2" borderId="29" xfId="10" applyFont="1" applyFill="1" applyBorder="1" applyAlignment="1">
      <alignment horizontal="center" vertical="center"/>
    </xf>
    <xf numFmtId="174" fontId="19" fillId="2" borderId="1" xfId="0" applyNumberFormat="1" applyFont="1" applyFill="1" applyBorder="1" applyAlignment="1">
      <alignment horizontal="center"/>
    </xf>
    <xf numFmtId="174" fontId="19" fillId="6" borderId="1" xfId="0" applyNumberFormat="1" applyFont="1" applyFill="1" applyBorder="1" applyAlignment="1">
      <alignment horizontal="center"/>
    </xf>
    <xf numFmtId="0" fontId="17" fillId="5" borderId="10" xfId="0" applyFont="1" applyFill="1" applyBorder="1" applyAlignment="1">
      <alignment horizontal="center" wrapText="1"/>
    </xf>
    <xf numFmtId="0" fontId="17" fillId="5" borderId="11" xfId="0" applyFont="1" applyFill="1" applyBorder="1" applyAlignment="1">
      <alignment horizontal="center" wrapText="1"/>
    </xf>
    <xf numFmtId="0" fontId="17" fillId="5" borderId="12" xfId="0" applyFont="1" applyFill="1" applyBorder="1" applyAlignment="1">
      <alignment horizontal="center" wrapText="1"/>
    </xf>
    <xf numFmtId="44" fontId="17" fillId="5" borderId="11" xfId="0" applyNumberFormat="1" applyFont="1" applyFill="1" applyBorder="1" applyAlignment="1">
      <alignment horizontal="center" wrapText="1"/>
    </xf>
    <xf numFmtId="0" fontId="17" fillId="5" borderId="58" xfId="0" applyFont="1" applyFill="1" applyBorder="1" applyAlignment="1">
      <alignment horizontal="center" wrapText="1"/>
    </xf>
    <xf numFmtId="0" fontId="17" fillId="5" borderId="13" xfId="0" applyFont="1" applyFill="1" applyBorder="1" applyAlignment="1">
      <alignment horizontal="center" wrapText="1"/>
    </xf>
    <xf numFmtId="0" fontId="17" fillId="5" borderId="59" xfId="0" applyFont="1" applyFill="1" applyBorder="1" applyAlignment="1">
      <alignment horizontal="center" wrapText="1"/>
    </xf>
    <xf numFmtId="44" fontId="17" fillId="5" borderId="13" xfId="0" applyNumberFormat="1" applyFont="1" applyFill="1" applyBorder="1" applyAlignment="1">
      <alignment horizontal="center" wrapText="1"/>
    </xf>
    <xf numFmtId="0" fontId="2" fillId="2" borderId="47"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6" xfId="0" applyFont="1" applyFill="1" applyBorder="1" applyAlignment="1">
      <alignment horizontal="center" vertical="center"/>
    </xf>
    <xf numFmtId="177" fontId="19" fillId="2" borderId="1" xfId="0" applyNumberFormat="1" applyFont="1" applyFill="1" applyBorder="1" applyAlignment="1">
      <alignment horizontal="center" vertical="center"/>
    </xf>
    <xf numFmtId="0" fontId="2" fillId="2" borderId="44" xfId="0" applyFont="1" applyFill="1" applyBorder="1" applyAlignment="1">
      <alignment horizontal="center" wrapText="1"/>
    </xf>
    <xf numFmtId="0" fontId="2" fillId="2" borderId="68" xfId="0" applyFont="1" applyFill="1" applyBorder="1" applyAlignment="1">
      <alignment horizontal="center" wrapText="1"/>
    </xf>
    <xf numFmtId="0" fontId="0" fillId="2" borderId="2" xfId="0" applyFill="1" applyBorder="1" applyAlignment="1">
      <alignment horizontal="center" wrapText="1"/>
    </xf>
    <xf numFmtId="0" fontId="0" fillId="2" borderId="14" xfId="0" applyFill="1" applyBorder="1" applyAlignment="1">
      <alignment horizontal="center" wrapText="1"/>
    </xf>
    <xf numFmtId="0" fontId="2" fillId="2" borderId="60" xfId="0" applyFont="1" applyFill="1" applyBorder="1" applyAlignment="1">
      <alignment horizontal="center" wrapText="1"/>
    </xf>
    <xf numFmtId="0" fontId="2" fillId="2" borderId="50" xfId="0" applyFont="1" applyFill="1" applyBorder="1" applyAlignment="1">
      <alignment horizontal="center" wrapText="1"/>
    </xf>
    <xf numFmtId="0" fontId="2" fillId="2" borderId="51" xfId="0" applyFont="1" applyFill="1" applyBorder="1" applyAlignment="1">
      <alignment horizontal="center" wrapText="1"/>
    </xf>
    <xf numFmtId="0" fontId="0" fillId="2" borderId="6" xfId="0" applyFill="1" applyBorder="1" applyAlignment="1">
      <alignment horizontal="center" wrapText="1"/>
    </xf>
    <xf numFmtId="0" fontId="0" fillId="2" borderId="15" xfId="0" applyFill="1" applyBorder="1" applyAlignment="1">
      <alignment horizontal="center" wrapText="1"/>
    </xf>
    <xf numFmtId="0" fontId="0" fillId="2" borderId="0" xfId="0" applyFill="1" applyBorder="1" applyAlignment="1">
      <alignment horizontal="center"/>
    </xf>
    <xf numFmtId="0" fontId="2" fillId="2" borderId="69" xfId="0" applyFont="1" applyFill="1" applyBorder="1" applyAlignment="1">
      <alignment horizontal="center"/>
    </xf>
    <xf numFmtId="0" fontId="2" fillId="2" borderId="70" xfId="0" applyFont="1" applyFill="1" applyBorder="1" applyAlignment="1">
      <alignment horizontal="center"/>
    </xf>
    <xf numFmtId="0" fontId="0" fillId="2" borderId="67" xfId="0" applyFill="1" applyBorder="1" applyAlignment="1">
      <alignment horizontal="left" wrapText="1"/>
    </xf>
    <xf numFmtId="0" fontId="0" fillId="2" borderId="77" xfId="0" applyFill="1" applyBorder="1" applyAlignment="1">
      <alignment horizontal="left" wrapText="1"/>
    </xf>
    <xf numFmtId="188" fontId="2" fillId="9" borderId="24" xfId="11" applyNumberFormat="1" applyFont="1" applyFill="1" applyBorder="1" applyAlignment="1">
      <alignment horizontal="center" wrapText="1"/>
    </xf>
    <xf numFmtId="188" fontId="2" fillId="18" borderId="40" xfId="11" applyNumberFormat="1" applyFont="1" applyFill="1" applyBorder="1" applyAlignment="1">
      <alignment horizontal="center" wrapText="1"/>
    </xf>
    <xf numFmtId="188" fontId="2" fillId="18" borderId="24" xfId="11" applyNumberFormat="1" applyFont="1" applyFill="1" applyBorder="1" applyAlignment="1">
      <alignment horizontal="center" wrapText="1"/>
    </xf>
    <xf numFmtId="188" fontId="2" fillId="18" borderId="61" xfId="11" applyNumberFormat="1" applyFont="1" applyFill="1" applyBorder="1" applyAlignment="1">
      <alignment horizontal="center" wrapText="1"/>
    </xf>
    <xf numFmtId="0" fontId="2" fillId="18" borderId="40" xfId="0" applyFont="1" applyFill="1" applyBorder="1" applyAlignment="1">
      <alignment horizontal="center"/>
    </xf>
    <xf numFmtId="0" fontId="2" fillId="18" borderId="24" xfId="0" applyFont="1" applyFill="1" applyBorder="1" applyAlignment="1">
      <alignment horizontal="center"/>
    </xf>
    <xf numFmtId="0" fontId="2" fillId="18" borderId="61" xfId="0" applyFont="1" applyFill="1" applyBorder="1" applyAlignment="1">
      <alignment horizontal="center"/>
    </xf>
    <xf numFmtId="0" fontId="33" fillId="24" borderId="6" xfId="0" applyFont="1" applyFill="1" applyBorder="1" applyAlignment="1">
      <alignment horizontal="center" wrapText="1"/>
    </xf>
    <xf numFmtId="0" fontId="33" fillId="24" borderId="30" xfId="0" applyFont="1" applyFill="1" applyBorder="1" applyAlignment="1">
      <alignment horizontal="center" wrapText="1"/>
    </xf>
    <xf numFmtId="0" fontId="0" fillId="16" borderId="40" xfId="0" applyFill="1" applyBorder="1" applyAlignment="1">
      <alignment horizontal="left" wrapText="1"/>
    </xf>
    <xf numFmtId="0" fontId="0" fillId="16" borderId="24" xfId="0" applyFill="1" applyBorder="1" applyAlignment="1">
      <alignment horizontal="left" wrapText="1"/>
    </xf>
    <xf numFmtId="0" fontId="2" fillId="12" borderId="40" xfId="0" applyFont="1" applyFill="1" applyBorder="1" applyAlignment="1">
      <alignment horizontal="center" wrapText="1"/>
    </xf>
    <xf numFmtId="0" fontId="2" fillId="12" borderId="24" xfId="0" applyFont="1" applyFill="1" applyBorder="1" applyAlignment="1">
      <alignment horizontal="center" wrapText="1"/>
    </xf>
    <xf numFmtId="0" fontId="72" fillId="16" borderId="60" xfId="0" applyFont="1" applyFill="1" applyBorder="1" applyAlignment="1">
      <alignment horizontal="center" vertical="center" wrapText="1"/>
    </xf>
    <xf numFmtId="0" fontId="72" fillId="16" borderId="50" xfId="0" applyFont="1" applyFill="1" applyBorder="1" applyAlignment="1">
      <alignment horizontal="center" vertical="center" wrapText="1"/>
    </xf>
    <xf numFmtId="0" fontId="71" fillId="16" borderId="58" xfId="0" applyFont="1" applyFill="1" applyBorder="1" applyAlignment="1">
      <alignment horizontal="center" wrapText="1"/>
    </xf>
    <xf numFmtId="0" fontId="71" fillId="16" borderId="13" xfId="0" applyFont="1" applyFill="1" applyBorder="1" applyAlignment="1">
      <alignment horizontal="center" wrapText="1"/>
    </xf>
    <xf numFmtId="0" fontId="2" fillId="19" borderId="40" xfId="0" applyFont="1" applyFill="1" applyBorder="1" applyAlignment="1">
      <alignment horizontal="center" wrapText="1"/>
    </xf>
    <xf numFmtId="0" fontId="2" fillId="19" borderId="24" xfId="0" applyFont="1" applyFill="1" applyBorder="1" applyAlignment="1">
      <alignment horizontal="center" wrapText="1"/>
    </xf>
    <xf numFmtId="0" fontId="2" fillId="19" borderId="61" xfId="0" applyFont="1" applyFill="1" applyBorder="1" applyAlignment="1">
      <alignment horizontal="center" wrapText="1"/>
    </xf>
    <xf numFmtId="165" fontId="0" fillId="19" borderId="40" xfId="0" applyNumberFormat="1" applyFill="1" applyBorder="1" applyAlignment="1">
      <alignment horizontal="center"/>
    </xf>
    <xf numFmtId="165" fontId="0" fillId="19" borderId="24" xfId="0" applyNumberFormat="1" applyFill="1" applyBorder="1" applyAlignment="1">
      <alignment horizontal="center"/>
    </xf>
    <xf numFmtId="165" fontId="0" fillId="19" borderId="61" xfId="0" applyNumberFormat="1" applyFill="1" applyBorder="1" applyAlignment="1">
      <alignment horizontal="center"/>
    </xf>
    <xf numFmtId="0" fontId="2" fillId="12" borderId="4" xfId="0" applyFont="1" applyFill="1" applyBorder="1" applyAlignment="1">
      <alignment horizontal="center" wrapText="1"/>
    </xf>
    <xf numFmtId="0" fontId="2" fillId="12" borderId="27" xfId="0" applyFont="1" applyFill="1" applyBorder="1" applyAlignment="1">
      <alignment horizontal="center" wrapText="1"/>
    </xf>
    <xf numFmtId="0" fontId="2" fillId="9" borderId="40" xfId="0" applyFont="1" applyFill="1" applyBorder="1" applyAlignment="1">
      <alignment horizontal="left"/>
    </xf>
    <xf numFmtId="0" fontId="2" fillId="9" borderId="24" xfId="0" applyFont="1" applyFill="1" applyBorder="1" applyAlignment="1">
      <alignment horizontal="left"/>
    </xf>
    <xf numFmtId="0" fontId="2" fillId="12" borderId="4" xfId="0" applyFont="1" applyFill="1" applyBorder="1" applyAlignment="1">
      <alignment horizontal="left" vertical="center" wrapText="1"/>
    </xf>
    <xf numFmtId="0" fontId="2" fillId="12" borderId="27" xfId="0" applyFont="1" applyFill="1" applyBorder="1" applyAlignment="1">
      <alignment horizontal="left" vertical="center" wrapText="1"/>
    </xf>
    <xf numFmtId="0" fontId="2" fillId="12" borderId="4" xfId="0" applyFont="1" applyFill="1" applyBorder="1" applyAlignment="1">
      <alignment horizontal="left"/>
    </xf>
    <xf numFmtId="0" fontId="2" fillId="12" borderId="27" xfId="0" applyFont="1" applyFill="1" applyBorder="1" applyAlignment="1">
      <alignment horizontal="left"/>
    </xf>
    <xf numFmtId="0" fontId="2" fillId="12" borderId="4" xfId="0" applyFont="1" applyFill="1" applyBorder="1" applyAlignment="1">
      <alignment horizontal="center"/>
    </xf>
    <xf numFmtId="0" fontId="2" fillId="12" borderId="27" xfId="0" applyFont="1" applyFill="1" applyBorder="1" applyAlignment="1">
      <alignment horizontal="center"/>
    </xf>
    <xf numFmtId="0" fontId="2" fillId="18" borderId="4" xfId="0" applyFont="1" applyFill="1" applyBorder="1" applyAlignment="1">
      <alignment horizontal="center"/>
    </xf>
    <xf numFmtId="0" fontId="2" fillId="18" borderId="27" xfId="0" applyFont="1" applyFill="1" applyBorder="1" applyAlignment="1">
      <alignment horizontal="center"/>
    </xf>
    <xf numFmtId="188" fontId="2" fillId="9" borderId="40" xfId="11" applyNumberFormat="1" applyFont="1" applyFill="1" applyBorder="1" applyAlignment="1">
      <alignment horizontal="left" wrapText="1"/>
    </xf>
    <xf numFmtId="188" fontId="2" fillId="9" borderId="24" xfId="11" applyNumberFormat="1" applyFont="1" applyFill="1" applyBorder="1" applyAlignment="1">
      <alignment horizontal="left" wrapText="1"/>
    </xf>
    <xf numFmtId="0" fontId="2" fillId="19" borderId="73" xfId="0" applyFont="1" applyFill="1" applyBorder="1" applyAlignment="1">
      <alignment horizontal="center" wrapText="1"/>
    </xf>
    <xf numFmtId="0" fontId="2" fillId="19" borderId="34" xfId="0" applyFont="1" applyFill="1" applyBorder="1" applyAlignment="1">
      <alignment horizontal="center" wrapText="1"/>
    </xf>
    <xf numFmtId="0" fontId="2" fillId="19" borderId="65" xfId="0" applyFont="1" applyFill="1" applyBorder="1" applyAlignment="1">
      <alignment horizontal="center" wrapText="1"/>
    </xf>
    <xf numFmtId="165" fontId="2" fillId="18" borderId="40" xfId="0" applyNumberFormat="1" applyFont="1" applyFill="1" applyBorder="1" applyAlignment="1">
      <alignment horizontal="center"/>
    </xf>
    <xf numFmtId="165" fontId="2" fillId="18" borderId="24" xfId="0" applyNumberFormat="1" applyFont="1" applyFill="1" applyBorder="1" applyAlignment="1">
      <alignment horizontal="center"/>
    </xf>
    <xf numFmtId="165" fontId="2" fillId="18" borderId="61" xfId="0" applyNumberFormat="1" applyFont="1" applyFill="1" applyBorder="1" applyAlignment="1">
      <alignment horizontal="center"/>
    </xf>
    <xf numFmtId="0" fontId="7" fillId="4" borderId="47" xfId="0" applyFont="1" applyFill="1" applyBorder="1" applyAlignment="1">
      <alignment horizontal="center" wrapText="1"/>
    </xf>
    <xf numFmtId="0" fontId="7" fillId="4" borderId="62" xfId="0" applyFont="1" applyFill="1" applyBorder="1" applyAlignment="1">
      <alignment horizontal="center" wrapText="1"/>
    </xf>
    <xf numFmtId="0" fontId="7" fillId="19" borderId="2" xfId="0" applyFont="1" applyFill="1" applyBorder="1" applyAlignment="1">
      <alignment horizontal="center" wrapText="1"/>
    </xf>
    <xf numFmtId="0" fontId="7" fillId="19" borderId="75" xfId="0" applyFont="1" applyFill="1" applyBorder="1" applyAlignment="1">
      <alignment horizontal="center" wrapText="1"/>
    </xf>
    <xf numFmtId="0" fontId="0" fillId="16" borderId="4" xfId="0" applyFill="1" applyBorder="1" applyAlignment="1">
      <alignment horizontal="left" wrapText="1"/>
    </xf>
    <xf numFmtId="0" fontId="0" fillId="16" borderId="27" xfId="0" applyFill="1" applyBorder="1" applyAlignment="1">
      <alignment horizontal="left" wrapText="1"/>
    </xf>
    <xf numFmtId="0" fontId="57" fillId="16" borderId="40" xfId="0" applyFont="1" applyFill="1" applyBorder="1" applyAlignment="1">
      <alignment horizontal="center" vertical="center" wrapText="1"/>
    </xf>
    <xf numFmtId="0" fontId="57" fillId="16" borderId="24" xfId="0" applyFont="1" applyFill="1" applyBorder="1" applyAlignment="1">
      <alignment horizontal="center" vertical="center" wrapText="1"/>
    </xf>
    <xf numFmtId="0" fontId="57" fillId="12" borderId="40" xfId="0" applyFont="1" applyFill="1" applyBorder="1" applyAlignment="1">
      <alignment horizontal="center" vertical="center" wrapText="1"/>
    </xf>
    <xf numFmtId="0" fontId="57" fillId="12" borderId="24" xfId="0" applyFont="1" applyFill="1" applyBorder="1" applyAlignment="1">
      <alignment horizontal="center" vertical="center" wrapText="1"/>
    </xf>
    <xf numFmtId="0" fontId="57" fillId="16" borderId="40" xfId="0" applyFont="1" applyFill="1" applyBorder="1" applyAlignment="1">
      <alignment horizontal="left" wrapText="1"/>
    </xf>
    <xf numFmtId="0" fontId="57" fillId="16" borderId="24" xfId="0" applyFont="1" applyFill="1" applyBorder="1" applyAlignment="1">
      <alignment horizontal="left" wrapText="1"/>
    </xf>
    <xf numFmtId="0" fontId="2" fillId="19" borderId="4" xfId="0" applyFont="1" applyFill="1" applyBorder="1" applyAlignment="1">
      <alignment horizontal="center" wrapText="1"/>
    </xf>
    <xf numFmtId="0" fontId="2" fillId="19" borderId="27" xfId="0" applyFont="1" applyFill="1" applyBorder="1" applyAlignment="1">
      <alignment horizontal="center" wrapText="1"/>
    </xf>
    <xf numFmtId="0" fontId="2" fillId="3" borderId="4" xfId="0" applyFont="1" applyFill="1" applyBorder="1" applyAlignment="1">
      <alignment horizontal="center" wrapText="1"/>
    </xf>
    <xf numFmtId="0" fontId="2" fillId="3" borderId="27" xfId="0" applyFont="1" applyFill="1" applyBorder="1" applyAlignment="1">
      <alignment horizontal="center" wrapText="1"/>
    </xf>
    <xf numFmtId="0" fontId="0" fillId="16" borderId="4" xfId="0" applyFill="1" applyBorder="1" applyAlignment="1">
      <alignment horizontal="left"/>
    </xf>
    <xf numFmtId="0" fontId="0" fillId="16" borderId="27" xfId="0" applyFill="1" applyBorder="1" applyAlignment="1">
      <alignment horizontal="left"/>
    </xf>
    <xf numFmtId="0" fontId="2" fillId="9" borderId="4" xfId="0" applyFont="1" applyFill="1" applyBorder="1" applyAlignment="1">
      <alignment horizontal="left"/>
    </xf>
    <xf numFmtId="0" fontId="2" fillId="9" borderId="27" xfId="0" applyFont="1" applyFill="1" applyBorder="1" applyAlignment="1">
      <alignment horizontal="left"/>
    </xf>
    <xf numFmtId="0" fontId="57" fillId="16" borderId="4" xfId="0" applyFont="1" applyFill="1" applyBorder="1" applyAlignment="1">
      <alignment horizontal="left" wrapText="1"/>
    </xf>
    <xf numFmtId="0" fontId="57" fillId="16" borderId="27" xfId="0" applyFont="1" applyFill="1" applyBorder="1" applyAlignment="1">
      <alignment horizontal="left" wrapText="1"/>
    </xf>
    <xf numFmtId="0" fontId="71" fillId="16" borderId="38" xfId="0" applyFont="1" applyFill="1" applyBorder="1" applyAlignment="1">
      <alignment horizontal="center" wrapText="1"/>
    </xf>
    <xf numFmtId="0" fontId="71" fillId="16" borderId="0" xfId="0" applyFont="1" applyFill="1" applyBorder="1" applyAlignment="1">
      <alignment horizontal="center" wrapText="1"/>
    </xf>
    <xf numFmtId="0" fontId="7" fillId="4" borderId="44" xfId="0" applyFont="1" applyFill="1" applyBorder="1" applyAlignment="1">
      <alignment horizontal="center" wrapText="1"/>
    </xf>
    <xf numFmtId="0" fontId="7" fillId="4" borderId="81" xfId="0" applyFont="1" applyFill="1" applyBorder="1" applyAlignment="1">
      <alignment horizontal="center" wrapText="1"/>
    </xf>
    <xf numFmtId="0" fontId="2" fillId="12" borderId="4" xfId="0" applyFont="1" applyFill="1" applyBorder="1" applyAlignment="1">
      <alignment horizontal="center" vertical="center" wrapText="1"/>
    </xf>
    <xf numFmtId="0" fontId="2" fillId="12" borderId="27" xfId="0" applyFont="1" applyFill="1" applyBorder="1" applyAlignment="1">
      <alignment horizontal="center" vertical="center" wrapText="1"/>
    </xf>
    <xf numFmtId="0" fontId="0" fillId="16" borderId="40" xfId="0" applyFont="1" applyFill="1" applyBorder="1" applyAlignment="1">
      <alignment horizontal="left"/>
    </xf>
    <xf numFmtId="0" fontId="0" fillId="16" borderId="24" xfId="0" applyFont="1" applyFill="1" applyBorder="1" applyAlignment="1">
      <alignment horizontal="left"/>
    </xf>
    <xf numFmtId="0" fontId="0" fillId="0" borderId="4" xfId="0" applyFont="1" applyFill="1" applyBorder="1" applyAlignment="1">
      <alignment horizontal="left" wrapText="1"/>
    </xf>
    <xf numFmtId="0" fontId="0" fillId="0" borderId="27" xfId="0" applyFont="1" applyFill="1" applyBorder="1" applyAlignment="1">
      <alignment horizontal="left" wrapText="1"/>
    </xf>
    <xf numFmtId="0" fontId="33" fillId="24" borderId="6" xfId="0" applyFont="1" applyFill="1" applyBorder="1" applyAlignment="1">
      <alignment horizontal="center" vertical="center" wrapText="1"/>
    </xf>
    <xf numFmtId="0" fontId="33" fillId="24" borderId="30" xfId="0" applyFont="1" applyFill="1" applyBorder="1" applyAlignment="1">
      <alignment horizontal="center" vertical="center" wrapText="1"/>
    </xf>
    <xf numFmtId="0" fontId="6" fillId="16" borderId="4" xfId="0" applyFont="1" applyFill="1" applyBorder="1" applyAlignment="1">
      <alignment horizontal="left" wrapText="1"/>
    </xf>
    <xf numFmtId="0" fontId="6" fillId="16" borderId="27" xfId="0" applyFont="1" applyFill="1" applyBorder="1" applyAlignment="1">
      <alignment horizontal="left" wrapText="1"/>
    </xf>
    <xf numFmtId="188" fontId="2" fillId="12" borderId="40" xfId="11" applyNumberFormat="1" applyFont="1" applyFill="1" applyBorder="1" applyAlignment="1">
      <alignment horizontal="center" wrapText="1"/>
    </xf>
    <xf numFmtId="188" fontId="2" fillId="12" borderId="24" xfId="11" applyNumberFormat="1" applyFont="1" applyFill="1" applyBorder="1" applyAlignment="1">
      <alignment horizontal="center" wrapText="1"/>
    </xf>
    <xf numFmtId="0" fontId="57" fillId="16" borderId="61" xfId="0" applyFont="1" applyFill="1" applyBorder="1" applyAlignment="1">
      <alignment horizontal="left" wrapText="1"/>
    </xf>
    <xf numFmtId="0" fontId="7" fillId="19" borderId="25" xfId="0" applyFont="1" applyFill="1" applyBorder="1" applyAlignment="1">
      <alignment horizontal="center" wrapText="1"/>
    </xf>
    <xf numFmtId="0" fontId="7" fillId="19" borderId="23" xfId="0" applyFont="1" applyFill="1" applyBorder="1" applyAlignment="1">
      <alignment horizontal="center" wrapText="1"/>
    </xf>
    <xf numFmtId="0" fontId="2" fillId="18" borderId="4" xfId="0" applyFont="1" applyFill="1" applyBorder="1" applyAlignment="1">
      <alignment horizontal="center" vertical="center"/>
    </xf>
    <xf numFmtId="0" fontId="2" fillId="18" borderId="27" xfId="0" applyFont="1" applyFill="1" applyBorder="1" applyAlignment="1">
      <alignment horizontal="center" vertical="center"/>
    </xf>
    <xf numFmtId="188" fontId="2" fillId="18" borderId="4" xfId="11" applyNumberFormat="1" applyFont="1" applyFill="1" applyBorder="1" applyAlignment="1">
      <alignment horizontal="center" wrapText="1"/>
    </xf>
    <xf numFmtId="188" fontId="2" fillId="18" borderId="1" xfId="11" applyNumberFormat="1" applyFont="1" applyFill="1" applyBorder="1" applyAlignment="1">
      <alignment horizontal="center" wrapText="1"/>
    </xf>
    <xf numFmtId="0" fontId="2" fillId="3" borderId="40" xfId="0" applyFont="1" applyFill="1" applyBorder="1" applyAlignment="1">
      <alignment horizontal="center" wrapText="1"/>
    </xf>
    <xf numFmtId="0" fontId="2" fillId="3" borderId="61" xfId="0" applyFont="1" applyFill="1" applyBorder="1" applyAlignment="1">
      <alignment horizont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0" borderId="8" xfId="0" applyFill="1" applyBorder="1" applyAlignment="1">
      <alignment horizontal="left" wrapText="1"/>
    </xf>
    <xf numFmtId="0" fontId="0" fillId="0" borderId="48" xfId="0" applyFill="1" applyBorder="1" applyAlignment="1">
      <alignment horizontal="left" wrapText="1"/>
    </xf>
    <xf numFmtId="0" fontId="0" fillId="0" borderId="4" xfId="0" applyFill="1" applyBorder="1" applyAlignment="1">
      <alignment horizontal="left" wrapText="1"/>
    </xf>
    <xf numFmtId="0" fontId="0" fillId="0" borderId="27" xfId="0" applyFill="1" applyBorder="1" applyAlignment="1">
      <alignment horizontal="left" wrapText="1"/>
    </xf>
    <xf numFmtId="0" fontId="2" fillId="0" borderId="6" xfId="0" applyFont="1" applyFill="1" applyBorder="1" applyAlignment="1">
      <alignment horizontal="left"/>
    </xf>
    <xf numFmtId="0" fontId="2" fillId="0" borderId="30" xfId="0" applyFont="1" applyFill="1" applyBorder="1" applyAlignment="1">
      <alignment horizontal="left"/>
    </xf>
    <xf numFmtId="0" fontId="2" fillId="10" borderId="4" xfId="0" applyFont="1" applyFill="1" applyBorder="1" applyAlignment="1">
      <alignment horizontal="center"/>
    </xf>
    <xf numFmtId="0" fontId="2" fillId="10" borderId="5" xfId="0" applyFont="1" applyFill="1" applyBorder="1" applyAlignment="1">
      <alignment horizontal="center"/>
    </xf>
    <xf numFmtId="0" fontId="2" fillId="2" borderId="8" xfId="0" applyFont="1" applyFill="1" applyBorder="1" applyAlignment="1">
      <alignment horizontal="center" wrapText="1"/>
    </xf>
    <xf numFmtId="0" fontId="2" fillId="2" borderId="48" xfId="0" applyFont="1" applyFill="1" applyBorder="1" applyAlignment="1">
      <alignment horizontal="center" wrapText="1"/>
    </xf>
    <xf numFmtId="165" fontId="0" fillId="19" borderId="4" xfId="0" applyNumberFormat="1" applyFill="1" applyBorder="1" applyAlignment="1">
      <alignment horizontal="center"/>
    </xf>
    <xf numFmtId="165" fontId="0" fillId="19" borderId="1" xfId="0" applyNumberFormat="1" applyFill="1" applyBorder="1" applyAlignment="1">
      <alignment horizontal="center"/>
    </xf>
    <xf numFmtId="0" fontId="2" fillId="18" borderId="1" xfId="0" applyFont="1" applyFill="1" applyBorder="1" applyAlignment="1">
      <alignment horizontal="center"/>
    </xf>
    <xf numFmtId="0" fontId="2" fillId="2" borderId="30" xfId="0" applyFont="1" applyFill="1" applyBorder="1" applyAlignment="1">
      <alignment horizontal="center" wrapText="1"/>
    </xf>
    <xf numFmtId="0" fontId="2" fillId="9" borderId="4" xfId="0" applyFont="1" applyFill="1" applyBorder="1" applyAlignment="1">
      <alignment horizontal="center"/>
    </xf>
    <xf numFmtId="0" fontId="2" fillId="9" borderId="27" xfId="0" applyFont="1" applyFill="1" applyBorder="1" applyAlignment="1">
      <alignment horizontal="center"/>
    </xf>
    <xf numFmtId="0" fontId="9" fillId="0" borderId="0" xfId="0" applyFont="1" applyAlignment="1">
      <alignment horizontal="center" vertical="center"/>
    </xf>
    <xf numFmtId="0" fontId="41" fillId="3" borderId="14" xfId="0" applyFont="1" applyFill="1" applyBorder="1" applyAlignment="1">
      <alignment horizontal="center" vertical="center"/>
    </xf>
    <xf numFmtId="0" fontId="42" fillId="3" borderId="14" xfId="0" applyFont="1" applyFill="1" applyBorder="1" applyAlignment="1">
      <alignment horizontal="center" vertical="center"/>
    </xf>
    <xf numFmtId="0" fontId="43" fillId="3" borderId="78" xfId="0" applyFont="1" applyFill="1" applyBorder="1" applyAlignment="1">
      <alignment horizontal="center" vertical="center"/>
    </xf>
    <xf numFmtId="0" fontId="43" fillId="3" borderId="50" xfId="0" applyFont="1" applyFill="1" applyBorder="1" applyAlignment="1">
      <alignment horizontal="center" vertical="center"/>
    </xf>
    <xf numFmtId="0" fontId="43" fillId="3" borderId="51" xfId="0" applyFont="1" applyFill="1" applyBorder="1" applyAlignment="1">
      <alignment horizontal="center" vertical="center"/>
    </xf>
    <xf numFmtId="0" fontId="44" fillId="3" borderId="4" xfId="0" applyFont="1" applyFill="1" applyBorder="1" applyAlignment="1">
      <alignment horizontal="left" vertical="center" wrapText="1"/>
    </xf>
    <xf numFmtId="0" fontId="44" fillId="3" borderId="1" xfId="0" applyFont="1" applyFill="1" applyBorder="1" applyAlignment="1">
      <alignment horizontal="left" vertical="center" wrapText="1"/>
    </xf>
    <xf numFmtId="49" fontId="45" fillId="2" borderId="1" xfId="7" applyNumberFormat="1" applyFont="1" applyFill="1" applyBorder="1" applyAlignment="1">
      <alignment horizontal="center" vertical="center" wrapText="1"/>
    </xf>
    <xf numFmtId="0" fontId="43" fillId="3" borderId="27" xfId="0" applyFont="1" applyFill="1" applyBorder="1" applyAlignment="1">
      <alignment horizontal="justify" vertical="center" wrapText="1"/>
    </xf>
    <xf numFmtId="0" fontId="43" fillId="3" borderId="24" xfId="0" applyFont="1" applyFill="1" applyBorder="1" applyAlignment="1">
      <alignment horizontal="justify" vertical="center" wrapText="1"/>
    </xf>
    <xf numFmtId="0" fontId="43" fillId="3" borderId="19" xfId="0" applyFont="1" applyFill="1" applyBorder="1" applyAlignment="1">
      <alignment horizontal="justify" vertical="center" wrapText="1"/>
    </xf>
    <xf numFmtId="0" fontId="43" fillId="0" borderId="1" xfId="0" applyFont="1" applyBorder="1" applyAlignment="1">
      <alignment horizontal="center" vertical="center"/>
    </xf>
    <xf numFmtId="0" fontId="46" fillId="0" borderId="1" xfId="0" applyFont="1" applyBorder="1" applyAlignment="1">
      <alignment horizontal="center" wrapText="1"/>
    </xf>
    <xf numFmtId="0" fontId="46" fillId="0" borderId="5" xfId="0" applyFont="1" applyBorder="1" applyAlignment="1">
      <alignment horizontal="center" wrapText="1"/>
    </xf>
    <xf numFmtId="0" fontId="46" fillId="0" borderId="15" xfId="0" applyFont="1" applyBorder="1" applyAlignment="1">
      <alignment horizontal="center" wrapText="1"/>
    </xf>
    <xf numFmtId="0" fontId="46" fillId="0" borderId="7" xfId="0" applyFont="1" applyBorder="1" applyAlignment="1">
      <alignment horizontal="center" wrapText="1"/>
    </xf>
    <xf numFmtId="49" fontId="47" fillId="2" borderId="1" xfId="7" applyNumberFormat="1" applyFont="1" applyFill="1" applyBorder="1" applyAlignment="1">
      <alignment horizontal="center" vertical="center" wrapText="1"/>
    </xf>
    <xf numFmtId="0" fontId="43" fillId="0" borderId="1" xfId="0" applyFont="1" applyFill="1" applyBorder="1" applyAlignment="1">
      <alignment horizontal="center" vertical="center"/>
    </xf>
    <xf numFmtId="49" fontId="43" fillId="2" borderId="1" xfId="7" applyNumberFormat="1" applyFont="1" applyFill="1" applyBorder="1" applyAlignment="1">
      <alignment horizontal="center" vertical="center" wrapText="1"/>
    </xf>
    <xf numFmtId="0" fontId="48" fillId="3" borderId="27" xfId="0" applyFont="1" applyFill="1" applyBorder="1" applyAlignment="1">
      <alignment horizontal="justify" vertical="center" wrapText="1"/>
    </xf>
    <xf numFmtId="0" fontId="48" fillId="3" borderId="24" xfId="0" applyFont="1" applyFill="1" applyBorder="1" applyAlignment="1">
      <alignment horizontal="justify" vertical="center" wrapText="1"/>
    </xf>
    <xf numFmtId="0" fontId="48" fillId="3" borderId="19" xfId="0" applyFont="1" applyFill="1" applyBorder="1" applyAlignment="1">
      <alignment horizontal="justify" vertical="center" wrapText="1"/>
    </xf>
    <xf numFmtId="0" fontId="44" fillId="3" borderId="27" xfId="0" applyFont="1" applyFill="1" applyBorder="1" applyAlignment="1">
      <alignment horizontal="justify" vertical="center" wrapText="1"/>
    </xf>
    <xf numFmtId="0" fontId="44" fillId="3" borderId="24" xfId="0" applyFont="1" applyFill="1" applyBorder="1" applyAlignment="1">
      <alignment horizontal="justify" vertical="center" wrapText="1"/>
    </xf>
    <xf numFmtId="0" fontId="44" fillId="3" borderId="19" xfId="0" applyFont="1" applyFill="1" applyBorder="1" applyAlignment="1">
      <alignment horizontal="justify" vertical="center" wrapText="1"/>
    </xf>
    <xf numFmtId="0" fontId="44" fillId="3" borderId="6" xfId="0" applyFont="1" applyFill="1" applyBorder="1" applyAlignment="1">
      <alignment horizontal="left" vertical="center" wrapText="1"/>
    </xf>
    <xf numFmtId="0" fontId="44" fillId="3" borderId="15" xfId="0" applyFont="1" applyFill="1" applyBorder="1" applyAlignment="1">
      <alignment horizontal="left" vertical="center" wrapText="1"/>
    </xf>
    <xf numFmtId="189" fontId="55" fillId="0" borderId="29" xfId="15" applyNumberFormat="1" applyFont="1" applyFill="1" applyBorder="1" applyAlignment="1">
      <alignment horizontal="center" vertical="center"/>
    </xf>
    <xf numFmtId="0" fontId="43" fillId="2" borderId="15" xfId="7" applyNumberFormat="1" applyFont="1" applyFill="1" applyBorder="1" applyAlignment="1">
      <alignment horizontal="center" vertical="center" wrapText="1"/>
    </xf>
    <xf numFmtId="49" fontId="43" fillId="2" borderId="15" xfId="7" applyNumberFormat="1" applyFont="1" applyFill="1" applyBorder="1" applyAlignment="1">
      <alignment horizontal="center" vertical="center" wrapText="1"/>
    </xf>
    <xf numFmtId="0" fontId="44" fillId="3" borderId="30" xfId="0" applyFont="1" applyFill="1" applyBorder="1" applyAlignment="1">
      <alignment horizontal="justify" vertical="center" wrapText="1"/>
    </xf>
    <xf numFmtId="0" fontId="44" fillId="3" borderId="64" xfId="0" applyFont="1" applyFill="1" applyBorder="1" applyAlignment="1">
      <alignment horizontal="justify" vertical="center" wrapText="1"/>
    </xf>
    <xf numFmtId="0" fontId="44" fillId="3" borderId="20" xfId="0" applyFont="1" applyFill="1" applyBorder="1" applyAlignment="1">
      <alignment horizontal="justify" vertical="center" wrapText="1"/>
    </xf>
    <xf numFmtId="0" fontId="43" fillId="0" borderId="15" xfId="0" applyFont="1" applyBorder="1" applyAlignment="1">
      <alignment horizontal="center" vertical="center"/>
    </xf>
    <xf numFmtId="0" fontId="43" fillId="0" borderId="1" xfId="0" applyFont="1" applyFill="1" applyBorder="1" applyAlignment="1">
      <alignment horizontal="center" vertical="center" wrapText="1"/>
    </xf>
    <xf numFmtId="189" fontId="55" fillId="0" borderId="35" xfId="15" applyNumberFormat="1" applyFont="1" applyFill="1" applyBorder="1" applyAlignment="1">
      <alignment horizontal="center" vertical="center"/>
    </xf>
    <xf numFmtId="189" fontId="55" fillId="0" borderId="43" xfId="15" applyNumberFormat="1" applyFont="1" applyFill="1" applyBorder="1" applyAlignment="1">
      <alignment horizontal="center" vertical="center"/>
    </xf>
    <xf numFmtId="189" fontId="55" fillId="0" borderId="27" xfId="15" applyNumberFormat="1" applyFont="1" applyFill="1" applyBorder="1" applyAlignment="1">
      <alignment horizontal="center" vertical="center"/>
    </xf>
    <xf numFmtId="189" fontId="55" fillId="0" borderId="24" xfId="15" applyNumberFormat="1" applyFont="1" applyFill="1" applyBorder="1" applyAlignment="1">
      <alignment horizontal="center" vertical="center"/>
    </xf>
    <xf numFmtId="189" fontId="55" fillId="0" borderId="19" xfId="15" applyNumberFormat="1" applyFont="1" applyFill="1" applyBorder="1" applyAlignment="1">
      <alignment horizontal="center" vertical="center"/>
    </xf>
    <xf numFmtId="189" fontId="55" fillId="0" borderId="1" xfId="15" applyNumberFormat="1" applyFont="1" applyFill="1" applyBorder="1" applyAlignment="1">
      <alignment horizontal="center" vertical="center"/>
    </xf>
    <xf numFmtId="189" fontId="50" fillId="0" borderId="1" xfId="15" applyNumberFormat="1" applyFont="1" applyFill="1" applyBorder="1" applyAlignment="1">
      <alignment horizontal="center" vertical="center"/>
    </xf>
    <xf numFmtId="166" fontId="56" fillId="2" borderId="35" xfId="0" applyNumberFormat="1" applyFont="1" applyFill="1" applyBorder="1" applyAlignment="1">
      <alignment horizontal="center" vertical="center"/>
    </xf>
    <xf numFmtId="0" fontId="56" fillId="2" borderId="43" xfId="0" applyFont="1" applyFill="1" applyBorder="1" applyAlignment="1">
      <alignment horizontal="center" vertical="center"/>
    </xf>
    <xf numFmtId="0" fontId="56" fillId="2" borderId="37" xfId="0" applyFont="1" applyFill="1" applyBorder="1" applyAlignment="1">
      <alignment horizontal="center" vertical="center"/>
    </xf>
    <xf numFmtId="0" fontId="2" fillId="0" borderId="32" xfId="0" applyFont="1" applyBorder="1" applyAlignment="1">
      <alignment horizontal="center" vertical="center" wrapText="1"/>
    </xf>
    <xf numFmtId="0" fontId="2" fillId="0" borderId="21" xfId="0" applyFont="1" applyBorder="1" applyAlignment="1">
      <alignment horizontal="center" vertical="center" wrapText="1"/>
    </xf>
    <xf numFmtId="0" fontId="0" fillId="0" borderId="34" xfId="0" applyBorder="1" applyAlignment="1">
      <alignment horizontal="center" vertical="center" wrapText="1"/>
    </xf>
    <xf numFmtId="0" fontId="0" fillId="0" borderId="24" xfId="0" applyBorder="1" applyAlignment="1">
      <alignment horizontal="center" vertical="center" wrapText="1"/>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0" fillId="0" borderId="64" xfId="0" applyBorder="1" applyAlignment="1">
      <alignment horizontal="center" vertical="center" wrapText="1"/>
    </xf>
    <xf numFmtId="0" fontId="0" fillId="0" borderId="35" xfId="0" applyFont="1" applyBorder="1" applyAlignment="1">
      <alignment horizontal="left" vertical="center" wrapText="1"/>
    </xf>
    <xf numFmtId="0" fontId="0" fillId="0" borderId="74" xfId="0" applyFont="1" applyBorder="1" applyAlignment="1">
      <alignment horizontal="left" vertical="center" wrapText="1"/>
    </xf>
    <xf numFmtId="0" fontId="0" fillId="0" borderId="71" xfId="0" applyFont="1" applyBorder="1" applyAlignment="1">
      <alignment horizontal="left" vertical="center" wrapText="1"/>
    </xf>
    <xf numFmtId="0" fontId="0" fillId="0" borderId="36" xfId="0" applyFont="1" applyBorder="1" applyAlignment="1">
      <alignment horizontal="left" vertical="center" wrapText="1"/>
    </xf>
    <xf numFmtId="0" fontId="0" fillId="0" borderId="48" xfId="0" applyFont="1" applyBorder="1" applyAlignment="1">
      <alignment horizontal="left" vertical="center" wrapText="1"/>
    </xf>
    <xf numFmtId="0" fontId="0" fillId="0" borderId="65" xfId="0" applyFont="1" applyBorder="1" applyAlignment="1">
      <alignment horizontal="left" vertical="center" wrapText="1"/>
    </xf>
    <xf numFmtId="0" fontId="0" fillId="0" borderId="1" xfId="0" applyBorder="1" applyAlignment="1">
      <alignment horizontal="left" vertical="center" wrapText="1"/>
    </xf>
    <xf numFmtId="0" fontId="0" fillId="0" borderId="5" xfId="0" applyBorder="1" applyAlignment="1">
      <alignment horizontal="left" vertical="center" wrapText="1"/>
    </xf>
    <xf numFmtId="0" fontId="2" fillId="0" borderId="14"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wrapText="1"/>
    </xf>
    <xf numFmtId="0" fontId="0" fillId="0" borderId="1" xfId="0" applyBorder="1" applyAlignment="1">
      <alignment horizontal="center" wrapText="1"/>
    </xf>
    <xf numFmtId="0" fontId="0" fillId="0" borderId="5" xfId="0" applyBorder="1" applyAlignment="1">
      <alignment horizontal="center" wrapText="1"/>
    </xf>
    <xf numFmtId="0" fontId="2" fillId="0" borderId="1" xfId="0" applyFont="1" applyBorder="1" applyAlignment="1">
      <alignment horizontal="center" wrapText="1"/>
    </xf>
    <xf numFmtId="0" fontId="2" fillId="0" borderId="5" xfId="0" applyFont="1" applyBorder="1" applyAlignment="1">
      <alignment horizontal="center" wrapText="1"/>
    </xf>
    <xf numFmtId="0" fontId="0" fillId="0" borderId="15" xfId="0" applyBorder="1" applyAlignment="1">
      <alignment horizontal="center" wrapText="1"/>
    </xf>
    <xf numFmtId="0" fontId="0" fillId="0" borderId="7" xfId="0" applyBorder="1" applyAlignment="1">
      <alignment horizont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5" xfId="0" applyFont="1" applyBorder="1" applyAlignment="1">
      <alignment horizontal="center" vertical="center" wrapText="1"/>
    </xf>
    <xf numFmtId="0" fontId="0" fillId="0" borderId="15" xfId="0" applyBorder="1" applyAlignment="1">
      <alignment horizontal="left" vertical="center" wrapText="1"/>
    </xf>
    <xf numFmtId="0" fontId="0" fillId="0" borderId="7" xfId="0" applyBorder="1" applyAlignment="1">
      <alignment horizontal="left" vertical="center" wrapText="1"/>
    </xf>
    <xf numFmtId="0" fontId="2" fillId="0" borderId="16" xfId="0" applyFont="1" applyBorder="1" applyAlignment="1">
      <alignment horizontal="center" vertical="center"/>
    </xf>
    <xf numFmtId="0" fontId="2" fillId="0" borderId="31" xfId="0" applyFont="1" applyBorder="1" applyAlignment="1">
      <alignment horizontal="center" vertical="center"/>
    </xf>
    <xf numFmtId="0" fontId="2" fillId="0" borderId="17" xfId="0" applyFont="1" applyBorder="1" applyAlignment="1">
      <alignment horizontal="center" vertical="center"/>
    </xf>
    <xf numFmtId="0" fontId="0" fillId="0" borderId="50" xfId="0" applyFont="1" applyBorder="1" applyAlignment="1">
      <alignment horizontal="left" wrapText="1"/>
    </xf>
    <xf numFmtId="0" fontId="0" fillId="0" borderId="51" xfId="0" applyFont="1" applyBorder="1" applyAlignment="1">
      <alignment horizontal="left" wrapText="1"/>
    </xf>
    <xf numFmtId="0" fontId="0" fillId="0" borderId="0" xfId="0" applyFont="1" applyBorder="1" applyAlignment="1">
      <alignment horizontal="left" wrapText="1"/>
    </xf>
    <xf numFmtId="0" fontId="0" fillId="0" borderId="36" xfId="0" applyFont="1" applyBorder="1" applyAlignment="1">
      <alignment horizontal="left" wrapText="1"/>
    </xf>
    <xf numFmtId="0" fontId="0" fillId="0" borderId="13" xfId="0" applyFont="1" applyBorder="1" applyAlignment="1">
      <alignment horizontal="left" wrapText="1"/>
    </xf>
    <xf numFmtId="0" fontId="0" fillId="0" borderId="59" xfId="0" applyFont="1" applyBorder="1" applyAlignment="1">
      <alignment horizontal="left" wrapText="1"/>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2" fillId="0" borderId="67" xfId="0" applyFont="1" applyBorder="1" applyAlignment="1">
      <alignment horizontal="center" vertical="center" wrapText="1"/>
    </xf>
    <xf numFmtId="0" fontId="2" fillId="0" borderId="22" xfId="0" applyFont="1" applyBorder="1" applyAlignment="1">
      <alignment horizontal="center" vertical="center" wrapText="1"/>
    </xf>
    <xf numFmtId="0" fontId="0" fillId="0" borderId="18" xfId="0" applyBorder="1" applyAlignment="1">
      <alignment horizontal="left" vertical="center" wrapText="1"/>
    </xf>
    <xf numFmtId="0" fontId="0" fillId="0" borderId="14" xfId="0" applyBorder="1" applyAlignment="1">
      <alignment horizontal="left" vertical="center" wrapText="1"/>
    </xf>
    <xf numFmtId="0" fontId="0" fillId="0" borderId="3" xfId="0" applyBorder="1" applyAlignment="1">
      <alignment horizontal="left" vertical="center" wrapText="1"/>
    </xf>
    <xf numFmtId="0" fontId="0" fillId="0" borderId="19" xfId="0" applyBorder="1" applyAlignment="1">
      <alignment horizontal="left" vertical="center" wrapText="1"/>
    </xf>
    <xf numFmtId="0" fontId="0" fillId="0" borderId="37" xfId="0" applyBorder="1" applyAlignment="1">
      <alignment horizontal="left" vertical="center" wrapText="1"/>
    </xf>
    <xf numFmtId="0" fontId="0" fillId="0" borderId="28" xfId="0" applyBorder="1" applyAlignment="1">
      <alignment horizontal="left" vertical="center" wrapText="1"/>
    </xf>
    <xf numFmtId="0" fontId="0" fillId="0" borderId="53" xfId="0" applyBorder="1" applyAlignment="1">
      <alignment horizontal="left" vertical="center" wrapText="1"/>
    </xf>
    <xf numFmtId="0" fontId="2" fillId="0" borderId="14" xfId="0" applyFont="1" applyBorder="1" applyAlignment="1">
      <alignment horizontal="center" wrapText="1"/>
    </xf>
    <xf numFmtId="0" fontId="2" fillId="0" borderId="3" xfId="0" applyFont="1" applyBorder="1" applyAlignment="1">
      <alignment horizontal="center" wrapText="1"/>
    </xf>
    <xf numFmtId="0" fontId="0" fillId="0" borderId="27" xfId="0" applyFont="1" applyBorder="1" applyAlignment="1">
      <alignment horizontal="left" vertical="center" wrapText="1"/>
    </xf>
    <xf numFmtId="0" fontId="0" fillId="0" borderId="61" xfId="0" applyFont="1" applyBorder="1" applyAlignment="1">
      <alignment horizontal="left" vertical="center" wrapText="1"/>
    </xf>
  </cellXfs>
  <cellStyles count="16">
    <cellStyle name="Hipervínculo" xfId="13" builtinId="8"/>
    <cellStyle name="Millares" xfId="11" builtinId="3"/>
    <cellStyle name="Millares [0]" xfId="14" builtinId="6"/>
    <cellStyle name="Millares [0] 2" xfId="6" xr:uid="{00000000-0005-0000-0000-000003000000}"/>
    <cellStyle name="Millares 2" xfId="7" xr:uid="{00000000-0005-0000-0000-000004000000}"/>
    <cellStyle name="Millares 2 2" xfId="4" xr:uid="{00000000-0005-0000-0000-000005000000}"/>
    <cellStyle name="Moneda" xfId="12" builtinId="4"/>
    <cellStyle name="Moneda [0]" xfId="1" builtinId="7"/>
    <cellStyle name="Moneda [0] 2" xfId="5" xr:uid="{00000000-0005-0000-0000-000008000000}"/>
    <cellStyle name="Moneda [0] 3" xfId="8" xr:uid="{00000000-0005-0000-0000-000009000000}"/>
    <cellStyle name="Moneda 2" xfId="10" xr:uid="{00000000-0005-0000-0000-00000A000000}"/>
    <cellStyle name="Normal" xfId="0" builtinId="0"/>
    <cellStyle name="Normal 2" xfId="3" xr:uid="{00000000-0005-0000-0000-00000C000000}"/>
    <cellStyle name="Normal 2 2" xfId="15" xr:uid="{00000000-0005-0000-0000-00000D000000}"/>
    <cellStyle name="Normal 3" xfId="9" xr:uid="{00000000-0005-0000-0000-00000E000000}"/>
    <cellStyle name="Porcentaje" xfId="2" builtinId="5"/>
  </cellStyles>
  <dxfs count="122">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12</xdr:col>
      <xdr:colOff>336370</xdr:colOff>
      <xdr:row>1</xdr:row>
      <xdr:rowOff>136071</xdr:rowOff>
    </xdr:from>
    <xdr:to>
      <xdr:col>14</xdr:col>
      <xdr:colOff>544830</xdr:colOff>
      <xdr:row>7</xdr:row>
      <xdr:rowOff>136071</xdr:rowOff>
    </xdr:to>
    <xdr:sp macro="" textlink="">
      <xdr:nvSpPr>
        <xdr:cNvPr id="4" name="Elipse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12283441" y="326571"/>
          <a:ext cx="1759675" cy="11430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600"/>
            <a:t>RGRESAR</a:t>
          </a:r>
          <a:r>
            <a:rPr lang="es-CO" sz="1600" baseline="0"/>
            <a:t> A INICIO</a:t>
          </a:r>
          <a:endParaRPr lang="es-CO"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1066800</xdr:colOff>
      <xdr:row>5</xdr:row>
      <xdr:rowOff>141515</xdr:rowOff>
    </xdr:from>
    <xdr:to>
      <xdr:col>1</xdr:col>
      <xdr:colOff>2854678</xdr:colOff>
      <xdr:row>11</xdr:row>
      <xdr:rowOff>112815</xdr:rowOff>
    </xdr:to>
    <xdr:sp macro="" textlink="">
      <xdr:nvSpPr>
        <xdr:cNvPr id="2" name="Elips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4983480" y="1071155"/>
          <a:ext cx="1787878" cy="10685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600"/>
            <a:t>REGRESAR</a:t>
          </a:r>
          <a:r>
            <a:rPr lang="es-CO" sz="1600" baseline="0"/>
            <a:t> A INICIO</a:t>
          </a:r>
          <a:endParaRPr lang="es-CO" sz="1600"/>
        </a:p>
      </xdr:txBody>
    </xdr:sp>
    <xdr:clientData/>
  </xdr:twoCellAnchor>
  <xdr:twoCellAnchor>
    <xdr:from>
      <xdr:col>0</xdr:col>
      <xdr:colOff>1066800</xdr:colOff>
      <xdr:row>35</xdr:row>
      <xdr:rowOff>141515</xdr:rowOff>
    </xdr:from>
    <xdr:to>
      <xdr:col>0</xdr:col>
      <xdr:colOff>2854678</xdr:colOff>
      <xdr:row>41</xdr:row>
      <xdr:rowOff>112815</xdr:rowOff>
    </xdr:to>
    <xdr:sp macro="" textlink="">
      <xdr:nvSpPr>
        <xdr:cNvPr id="3" name="Elips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066800" y="6557555"/>
          <a:ext cx="1787878" cy="10685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600"/>
            <a:t>REGRESAR</a:t>
          </a:r>
          <a:r>
            <a:rPr lang="es-CO" sz="1600" baseline="0"/>
            <a:t> A INICIO</a:t>
          </a:r>
          <a:endParaRPr lang="es-CO"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424543</xdr:colOff>
      <xdr:row>24</xdr:row>
      <xdr:rowOff>119743</xdr:rowOff>
    </xdr:from>
    <xdr:to>
      <xdr:col>0</xdr:col>
      <xdr:colOff>3266355</xdr:colOff>
      <xdr:row>26</xdr:row>
      <xdr:rowOff>69156</xdr:rowOff>
    </xdr:to>
    <xdr:sp macro="" textlink="">
      <xdr:nvSpPr>
        <xdr:cNvPr id="3" name="Elips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424543" y="3287486"/>
          <a:ext cx="2841812" cy="319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600"/>
            <a:t>REGRESAR</a:t>
          </a:r>
          <a:r>
            <a:rPr lang="es-CO" sz="1600" baseline="0"/>
            <a:t> A INICIO</a:t>
          </a:r>
          <a:endParaRPr lang="es-CO"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0</xdr:colOff>
      <xdr:row>28</xdr:row>
      <xdr:rowOff>0</xdr:rowOff>
    </xdr:from>
    <xdr:to>
      <xdr:col>19</xdr:col>
      <xdr:colOff>773206</xdr:colOff>
      <xdr:row>33</xdr:row>
      <xdr:rowOff>0</xdr:rowOff>
    </xdr:to>
    <xdr:sp macro="" textlink="">
      <xdr:nvSpPr>
        <xdr:cNvPr id="3" name="Elips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29287694" y="5549153"/>
          <a:ext cx="1562100" cy="9144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600"/>
            <a:t>REGRESAR</a:t>
          </a:r>
          <a:r>
            <a:rPr lang="es-CO" sz="1600" baseline="0"/>
            <a:t> A INICIO</a:t>
          </a:r>
          <a:endParaRPr lang="es-CO" sz="1600"/>
        </a:p>
      </xdr:txBody>
    </xdr:sp>
    <xdr:clientData/>
  </xdr:twoCellAnchor>
  <xdr:twoCellAnchor>
    <xdr:from>
      <xdr:col>3</xdr:col>
      <xdr:colOff>217217</xdr:colOff>
      <xdr:row>96</xdr:row>
      <xdr:rowOff>102423</xdr:rowOff>
    </xdr:from>
    <xdr:to>
      <xdr:col>4</xdr:col>
      <xdr:colOff>675409</xdr:colOff>
      <xdr:row>101</xdr:row>
      <xdr:rowOff>138544</xdr:rowOff>
    </xdr:to>
    <xdr:sp macro="" textlink="">
      <xdr:nvSpPr>
        <xdr:cNvPr id="5" name="Elipse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9378535" y="19775878"/>
          <a:ext cx="1739738" cy="98862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600"/>
            <a:t>REGRESAR</a:t>
          </a:r>
          <a:r>
            <a:rPr lang="es-CO" sz="1600" baseline="0"/>
            <a:t> A INICIO</a:t>
          </a:r>
          <a:endParaRPr lang="es-CO" sz="16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226789</xdr:colOff>
      <xdr:row>2</xdr:row>
      <xdr:rowOff>49694</xdr:rowOff>
    </xdr:from>
    <xdr:to>
      <xdr:col>23</xdr:col>
      <xdr:colOff>3722298</xdr:colOff>
      <xdr:row>7</xdr:row>
      <xdr:rowOff>487865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27242" t="33766" r="37440" b="25083"/>
        <a:stretch/>
      </xdr:blipFill>
      <xdr:spPr>
        <a:xfrm>
          <a:off x="11275789" y="516419"/>
          <a:ext cx="7491249" cy="4248171"/>
        </a:xfrm>
        <a:prstGeom prst="rect">
          <a:avLst/>
        </a:prstGeom>
      </xdr:spPr>
    </xdr:pic>
    <xdr:clientData/>
  </xdr:twoCellAnchor>
  <xdr:twoCellAnchor editAs="oneCell">
    <xdr:from>
      <xdr:col>16</xdr:col>
      <xdr:colOff>162622</xdr:colOff>
      <xdr:row>66</xdr:row>
      <xdr:rowOff>43591</xdr:rowOff>
    </xdr:from>
    <xdr:to>
      <xdr:col>23</xdr:col>
      <xdr:colOff>477409</xdr:colOff>
      <xdr:row>71</xdr:row>
      <xdr:rowOff>340869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a:srcRect l="26085" t="37284" r="44845" b="24841"/>
        <a:stretch/>
      </xdr:blipFill>
      <xdr:spPr>
        <a:xfrm>
          <a:off x="9735247" y="17807716"/>
          <a:ext cx="8334839" cy="43239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405333</xdr:colOff>
      <xdr:row>3</xdr:row>
      <xdr:rowOff>201066</xdr:rowOff>
    </xdr:to>
    <xdr:sp macro="" textlink="">
      <xdr:nvSpPr>
        <xdr:cNvPr id="2" name="Elips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965180" y="190500"/>
          <a:ext cx="2150313" cy="94020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600"/>
            <a:t>REGRESAR</a:t>
          </a:r>
          <a:r>
            <a:rPr lang="es-CO" sz="1600" baseline="0"/>
            <a:t> A INICIO</a:t>
          </a:r>
          <a:endParaRPr lang="es-CO"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D:\Users\DMARTINEZ\Desktop\DIEGO%20MARTINEZ%202018\03-%20MARZO\04-%20VISITAS\02-%20TENERIFE\2018_03_06%20Diagn&#243;stico%20Tenerife%20-%20RUPI%201350-3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C:\Users\DMARTINEZ\Desktop\DIEGO%20MARTINEZ%202018\03-%20MARZO\04-%20VISITAS\02-%20TENERIFE\2018_03_06%20Diagn&#243;stico%20Tenerife%20-%20RUPI%201350-3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D:\D:\ALEJANDRA%20VARGAS%202012\TIPOLOGIA%20VISITAS\FORMATO%20VISITAS%20TIPOLOGIAS%20DEFENS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D:\Users\JUAN%20CARLOS\Desktop\DADEP\TRABAJO%20ABRIL%20DADEP\MODELO%20FINANCIERO%20DAY%20PARKING%20SANTA%20BARBAR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Hoja3"/>
      <sheetName val="LISTA DE DOMINIOS"/>
      <sheetName val="Hoja5"/>
      <sheetName val="Hoja1"/>
      <sheetName val="FORMATO CONSTRUCCIONES"/>
      <sheetName val="FORMATO CONSTRUCCIONES 2"/>
      <sheetName val="FORMATO CONSTRUCCIONES 3"/>
      <sheetName val="FORMATO TERRENO"/>
      <sheetName val="FORMATO TERRENO 2"/>
      <sheetName val=" FORMATO HOJA N° 1"/>
      <sheetName val="FORMATO HOJA N° 2"/>
      <sheetName val="FORMATO HOJA N° 2 (3)"/>
      <sheetName val="FORMATO HOJA N° 2 (2)"/>
      <sheetName val="USO Y SECTOR"/>
      <sheetName val="AJUSTES"/>
      <sheetName val="DATOS BASICOS"/>
      <sheetName val="DEFENSA"/>
      <sheetName val="FORMATO HOJA N° 3"/>
      <sheetName val="ADMON AIBI"/>
    </sheetNames>
    <sheetDataSet>
      <sheetData sheetId="0">
        <row r="2">
          <cell r="A2" t="str">
            <v>ANTENA PARABÓLICA</v>
          </cell>
          <cell r="B2" t="str">
            <v>ANDÉN PERIMETRAL</v>
          </cell>
          <cell r="C2" t="str">
            <v>ÁRBOLES Y ARBUSTOS</v>
          </cell>
          <cell r="D2">
            <v>0.1</v>
          </cell>
          <cell r="E2" t="str">
            <v>CANECAS</v>
          </cell>
          <cell r="F2" t="str">
            <v>ALAMBRE DE PÚAS</v>
          </cell>
          <cell r="G2" t="str">
            <v>PARCIAL</v>
          </cell>
          <cell r="H2" t="str">
            <v>CONCRETO</v>
          </cell>
        </row>
        <row r="3">
          <cell r="A3" t="str">
            <v>BANCAS</v>
          </cell>
          <cell r="B3" t="str">
            <v>BAHÍA ESTACIONAMIENTO</v>
          </cell>
          <cell r="C3" t="str">
            <v>CÉSPED</v>
          </cell>
          <cell r="D3">
            <v>0.2</v>
          </cell>
          <cell r="E3" t="str">
            <v>LUMINARIAS</v>
          </cell>
          <cell r="F3" t="str">
            <v>CADENA</v>
          </cell>
          <cell r="G3" t="str">
            <v>TOTAL (PERÍMETRO DE LA ZONA)</v>
          </cell>
          <cell r="H3" t="str">
            <v>MAMPOSTERIA</v>
          </cell>
        </row>
        <row r="4">
          <cell r="A4" t="str">
            <v>CANECAS</v>
          </cell>
          <cell r="B4" t="str">
            <v>CALZADAS</v>
          </cell>
          <cell r="C4" t="str">
            <v>JARDINES Y/O MATERAS</v>
          </cell>
          <cell r="D4">
            <v>0.3</v>
          </cell>
          <cell r="E4" t="str">
            <v>SEÑALIZACIÓN</v>
          </cell>
          <cell r="F4" t="str">
            <v>CERCA VIVA</v>
          </cell>
          <cell r="H4" t="str">
            <v>MADERA</v>
          </cell>
        </row>
        <row r="5">
          <cell r="A5" t="str">
            <v>CASETAS DE TELÉFONO</v>
          </cell>
          <cell r="B5" t="str">
            <v>CICLO RUTA</v>
          </cell>
          <cell r="C5" t="str">
            <v>OTROS</v>
          </cell>
          <cell r="D5">
            <v>0.4</v>
          </cell>
          <cell r="E5" t="str">
            <v xml:space="preserve">BOLARDOS </v>
          </cell>
          <cell r="F5" t="str">
            <v>CERRAMIENTO CON MATERIALES DIVERSOS</v>
          </cell>
          <cell r="H5" t="str">
            <v>MALLA</v>
          </cell>
        </row>
        <row r="6">
          <cell r="A6" t="str">
            <v>CASETA DE ENERGÍA</v>
          </cell>
          <cell r="B6" t="str">
            <v>ESCALERA</v>
          </cell>
          <cell r="D6">
            <v>0.5</v>
          </cell>
          <cell r="E6" t="str">
            <v>MATERAS</v>
          </cell>
          <cell r="F6" t="str">
            <v>MURO</v>
          </cell>
          <cell r="H6" t="str">
            <v>REJA</v>
          </cell>
        </row>
        <row r="7">
          <cell r="A7" t="str">
            <v>ESCULTURAS</v>
          </cell>
          <cell r="B7" t="str">
            <v>PLAZOLETAS</v>
          </cell>
          <cell r="D7">
            <v>0.6</v>
          </cell>
          <cell r="E7" t="str">
            <v>OTROS</v>
          </cell>
          <cell r="F7" t="str">
            <v>PROVISIONAL OBRA</v>
          </cell>
          <cell r="H7" t="str">
            <v>PREFABRICADO</v>
          </cell>
        </row>
        <row r="8">
          <cell r="A8" t="str">
            <v>ESTRUCTURAS</v>
          </cell>
          <cell r="B8" t="str">
            <v>PUENTE PEATONAL</v>
          </cell>
          <cell r="D8">
            <v>0.7</v>
          </cell>
          <cell r="F8" t="str">
            <v>PUERTA CORREDIZA METÁLICA</v>
          </cell>
          <cell r="H8" t="str">
            <v>TEJAS</v>
          </cell>
        </row>
        <row r="9">
          <cell r="A9" t="str">
            <v>GUARDERÍA</v>
          </cell>
          <cell r="B9" t="str">
            <v>SENDEROS</v>
          </cell>
          <cell r="D9">
            <v>0.8</v>
          </cell>
          <cell r="F9" t="str">
            <v>PUERTA VENTANAS</v>
          </cell>
          <cell r="H9" t="str">
            <v>POSTES Y ALAMBRE DE PÙAS</v>
          </cell>
        </row>
        <row r="10">
          <cell r="A10" t="str">
            <v>HIDRANTE</v>
          </cell>
          <cell r="B10" t="str">
            <v>GRADERÍAS</v>
          </cell>
          <cell r="D10">
            <v>0.9</v>
          </cell>
          <cell r="F10" t="str">
            <v>PUERTAS</v>
          </cell>
          <cell r="H10" t="str">
            <v>VEGETAL</v>
          </cell>
        </row>
        <row r="11">
          <cell r="A11" t="str">
            <v>JUEGOS ADULTOS</v>
          </cell>
          <cell r="B11" t="str">
            <v>SUPERFICIES DURAS</v>
          </cell>
          <cell r="D11">
            <v>1</v>
          </cell>
          <cell r="F11" t="str">
            <v>REJA</v>
          </cell>
          <cell r="H11" t="str">
            <v>OTROS</v>
          </cell>
        </row>
        <row r="12">
          <cell r="A12" t="str">
            <v>JUEGOS INFANTILES</v>
          </cell>
          <cell r="B12" t="str">
            <v>OTROS</v>
          </cell>
          <cell r="F12" t="str">
            <v>TALANQUERA</v>
          </cell>
        </row>
        <row r="13">
          <cell r="A13" t="str">
            <v>LÁPIDA DE PIEDRA</v>
          </cell>
        </row>
        <row r="14">
          <cell r="A14" t="str">
            <v>LUMINARIAS</v>
          </cell>
        </row>
        <row r="15">
          <cell r="A15" t="str">
            <v>MALLAS</v>
          </cell>
        </row>
        <row r="16">
          <cell r="A16" t="str">
            <v>PARADERO DE BUSES</v>
          </cell>
        </row>
        <row r="17">
          <cell r="A17" t="str">
            <v>REJILLAS DE ÁRBOLES</v>
          </cell>
        </row>
        <row r="18">
          <cell r="A18" t="str">
            <v>SEÑALIZACIÓN</v>
          </cell>
          <cell r="B18" t="str">
            <v>SI</v>
          </cell>
          <cell r="C18" t="str">
            <v>SI</v>
          </cell>
          <cell r="F18">
            <v>0.1</v>
          </cell>
          <cell r="G18" t="str">
            <v>SI</v>
          </cell>
        </row>
        <row r="19">
          <cell r="A19" t="str">
            <v>VALLAS</v>
          </cell>
          <cell r="B19" t="str">
            <v>NO</v>
          </cell>
          <cell r="C19" t="str">
            <v>NO</v>
          </cell>
          <cell r="F19">
            <v>0.2</v>
          </cell>
          <cell r="G19" t="str">
            <v>NO</v>
          </cell>
        </row>
        <row r="20">
          <cell r="A20" t="str">
            <v>BOLARDOS</v>
          </cell>
          <cell r="F20">
            <v>0.3</v>
          </cell>
          <cell r="G20" t="str">
            <v>EN TRÁMITE</v>
          </cell>
        </row>
        <row r="21">
          <cell r="A21" t="str">
            <v>TELEFÓNOS</v>
          </cell>
          <cell r="F21">
            <v>0.4</v>
          </cell>
        </row>
        <row r="22">
          <cell r="A22" t="str">
            <v>KIOSCO</v>
          </cell>
          <cell r="F22">
            <v>0.5</v>
          </cell>
        </row>
        <row r="23">
          <cell r="A23" t="str">
            <v>BICICLETEROS</v>
          </cell>
          <cell r="F23">
            <v>0.6</v>
          </cell>
        </row>
        <row r="24">
          <cell r="A24" t="str">
            <v>MÓDULO DE VENTAS</v>
          </cell>
          <cell r="F24">
            <v>0.7</v>
          </cell>
        </row>
        <row r="25">
          <cell r="A25" t="str">
            <v>OTROS</v>
          </cell>
          <cell r="F25">
            <v>0.8</v>
          </cell>
        </row>
        <row r="26">
          <cell r="F26">
            <v>0.9</v>
          </cell>
        </row>
        <row r="27">
          <cell r="F27">
            <v>1</v>
          </cell>
        </row>
        <row r="30">
          <cell r="A30" t="str">
            <v>SECTOR DE INTERES CULTURAL</v>
          </cell>
        </row>
        <row r="31">
          <cell r="A31" t="str">
            <v>ZONA RECUPERADA</v>
          </cell>
        </row>
        <row r="32">
          <cell r="A32" t="str">
            <v>ZONA ESPECIAL</v>
          </cell>
        </row>
        <row r="33">
          <cell r="A33" t="str">
            <v>AFERENCIA EUCOL</v>
          </cell>
        </row>
        <row r="34">
          <cell r="A34" t="str">
            <v>REDES DE SERVICIOS PÚBLICOS</v>
          </cell>
        </row>
        <row r="35">
          <cell r="A35" t="str">
            <v>VIALES</v>
          </cell>
        </row>
        <row r="36">
          <cell r="A36" t="str">
            <v>ELEMENTOS HÍDRICOS</v>
          </cell>
        </row>
        <row r="37">
          <cell r="A37" t="str">
            <v>COLECTORES</v>
          </cell>
        </row>
      </sheetData>
      <sheetData sheetId="1">
        <row r="2">
          <cell r="A2" t="str">
            <v>OBRA NEGRA</v>
          </cell>
          <cell r="B2" t="str">
            <v>MENOR DE 20 AÑOS</v>
          </cell>
          <cell r="C2" t="str">
            <v>MENOS DEL 25 % DEL PREDIO</v>
          </cell>
        </row>
        <row r="3">
          <cell r="A3" t="str">
            <v>OBRA GRIS</v>
          </cell>
          <cell r="B3" t="str">
            <v>ENTRE 20 Y 40 AÑOS</v>
          </cell>
          <cell r="C3" t="str">
            <v>ENTRE EL 26 % Y 50 % DEL PREDIO</v>
          </cell>
        </row>
        <row r="4">
          <cell r="A4" t="str">
            <v>OBRA BLANCA</v>
          </cell>
          <cell r="B4" t="str">
            <v>MAYOR A 40 AÑOS</v>
          </cell>
          <cell r="C4" t="str">
            <v>ENTREL EL 51 % Y 80 % DEL PREDIO</v>
          </cell>
        </row>
        <row r="5">
          <cell r="A5" t="str">
            <v>OBRA TERMINADA</v>
          </cell>
          <cell r="C5" t="str">
            <v>TOTAL</v>
          </cell>
        </row>
        <row r="8">
          <cell r="A8" t="str">
            <v>PARTICULAR</v>
          </cell>
          <cell r="C8" t="str">
            <v>SIN CUBRIMIENTO</v>
          </cell>
        </row>
        <row r="9">
          <cell r="A9" t="str">
            <v>EMPRESA  O COOPERATIVA  VIGIL.</v>
          </cell>
          <cell r="C9" t="str">
            <v>PAÑETE</v>
          </cell>
        </row>
        <row r="10">
          <cell r="C10" t="str">
            <v>BALDOSA, CERÁMICA</v>
          </cell>
        </row>
        <row r="13">
          <cell r="A13" t="str">
            <v>RESIDENCIAL</v>
          </cell>
          <cell r="B13">
            <v>1</v>
          </cell>
          <cell r="C13" t="str">
            <v>VIABLE</v>
          </cell>
          <cell r="D13" t="str">
            <v>DIRECTA</v>
          </cell>
        </row>
        <row r="14">
          <cell r="A14" t="str">
            <v>COMERCIAL</v>
          </cell>
          <cell r="B14">
            <v>2</v>
          </cell>
          <cell r="C14" t="str">
            <v>NO VIABLE</v>
          </cell>
          <cell r="D14" t="str">
            <v>INDIRECTA</v>
          </cell>
        </row>
        <row r="15">
          <cell r="A15" t="str">
            <v>INDUSTRIAL</v>
          </cell>
          <cell r="B15">
            <v>3</v>
          </cell>
          <cell r="D15" t="str">
            <v>INVADIDO</v>
          </cell>
        </row>
        <row r="16">
          <cell r="B16">
            <v>4</v>
          </cell>
        </row>
        <row r="17">
          <cell r="B17">
            <v>5</v>
          </cell>
        </row>
        <row r="18">
          <cell r="B18">
            <v>6</v>
          </cell>
        </row>
        <row r="21">
          <cell r="C21" t="str">
            <v>SI</v>
          </cell>
          <cell r="D21" t="str">
            <v>SI</v>
          </cell>
        </row>
        <row r="22">
          <cell r="C22" t="str">
            <v>NO</v>
          </cell>
          <cell r="D22" t="str">
            <v>NO</v>
          </cell>
        </row>
        <row r="26">
          <cell r="C26" t="str">
            <v xml:space="preserve">LOTE </v>
          </cell>
        </row>
        <row r="27">
          <cell r="C27" t="str">
            <v>LOCAL APARTAMENTO</v>
          </cell>
        </row>
        <row r="28">
          <cell r="C28" t="str">
            <v>CASA</v>
          </cell>
        </row>
        <row r="29">
          <cell r="C29" t="str">
            <v>CASA-LOTE</v>
          </cell>
        </row>
        <row r="30">
          <cell r="C30" t="str">
            <v>EDIFICIO</v>
          </cell>
        </row>
        <row r="31">
          <cell r="C31" t="str">
            <v>BODEGA</v>
          </cell>
        </row>
        <row r="32">
          <cell r="C32" t="str">
            <v>OTROS</v>
          </cell>
        </row>
      </sheetData>
      <sheetData sheetId="2">
        <row r="2">
          <cell r="B2" t="str">
            <v>SI</v>
          </cell>
          <cell r="C2" t="str">
            <v>ARRIENDO</v>
          </cell>
          <cell r="I2" t="str">
            <v>MALO</v>
          </cell>
          <cell r="L2" t="str">
            <v>MATERIALES DE DESECHO, TELA ASFÁLTICA</v>
          </cell>
        </row>
        <row r="3">
          <cell r="B3" t="str">
            <v>NO</v>
          </cell>
          <cell r="C3" t="str">
            <v>ACTA DE ENTREGA</v>
          </cell>
          <cell r="I3" t="str">
            <v>REGULAR</v>
          </cell>
          <cell r="L3" t="str">
            <v>ZINC, TEJA DE BARRO, ETERNIT Y RÚSTICO</v>
          </cell>
        </row>
        <row r="4">
          <cell r="C4" t="str">
            <v>CONTRATO DE COMODATO</v>
          </cell>
          <cell r="I4" t="str">
            <v xml:space="preserve">BUENO </v>
          </cell>
          <cell r="L4" t="str">
            <v>ENTREPISO (CUBIERTA PROVISIONAL Y/O CUBIERTA PREFABRICADA)</v>
          </cell>
        </row>
        <row r="5">
          <cell r="C5" t="str">
            <v>CONV. INTER ADM. DE COMODATO</v>
          </cell>
          <cell r="I5" t="str">
            <v>EXCELENTE</v>
          </cell>
          <cell r="L5" t="str">
            <v>ETERNIT O TEJA DE BARRO (CUBIERTA SENCILLA)</v>
          </cell>
        </row>
        <row r="6">
          <cell r="C6" t="str">
            <v>CONV. INTER ADM. DE ENTREGA</v>
          </cell>
          <cell r="L6" t="str">
            <v>AZOTEA, ALUMINIO, PLACA SENCILLA CON TEJA ETERNIT O TEJA DE BARRO</v>
          </cell>
        </row>
        <row r="7">
          <cell r="C7" t="str">
            <v>CAMEP</v>
          </cell>
          <cell r="L7" t="str">
            <v>PLACA IMPERMEABILIZADA, CUBIERTA LUJOSA Y ORNAMENTAL</v>
          </cell>
        </row>
        <row r="8">
          <cell r="L8" t="str">
            <v>PLACA IMPERMEABILIZADA</v>
          </cell>
        </row>
        <row r="9">
          <cell r="I9" t="str">
            <v>POBRE</v>
          </cell>
          <cell r="L9" t="str">
            <v>CUBIERTA LUJOSA</v>
          </cell>
        </row>
        <row r="10">
          <cell r="I10" t="str">
            <v>SENCILLA</v>
          </cell>
          <cell r="L10" t="str">
            <v>CUBIERTA ORNAMENTAL</v>
          </cell>
        </row>
        <row r="11">
          <cell r="A11" t="str">
            <v>VARIOS</v>
          </cell>
          <cell r="I11" t="str">
            <v>REGULAR</v>
          </cell>
        </row>
        <row r="12">
          <cell r="A12" t="str">
            <v>COMERCIO</v>
          </cell>
          <cell r="I12" t="str">
            <v xml:space="preserve">BUENA </v>
          </cell>
        </row>
        <row r="13">
          <cell r="A13" t="str">
            <v>MINERO</v>
          </cell>
          <cell r="I13" t="str">
            <v>LUJOSA</v>
          </cell>
        </row>
        <row r="14">
          <cell r="A14" t="str">
            <v>AGRÍCOLA</v>
          </cell>
        </row>
        <row r="15">
          <cell r="A15" t="str">
            <v>VÍAS</v>
          </cell>
        </row>
        <row r="16">
          <cell r="A16" t="str">
            <v>VÍAS FÉRREAS</v>
          </cell>
        </row>
        <row r="17">
          <cell r="A17" t="str">
            <v>VEGETACIÓN</v>
          </cell>
        </row>
        <row r="18">
          <cell r="A18" t="str">
            <v>ZONAS RECREATIVAS</v>
          </cell>
        </row>
        <row r="19">
          <cell r="A19" t="str">
            <v>COMUNAL</v>
          </cell>
          <cell r="I19" t="str">
            <v>SIN CUBRIMIENTO</v>
          </cell>
          <cell r="L19" t="str">
            <v>TIERRA PISADA</v>
          </cell>
        </row>
        <row r="20">
          <cell r="A20" t="str">
            <v>RESIDENCIAL</v>
          </cell>
          <cell r="I20" t="str">
            <v>PAÑETE. LADRILLO PRENSADO</v>
          </cell>
          <cell r="L20" t="str">
            <v>CEMENTO, MADERA BURDA</v>
          </cell>
        </row>
        <row r="21">
          <cell r="A21" t="str">
            <v>INDUSTRIA</v>
          </cell>
          <cell r="I21" t="str">
            <v>ESTUCO, CERÁMICA, PAPEL DE COLGADURA</v>
          </cell>
          <cell r="L21" t="str">
            <v>BALDOSA COMÚN DE CEMENTO, TABLÓN LADRILLO</v>
          </cell>
        </row>
        <row r="22">
          <cell r="A22" t="str">
            <v>ESTACIONAMIENTO</v>
          </cell>
          <cell r="I22" t="str">
            <v>MADERA, PIEDRA ORNAMENTAL</v>
          </cell>
          <cell r="L22" t="str">
            <v>LISTÓN MACHIEMBRADO</v>
          </cell>
        </row>
        <row r="23">
          <cell r="A23" t="str">
            <v>INSTITUCIONAL</v>
          </cell>
          <cell r="I23" t="str">
            <v>MÁRMOL, LUJOSO, OTROS</v>
          </cell>
          <cell r="L23" t="str">
            <v>TABLETA, CAUCHO, ACRÍLICO, GRANITO Y BALDOSA FINA</v>
          </cell>
        </row>
        <row r="24">
          <cell r="A24" t="str">
            <v>CULTO</v>
          </cell>
          <cell r="L24" t="str">
            <v>PARQUET, ALFOMBRA, RETAL DE MÁRMOL GRANO PEQUEÑO</v>
          </cell>
        </row>
        <row r="25">
          <cell r="L25" t="str">
            <v>RETAL DE MÁRMOL, MÁRMOL, OTROS LUJOSOS</v>
          </cell>
        </row>
        <row r="28">
          <cell r="C28" t="str">
            <v>MADERA</v>
          </cell>
          <cell r="F28" t="str">
            <v>SIN CUBRIMIENTO</v>
          </cell>
          <cell r="I28" t="str">
            <v>MATERIALES DE DESECHO O ESTERILLA</v>
          </cell>
          <cell r="L28" t="str">
            <v>SIN BAÑO</v>
          </cell>
        </row>
        <row r="29">
          <cell r="C29" t="str">
            <v>PREFABRICADO</v>
          </cell>
          <cell r="F29" t="str">
            <v>PAÑETE, BALDOSA COMÚN DE CEMENTO</v>
          </cell>
          <cell r="I29" t="str">
            <v>BAHAREQUE, ADOBE, TAPIA</v>
          </cell>
          <cell r="L29" t="str">
            <v>PEQUEÑO</v>
          </cell>
        </row>
        <row r="30">
          <cell r="C30" t="str">
            <v>LADRILLO - BLOQUE</v>
          </cell>
          <cell r="F30" t="str">
            <v>BALDOSÍN MENOR 11X11, CRISTANAC, PAPEL</v>
          </cell>
          <cell r="I30" t="str">
            <v>MADERA</v>
          </cell>
          <cell r="L30" t="str">
            <v>MEDIANO</v>
          </cell>
        </row>
        <row r="31">
          <cell r="C31" t="str">
            <v>CONCRETO HASTA 3 PISOS, ESTRUCTURA METÁLICA</v>
          </cell>
          <cell r="F31" t="str">
            <v>BALDOSÍN MAYOR 11X11, CERÁMICA</v>
          </cell>
          <cell r="I31" t="str">
            <v>CONCRETO O PREFABRICADO</v>
          </cell>
          <cell r="L31" t="str">
            <v>GRANDE</v>
          </cell>
        </row>
        <row r="32">
          <cell r="C32" t="str">
            <v>CONCRETO 4 O MÁS PISOS</v>
          </cell>
          <cell r="F32" t="str">
            <v>MÁRMOL, MADERA, OTRO ACABADO LUJOSO</v>
          </cell>
          <cell r="I32" t="str">
            <v>BLOQUE O LADRILLO</v>
          </cell>
        </row>
        <row r="33">
          <cell r="C33" t="str">
            <v>CONCRETO ARMADO</v>
          </cell>
        </row>
        <row r="34">
          <cell r="C34" t="str">
            <v>ESTRUCTURA METÁLICA</v>
          </cell>
        </row>
        <row r="39">
          <cell r="C39" t="str">
            <v>POBRE</v>
          </cell>
          <cell r="F39" t="str">
            <v>SIN COCINA</v>
          </cell>
        </row>
        <row r="40">
          <cell r="C40" t="str">
            <v>SENCILLO</v>
          </cell>
          <cell r="F40" t="str">
            <v>PEQUEÑA</v>
          </cell>
        </row>
        <row r="41">
          <cell r="C41" t="str">
            <v>REGULAR</v>
          </cell>
          <cell r="F41" t="str">
            <v>MEDIANA</v>
          </cell>
        </row>
        <row r="42">
          <cell r="C42" t="str">
            <v xml:space="preserve">BUENO </v>
          </cell>
          <cell r="F42" t="str">
            <v>GRANDE</v>
          </cell>
        </row>
        <row r="43">
          <cell r="C43" t="str">
            <v>LUJOSO</v>
          </cell>
        </row>
        <row r="46">
          <cell r="C46" t="str">
            <v>PÚBLICO</v>
          </cell>
        </row>
        <row r="47">
          <cell r="C47" t="str">
            <v>FISCAL</v>
          </cell>
        </row>
        <row r="48">
          <cell r="C48" t="str">
            <v>PRIVADO</v>
          </cell>
        </row>
      </sheetData>
      <sheetData sheetId="3">
        <row r="2">
          <cell r="B2" t="str">
            <v>PREDIO DE CESIÓN</v>
          </cell>
          <cell r="D2" t="str">
            <v>CÉDULA DE CIUDADANÍA</v>
          </cell>
          <cell r="E2" t="str">
            <v>SI</v>
          </cell>
          <cell r="F2" t="str">
            <v>SI</v>
          </cell>
          <cell r="G2" t="str">
            <v>SI</v>
          </cell>
        </row>
        <row r="3">
          <cell r="B3" t="str">
            <v>PREDIO DE NO CESIÓN</v>
          </cell>
          <cell r="D3" t="str">
            <v>DÉDULA DE EXTRANJERÍA</v>
          </cell>
          <cell r="E3" t="str">
            <v>NO</v>
          </cell>
          <cell r="F3" t="str">
            <v>NO</v>
          </cell>
          <cell r="G3" t="str">
            <v>NO</v>
          </cell>
        </row>
        <row r="4">
          <cell r="B4" t="str">
            <v>BIEN FISCAL</v>
          </cell>
          <cell r="D4" t="str">
            <v>NIT</v>
          </cell>
        </row>
        <row r="5">
          <cell r="B5" t="str">
            <v>BIEN DESCENTRALIZADO</v>
          </cell>
        </row>
        <row r="13">
          <cell r="A13" t="str">
            <v>PROBLEMAS DE DESLIZAMIENTO</v>
          </cell>
          <cell r="B13" t="str">
            <v>VIALES</v>
          </cell>
          <cell r="C13" t="str">
            <v>COMERCIO</v>
          </cell>
          <cell r="D13" t="str">
            <v>BIENESTAR SOCIAL</v>
          </cell>
          <cell r="E13" t="str">
            <v>OBRA NEGRA</v>
          </cell>
          <cell r="F13" t="str">
            <v>CANCHA DE BALONCESTO</v>
          </cell>
        </row>
        <row r="14">
          <cell r="A14" t="str">
            <v>PROBLEMAS DE INUNDACIÓN</v>
          </cell>
          <cell r="B14" t="str">
            <v>COLECTORES</v>
          </cell>
          <cell r="C14" t="str">
            <v>MINERO</v>
          </cell>
          <cell r="D14" t="str">
            <v>CULTURALES</v>
          </cell>
          <cell r="E14" t="str">
            <v>OBRA GRIS</v>
          </cell>
          <cell r="F14" t="str">
            <v>CANCHA DE FÚTBOL</v>
          </cell>
        </row>
        <row r="15">
          <cell r="A15" t="str">
            <v>CONTAMINACIÓN HÍDRICA</v>
          </cell>
          <cell r="B15" t="str">
            <v>REDES DE SERVICIOS PÚBLICOS</v>
          </cell>
          <cell r="C15" t="str">
            <v>AGRÍCOLA</v>
          </cell>
          <cell r="D15" t="str">
            <v>RECREATIVOS Y/O DEPORTIVOS</v>
          </cell>
          <cell r="E15" t="str">
            <v>OBRA BLANCA</v>
          </cell>
          <cell r="F15" t="str">
            <v>CANCHA DE MICROFÚTBOL</v>
          </cell>
        </row>
        <row r="16">
          <cell r="A16" t="str">
            <v>CONTAMINACIÓN DE AIRE</v>
          </cell>
          <cell r="B16" t="str">
            <v>ELEMENTOS HÍDRICOS</v>
          </cell>
          <cell r="C16" t="str">
            <v>VÍAS</v>
          </cell>
          <cell r="D16" t="str">
            <v>EDUCACIÓN</v>
          </cell>
          <cell r="E16" t="str">
            <v>OBRA TERMINADA</v>
          </cell>
          <cell r="F16" t="str">
            <v>CANCHA DE TENIS</v>
          </cell>
        </row>
        <row r="17">
          <cell r="A17" t="str">
            <v>CONTAMINACIÓN AUDITIVA</v>
          </cell>
          <cell r="C17" t="str">
            <v>VÍAS FÉRREAS</v>
          </cell>
          <cell r="D17" t="str">
            <v>INSTALACIONES DE CULTO</v>
          </cell>
          <cell r="F17" t="str">
            <v>CANCHA DE VOLLEY</v>
          </cell>
        </row>
        <row r="18">
          <cell r="A18" t="str">
            <v>CONTAMINACIÓN VISUAL</v>
          </cell>
          <cell r="C18" t="str">
            <v>VEGETACIÓN</v>
          </cell>
          <cell r="D18" t="str">
            <v>INSTALACIONES DE SEGURIDAD</v>
          </cell>
          <cell r="F18" t="str">
            <v>CANCHA MULTIPLE</v>
          </cell>
        </row>
        <row r="19">
          <cell r="A19" t="str">
            <v>RIESGOS INDUSTRIALES</v>
          </cell>
          <cell r="C19" t="str">
            <v>PARQUE</v>
          </cell>
          <cell r="D19" t="str">
            <v xml:space="preserve">PARQUEADERO </v>
          </cell>
          <cell r="F19" t="str">
            <v>CICLOVIAS</v>
          </cell>
        </row>
        <row r="20">
          <cell r="A20" t="str">
            <v>RESIDUOS SÓLIDOS</v>
          </cell>
          <cell r="C20" t="str">
            <v>COMUNAL</v>
          </cell>
          <cell r="D20" t="str">
            <v>LOTE</v>
          </cell>
          <cell r="F20" t="str">
            <v>JUEGOS INFANTILES</v>
          </cell>
        </row>
        <row r="21">
          <cell r="C21" t="str">
            <v>VIVIENDA</v>
          </cell>
          <cell r="D21" t="str">
            <v>SALÓN COMUNAL</v>
          </cell>
          <cell r="F21" t="str">
            <v>MÓDULO DE EJERCICIOS</v>
          </cell>
        </row>
        <row r="22">
          <cell r="C22" t="str">
            <v>INDUSTRIA</v>
          </cell>
          <cell r="D22" t="str">
            <v>SALUD</v>
          </cell>
          <cell r="F22" t="str">
            <v>PISTAS DE PATINAJE</v>
          </cell>
        </row>
        <row r="23">
          <cell r="C23" t="str">
            <v>PARQUEADERO</v>
          </cell>
          <cell r="F23" t="str">
            <v>RECREACIÓN PASIVA/ACTIVA</v>
          </cell>
        </row>
        <row r="24">
          <cell r="C24" t="str">
            <v>INSTITUCIONAL</v>
          </cell>
          <cell r="F24" t="str">
            <v>SALÓN DE JUEGOS</v>
          </cell>
        </row>
        <row r="25">
          <cell r="F25" t="str">
            <v>ESCENARIOS CULTURALES AL AIRE LIBRE</v>
          </cell>
        </row>
        <row r="26">
          <cell r="F26" t="str">
            <v>PISTA DE TROTE</v>
          </cell>
        </row>
        <row r="28">
          <cell r="B28" t="str">
            <v>ZONAS VIALES</v>
          </cell>
          <cell r="C28" t="str">
            <v>SI</v>
          </cell>
        </row>
        <row r="29">
          <cell r="B29" t="str">
            <v>ZONAS RECREATIVAS</v>
          </cell>
          <cell r="C29" t="str">
            <v>NO</v>
          </cell>
        </row>
        <row r="30">
          <cell r="B30" t="str">
            <v>ZONAS DE EQUIPAMENTO COMUNAL</v>
          </cell>
        </row>
        <row r="31">
          <cell r="B31" t="str">
            <v>ZONAS DE SERVICIOS PÚBLICOS</v>
          </cell>
        </row>
        <row r="32">
          <cell r="B32" t="str">
            <v>RONDAS, RÍOS, EMB, CANALES, LAGUNAS</v>
          </cell>
        </row>
        <row r="33">
          <cell r="B33" t="str">
            <v>BIENES HISTÓRICOS Y CULTURALES</v>
          </cell>
          <cell r="C33" t="str">
            <v>SI</v>
          </cell>
        </row>
        <row r="34">
          <cell r="C34" t="str">
            <v>NO</v>
          </cell>
        </row>
      </sheetData>
      <sheetData sheetId="4">
        <row r="31">
          <cell r="AN31">
            <v>1</v>
          </cell>
        </row>
        <row r="32">
          <cell r="AN32">
            <v>2</v>
          </cell>
        </row>
        <row r="33">
          <cell r="AN33">
            <v>3</v>
          </cell>
        </row>
        <row r="34">
          <cell r="AN34">
            <v>4</v>
          </cell>
        </row>
        <row r="35">
          <cell r="AN35">
            <v>5</v>
          </cell>
        </row>
        <row r="36">
          <cell r="AN36">
            <v>6</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ATO CONSTRUCCIONES"/>
      <sheetName val="FORMATO CONSTRUCCIONES 2"/>
      <sheetName val="Hoja3"/>
      <sheetName val="FORMATO CONSTRUCCIONES 3"/>
      <sheetName val="FORMATO TERRENO"/>
      <sheetName val="FORMATO TERRENO 2"/>
      <sheetName val=" FORMATO HOJA N° 1"/>
      <sheetName val="FORMATO HOJA N° 2"/>
      <sheetName val="FORMATO HOJA N° 2 (3)"/>
      <sheetName val="FORMATO HOJA N° 2 (2)"/>
      <sheetName val="USO Y SECTOR"/>
      <sheetName val="AJUSTES"/>
      <sheetName val="DATOS BASICOS"/>
      <sheetName val="DEFENSA"/>
      <sheetName val="FORMATO HOJA N° 3"/>
      <sheetName val="ADMON AIBI"/>
      <sheetName val="Hoja5"/>
      <sheetName val="Hoja6"/>
      <sheetName val="LISTA DE DOMINIOS"/>
    </sheetNames>
    <sheetDataSet>
      <sheetData sheetId="0">
        <row r="31">
          <cell r="AN31">
            <v>1</v>
          </cell>
        </row>
      </sheetData>
      <sheetData sheetId="1"/>
      <sheetData sheetId="2"/>
      <sheetData sheetId="3">
        <row r="2">
          <cell r="A2" t="str">
            <v>OBRA NEGRA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B2" t="str">
            <v>PREDIO DE CESIÓN</v>
          </cell>
        </row>
      </sheetData>
      <sheetData sheetId="18">
        <row r="2">
          <cell r="A2" t="str">
            <v>ANTENA PARABÓLICA</v>
          </cell>
        </row>
      </sheetData>
      <sheetData sheetId="19">
        <row r="2">
          <cell r="B2" t="str">
            <v>SI</v>
          </cell>
        </row>
        <row r="3">
          <cell r="B3" t="str">
            <v>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ATO CONSTRUCCIONES"/>
      <sheetName val="Hoja2"/>
      <sheetName val="FORMATO CONSTRUCCIONES 2"/>
      <sheetName val="Hoja3"/>
      <sheetName val="FORMATO CONSTRUCCIONES 3"/>
      <sheetName val="FORMATO TERRENO"/>
      <sheetName val="Hoja5"/>
      <sheetName val="FORMATO TERRENO 2"/>
      <sheetName val="Hoja6"/>
      <sheetName val="FORMATO TERRENO 3"/>
      <sheetName val="USO Y SECTOR"/>
      <sheetName val="AJUSTES"/>
      <sheetName val="DATOS BASICOS"/>
      <sheetName val="DEFENSA"/>
      <sheetName val="ADMINISTRACIÓN SOST."/>
      <sheetName val="ADMON AIBI"/>
      <sheetName val="CONSTRUCCIONES"/>
    </sheetNames>
    <sheetDataSet>
      <sheetData sheetId="0"/>
      <sheetData sheetId="1"/>
      <sheetData sheetId="2">
        <row r="48">
          <cell r="A48" t="str">
            <v>ARRIENDO</v>
          </cell>
        </row>
        <row r="49">
          <cell r="A49" t="str">
            <v>INVASIÓN</v>
          </cell>
        </row>
        <row r="50">
          <cell r="A50" t="str">
            <v>PERMISO</v>
          </cell>
        </row>
        <row r="51">
          <cell r="A51" t="str">
            <v>USO TEMPORAL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CAMEP"/>
      <sheetName val="ROTACION"/>
      <sheetName val="SANTA BARBARA"/>
      <sheetName val="INICIO"/>
      <sheetName val="INVERSIÓN"/>
      <sheetName val="DATOS MODELO"/>
      <sheetName val="COSTOS Y GASTOS"/>
      <sheetName val="PRESUPUESTO 2018"/>
      <sheetName val="PRESUPUESTO ANUAL 2023"/>
      <sheetName val="TARIFAS"/>
    </sheetNames>
    <sheetDataSet>
      <sheetData sheetId="0">
        <row r="117">
          <cell r="J117" t="str">
            <v>ENGATIVÁ</v>
          </cell>
        </row>
        <row r="118">
          <cell r="J118" t="str">
            <v>SUBA</v>
          </cell>
        </row>
        <row r="119">
          <cell r="J119" t="str">
            <v>ANTONIONARIÑO</v>
          </cell>
        </row>
        <row r="120">
          <cell r="J120" t="str">
            <v>PUENTEARANDA</v>
          </cell>
        </row>
        <row r="121">
          <cell r="J121" t="str">
            <v>USAQUÉN</v>
          </cell>
        </row>
        <row r="122">
          <cell r="J122" t="str">
            <v>FONTIBÓN</v>
          </cell>
        </row>
        <row r="123">
          <cell r="J123" t="str">
            <v>BARRIOSUNIDOS</v>
          </cell>
        </row>
        <row r="124">
          <cell r="J124" t="str">
            <v>TEUSAQUILLO</v>
          </cell>
        </row>
        <row r="125">
          <cell r="J125" t="str">
            <v>LOSMÁRTIRES</v>
          </cell>
        </row>
        <row r="126">
          <cell r="J126" t="str">
            <v>CANDELARIA</v>
          </cell>
        </row>
        <row r="127">
          <cell r="J127" t="str">
            <v>RAFAELURIBEURIBE</v>
          </cell>
        </row>
        <row r="128">
          <cell r="J128" t="str">
            <v>CIUDADBOLIVAR</v>
          </cell>
        </row>
        <row r="129">
          <cell r="J129" t="str">
            <v>SUMAPAZ</v>
          </cell>
        </row>
        <row r="130">
          <cell r="J130" t="str">
            <v>CHAPINERO</v>
          </cell>
        </row>
        <row r="131">
          <cell r="J131" t="str">
            <v>SANTAFE</v>
          </cell>
        </row>
        <row r="132">
          <cell r="J132" t="str">
            <v>SANCRISTÓBAL</v>
          </cell>
        </row>
        <row r="133">
          <cell r="J133" t="str">
            <v>USME</v>
          </cell>
        </row>
        <row r="134">
          <cell r="J134" t="str">
            <v>TUNJUELITO</v>
          </cell>
        </row>
        <row r="135">
          <cell r="J135" t="str">
            <v>BOSA</v>
          </cell>
        </row>
        <row r="136">
          <cell r="J136" t="str">
            <v>KENEDDY</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M52"/>
  <sheetViews>
    <sheetView tabSelected="1" zoomScale="80" zoomScaleNormal="80" workbookViewId="0">
      <selection activeCell="O7" sqref="O7"/>
    </sheetView>
  </sheetViews>
  <sheetFormatPr baseColWidth="10" defaultColWidth="11.42578125" defaultRowHeight="15" x14ac:dyDescent="0.25"/>
  <cols>
    <col min="1" max="1" width="3.85546875" style="7" customWidth="1"/>
    <col min="2" max="2" width="51.42578125" style="7" bestFit="1" customWidth="1"/>
    <col min="3" max="3" width="20" style="7" customWidth="1"/>
    <col min="4" max="4" width="12.42578125" style="7" bestFit="1" customWidth="1"/>
    <col min="5" max="5" width="13.42578125" style="7" bestFit="1" customWidth="1"/>
    <col min="6" max="6" width="20.42578125" style="7" customWidth="1"/>
    <col min="7" max="8" width="14.42578125" style="14" bestFit="1" customWidth="1"/>
    <col min="9" max="9" width="15" style="7" bestFit="1" customWidth="1"/>
    <col min="10" max="10" width="12.85546875" style="7" bestFit="1" customWidth="1"/>
    <col min="11" max="11" width="13.42578125" style="7" bestFit="1" customWidth="1"/>
    <col min="12" max="12" width="13.85546875" style="7" customWidth="1"/>
    <col min="13" max="16384" width="11.42578125" style="7"/>
  </cols>
  <sheetData>
    <row r="1" spans="1:13" ht="15.75" thickBot="1" x14ac:dyDescent="0.3">
      <c r="A1" s="10"/>
      <c r="B1" s="10"/>
      <c r="C1" s="10"/>
      <c r="D1" s="10"/>
      <c r="E1" s="10"/>
      <c r="F1" s="10"/>
      <c r="G1" s="3"/>
      <c r="H1" s="3"/>
      <c r="I1" s="10"/>
      <c r="J1" s="10"/>
      <c r="K1" s="10"/>
      <c r="L1" s="10"/>
      <c r="M1" s="10"/>
    </row>
    <row r="2" spans="1:13" ht="15.75" thickBot="1" x14ac:dyDescent="0.3">
      <c r="A2" s="10"/>
      <c r="B2" s="257" t="s">
        <v>17</v>
      </c>
      <c r="C2" s="10"/>
      <c r="D2" s="10"/>
      <c r="E2" s="10"/>
      <c r="F2" s="10"/>
      <c r="G2" s="3"/>
      <c r="H2" s="3"/>
      <c r="I2" s="10"/>
      <c r="J2" s="10"/>
      <c r="K2" s="110"/>
      <c r="L2" s="10"/>
      <c r="M2" s="10"/>
    </row>
    <row r="3" spans="1:13" ht="15.75" thickBot="1" x14ac:dyDescent="0.3">
      <c r="A3" s="10"/>
      <c r="B3" s="19"/>
      <c r="C3" s="10"/>
      <c r="D3" s="36"/>
      <c r="E3" s="36"/>
      <c r="F3" s="36"/>
      <c r="G3" s="36"/>
      <c r="H3" s="36"/>
      <c r="I3" s="36"/>
      <c r="J3" s="36"/>
      <c r="K3" s="36"/>
      <c r="L3" s="110"/>
      <c r="M3" s="10"/>
    </row>
    <row r="4" spans="1:13" x14ac:dyDescent="0.25">
      <c r="A4" s="10"/>
      <c r="B4" s="1082" t="s">
        <v>18</v>
      </c>
      <c r="C4" s="258">
        <v>2015</v>
      </c>
      <c r="D4" s="258">
        <v>2016</v>
      </c>
      <c r="E4" s="258">
        <v>2017</v>
      </c>
      <c r="F4" s="258">
        <v>2018</v>
      </c>
      <c r="G4" s="258">
        <v>2019</v>
      </c>
      <c r="H4" s="258">
        <v>2020</v>
      </c>
      <c r="I4" s="258">
        <v>2021</v>
      </c>
      <c r="J4" s="258">
        <v>2022</v>
      </c>
      <c r="K4" s="807">
        <v>2023</v>
      </c>
      <c r="L4" s="809">
        <v>2024</v>
      </c>
      <c r="M4" s="10"/>
    </row>
    <row r="5" spans="1:13" ht="15.75" thickBot="1" x14ac:dyDescent="0.3">
      <c r="A5" s="10"/>
      <c r="B5" s="1083"/>
      <c r="C5" s="260">
        <v>6.7690890000000004E-2</v>
      </c>
      <c r="D5" s="260">
        <v>5.7474079999999997E-2</v>
      </c>
      <c r="E5" s="260">
        <v>4.0886220000000001E-2</v>
      </c>
      <c r="F5" s="260">
        <v>3.4533333333333339E-2</v>
      </c>
      <c r="G5" s="260">
        <v>4.1844873757575785E-2</v>
      </c>
      <c r="H5" s="260">
        <v>4.2051911909090911E-2</v>
      </c>
      <c r="I5" s="260">
        <v>4.2258950060606093E-2</v>
      </c>
      <c r="J5" s="260">
        <v>4.246598821212122E-2</v>
      </c>
      <c r="K5" s="808">
        <v>4.2673026363636402E-2</v>
      </c>
      <c r="L5" s="810">
        <f>K5+(K5-J5)</f>
        <v>4.2880064515151584E-2</v>
      </c>
      <c r="M5" s="10"/>
    </row>
    <row r="6" spans="1:13" s="14" customFormat="1" ht="15.75" thickBot="1" x14ac:dyDescent="0.3">
      <c r="A6" s="3"/>
      <c r="B6" s="21"/>
      <c r="C6" s="128"/>
      <c r="D6" s="128"/>
      <c r="E6" s="128"/>
      <c r="F6" s="128"/>
      <c r="G6" s="128"/>
      <c r="H6" s="128"/>
      <c r="I6" s="128"/>
      <c r="J6" s="128"/>
      <c r="K6" s="128"/>
      <c r="L6" s="128"/>
      <c r="M6" s="3"/>
    </row>
    <row r="7" spans="1:13" x14ac:dyDescent="0.25">
      <c r="A7" s="10"/>
      <c r="B7" s="1082" t="s">
        <v>136</v>
      </c>
      <c r="C7" s="258">
        <v>2015</v>
      </c>
      <c r="D7" s="258">
        <v>2016</v>
      </c>
      <c r="E7" s="258">
        <v>2017</v>
      </c>
      <c r="F7" s="258">
        <v>2018</v>
      </c>
      <c r="G7" s="258">
        <v>2019</v>
      </c>
      <c r="H7" s="258">
        <v>2020</v>
      </c>
      <c r="I7" s="258">
        <v>2021</v>
      </c>
      <c r="J7" s="258">
        <v>2022</v>
      </c>
      <c r="K7" s="259">
        <v>2023</v>
      </c>
      <c r="L7" s="259">
        <v>2024</v>
      </c>
      <c r="M7" s="10"/>
    </row>
    <row r="8" spans="1:13" ht="15.75" thickBot="1" x14ac:dyDescent="0.3">
      <c r="A8" s="10"/>
      <c r="B8" s="1083"/>
      <c r="C8" s="260">
        <v>4.0999999999999995E-2</v>
      </c>
      <c r="D8" s="260">
        <v>2.0899999999999998E-2</v>
      </c>
      <c r="E8" s="260">
        <v>4.4299999999999999E-2</v>
      </c>
      <c r="F8" s="260">
        <v>2.9379999999999962E-2</v>
      </c>
      <c r="G8" s="260">
        <v>2.8525454545454521E-2</v>
      </c>
      <c r="H8" s="260">
        <v>2.7670909090909079E-2</v>
      </c>
      <c r="I8" s="260">
        <v>2.6816363636363638E-2</v>
      </c>
      <c r="J8" s="260">
        <v>2.5961818181818197E-2</v>
      </c>
      <c r="K8" s="261">
        <v>2.5107272727272756E-2</v>
      </c>
      <c r="L8" s="261">
        <f>K8+(K8-J8)</f>
        <v>2.4252727272727315E-2</v>
      </c>
      <c r="M8" s="10"/>
    </row>
    <row r="9" spans="1:13" ht="15.75" thickBot="1" x14ac:dyDescent="0.3">
      <c r="A9" s="10"/>
      <c r="B9" s="20"/>
      <c r="C9" s="20"/>
      <c r="D9" s="1"/>
      <c r="E9" s="20"/>
      <c r="F9" s="10"/>
      <c r="G9" s="20"/>
      <c r="H9" s="10"/>
      <c r="I9" s="20"/>
      <c r="J9" s="10"/>
      <c r="K9" s="10"/>
      <c r="L9" s="10"/>
      <c r="M9" s="10"/>
    </row>
    <row r="10" spans="1:13" ht="14.45" customHeight="1" x14ac:dyDescent="0.25">
      <c r="A10" s="10"/>
      <c r="B10" s="1082" t="s">
        <v>19</v>
      </c>
      <c r="C10" s="258">
        <v>2015</v>
      </c>
      <c r="D10" s="258">
        <v>2016</v>
      </c>
      <c r="E10" s="258">
        <v>2017</v>
      </c>
      <c r="F10" s="258">
        <v>2018</v>
      </c>
      <c r="G10" s="258">
        <v>2019</v>
      </c>
      <c r="H10" s="258">
        <v>2020</v>
      </c>
      <c r="I10" s="258">
        <v>2021</v>
      </c>
      <c r="J10" s="258">
        <v>2022</v>
      </c>
      <c r="K10" s="807">
        <v>2023</v>
      </c>
      <c r="L10" s="809">
        <v>2024</v>
      </c>
      <c r="M10" s="10"/>
    </row>
    <row r="11" spans="1:13" x14ac:dyDescent="0.25">
      <c r="A11" s="10"/>
      <c r="B11" s="1084"/>
      <c r="C11" s="46">
        <v>644350</v>
      </c>
      <c r="D11" s="46">
        <v>689455</v>
      </c>
      <c r="E11" s="46">
        <v>737717</v>
      </c>
      <c r="F11" s="46">
        <v>781242</v>
      </c>
      <c r="G11" s="46">
        <v>828597.69633465039</v>
      </c>
      <c r="H11" s="46">
        <v>879799.41065282642</v>
      </c>
      <c r="I11" s="46">
        <v>935200.83254622202</v>
      </c>
      <c r="J11" s="46">
        <v>995191.92378902959</v>
      </c>
      <c r="K11" s="416">
        <v>1060202.9534195969</v>
      </c>
      <c r="L11" s="811" t="s">
        <v>603</v>
      </c>
      <c r="M11" s="10"/>
    </row>
    <row r="12" spans="1:13" ht="15.75" thickBot="1" x14ac:dyDescent="0.3">
      <c r="A12" s="10"/>
      <c r="B12" s="262" t="s">
        <v>20</v>
      </c>
      <c r="C12" s="263">
        <v>7.0000775975789464E-2</v>
      </c>
      <c r="D12" s="263">
        <v>7.0000217563147782E-2</v>
      </c>
      <c r="E12" s="263">
        <v>5.8999589273393438E-2</v>
      </c>
      <c r="F12" s="263">
        <v>6.0615912015291595E-2</v>
      </c>
      <c r="G12" s="923">
        <v>6.1793213455298979E-2</v>
      </c>
      <c r="H12" s="923">
        <v>6.2970514895306362E-2</v>
      </c>
      <c r="I12" s="923">
        <v>6.4147816335313745E-2</v>
      </c>
      <c r="J12" s="923">
        <v>6.5325117775321573E-2</v>
      </c>
      <c r="K12" s="924">
        <v>6.6502419215328956E-2</v>
      </c>
      <c r="L12" s="925">
        <f>K12+(K12-J12)</f>
        <v>6.767972065533634E-2</v>
      </c>
      <c r="M12" s="10"/>
    </row>
    <row r="13" spans="1:13" x14ac:dyDescent="0.25">
      <c r="A13" s="10"/>
      <c r="B13" s="21"/>
      <c r="C13" s="22"/>
      <c r="D13" s="22"/>
      <c r="E13" s="22"/>
      <c r="F13" s="22"/>
      <c r="G13" s="29" t="s">
        <v>407</v>
      </c>
      <c r="H13" s="926">
        <f>+'Plan Acción y Cronograma (ane1)'!F183*'VALORACION FINANCIERA 729-20'!D47</f>
        <v>2180500</v>
      </c>
      <c r="I13" s="927">
        <f>+H13*I12+H13</f>
        <v>2320374.3135191514</v>
      </c>
      <c r="J13" s="927">
        <f>+I13*J12+I13</f>
        <v>2471953.0388326207</v>
      </c>
      <c r="K13" s="927">
        <f>+J13*K12+J13</f>
        <v>2636343.8961016741</v>
      </c>
      <c r="L13" s="928">
        <f>+K13*L12+K13</f>
        <v>2814770.9145412366</v>
      </c>
      <c r="M13" s="10"/>
    </row>
    <row r="14" spans="1:13" x14ac:dyDescent="0.25">
      <c r="A14" s="10"/>
      <c r="B14" s="922"/>
      <c r="C14" s="22"/>
      <c r="D14" s="22"/>
      <c r="E14" s="22"/>
      <c r="F14" s="22"/>
      <c r="G14" s="29" t="s">
        <v>406</v>
      </c>
      <c r="H14" s="29"/>
      <c r="I14" s="29"/>
      <c r="J14" s="29"/>
      <c r="K14" s="29"/>
      <c r="L14" s="29"/>
      <c r="M14" s="10"/>
    </row>
    <row r="15" spans="1:13" ht="15.75" thickBot="1" x14ac:dyDescent="0.3">
      <c r="A15" s="10"/>
      <c r="B15" s="922"/>
      <c r="C15" s="22"/>
      <c r="D15" s="22"/>
      <c r="E15" s="22"/>
      <c r="F15" s="22"/>
      <c r="G15" s="3"/>
      <c r="H15" s="3"/>
      <c r="I15" s="10"/>
      <c r="J15" s="10"/>
      <c r="K15" s="10"/>
      <c r="L15" s="10"/>
      <c r="M15" s="10"/>
    </row>
    <row r="16" spans="1:13" ht="14.45" customHeight="1" x14ac:dyDescent="0.25">
      <c r="A16" s="10"/>
      <c r="B16" s="1082" t="s">
        <v>349</v>
      </c>
      <c r="C16" s="258" t="s">
        <v>348</v>
      </c>
      <c r="D16" s="259" t="s">
        <v>127</v>
      </c>
      <c r="E16" s="20"/>
      <c r="F16" s="10"/>
      <c r="G16" s="3"/>
      <c r="H16" s="1087" t="s">
        <v>350</v>
      </c>
      <c r="I16" s="1088"/>
      <c r="J16" s="1089"/>
      <c r="K16" s="349" t="s">
        <v>348</v>
      </c>
      <c r="L16" s="259" t="s">
        <v>127</v>
      </c>
      <c r="M16" s="10"/>
    </row>
    <row r="17" spans="1:13" ht="15.75" thickBot="1" x14ac:dyDescent="0.3">
      <c r="A17" s="10"/>
      <c r="B17" s="1083"/>
      <c r="C17" s="260">
        <v>9.7000000000000003E-2</v>
      </c>
      <c r="D17" s="261">
        <f>((1+C17)^(1/12))-1</f>
        <v>7.7447685407496802E-3</v>
      </c>
      <c r="E17" s="20" t="s">
        <v>39</v>
      </c>
      <c r="F17" s="10"/>
      <c r="G17" s="3"/>
      <c r="H17" s="1090"/>
      <c r="I17" s="1091"/>
      <c r="J17" s="1092"/>
      <c r="K17" s="350">
        <f>C17</f>
        <v>9.7000000000000003E-2</v>
      </c>
      <c r="L17" s="261">
        <f>((1+K17)^(1/12))-1</f>
        <v>7.7447685407496802E-3</v>
      </c>
      <c r="M17" s="10"/>
    </row>
    <row r="18" spans="1:13" x14ac:dyDescent="0.25">
      <c r="A18" s="10"/>
      <c r="B18" s="20"/>
      <c r="C18" s="20"/>
      <c r="D18" s="20"/>
      <c r="E18" s="20"/>
      <c r="F18" s="10"/>
      <c r="G18" s="3"/>
      <c r="H18" s="3"/>
      <c r="I18" s="10"/>
      <c r="J18" s="10"/>
      <c r="K18" s="10"/>
      <c r="L18" s="10"/>
      <c r="M18" s="10"/>
    </row>
    <row r="19" spans="1:13" ht="15.75" thickBot="1" x14ac:dyDescent="0.3">
      <c r="A19" s="10"/>
      <c r="B19" s="20"/>
      <c r="C19" s="20"/>
      <c r="D19" s="20"/>
      <c r="E19" s="20"/>
      <c r="F19" s="10"/>
      <c r="G19" s="3"/>
      <c r="H19" s="3"/>
      <c r="I19" s="10"/>
      <c r="J19" s="10"/>
    </row>
    <row r="20" spans="1:13" ht="15" customHeight="1" thickBot="1" x14ac:dyDescent="0.3">
      <c r="A20" s="10"/>
      <c r="B20" s="1085" t="s">
        <v>259</v>
      </c>
      <c r="C20" s="1078" t="s">
        <v>26</v>
      </c>
      <c r="D20" s="1080" t="s">
        <v>27</v>
      </c>
      <c r="E20" s="20"/>
      <c r="F20" s="1097" t="s">
        <v>83</v>
      </c>
      <c r="G20" s="1098"/>
      <c r="H20" s="1099"/>
      <c r="I20" s="10"/>
      <c r="J20" s="10"/>
    </row>
    <row r="21" spans="1:13" ht="15.75" thickBot="1" x14ac:dyDescent="0.3">
      <c r="A21" s="10"/>
      <c r="B21" s="1086"/>
      <c r="C21" s="1079"/>
      <c r="D21" s="1081"/>
      <c r="E21" s="20"/>
      <c r="F21" s="1100" t="s">
        <v>85</v>
      </c>
      <c r="G21" s="1101"/>
      <c r="H21" s="16">
        <v>7424923.9680000013</v>
      </c>
      <c r="I21" s="10"/>
      <c r="J21" s="10"/>
      <c r="K21" s="10"/>
      <c r="L21" s="10"/>
      <c r="M21" s="10"/>
    </row>
    <row r="22" spans="1:13" ht="15.75" thickBot="1" x14ac:dyDescent="0.3">
      <c r="A22" s="10"/>
      <c r="B22" s="264">
        <f>(16%+12.5%+D22)</f>
        <v>0.29022000000000003</v>
      </c>
      <c r="C22" s="2" t="s">
        <v>21</v>
      </c>
      <c r="D22" s="265">
        <v>5.2199999999999998E-3</v>
      </c>
      <c r="E22" s="20"/>
      <c r="F22" s="1100" t="s">
        <v>84</v>
      </c>
      <c r="G22" s="1101"/>
      <c r="H22" s="18">
        <v>7562422.5600000015</v>
      </c>
      <c r="I22" s="10"/>
      <c r="J22" s="10"/>
      <c r="K22" s="10"/>
      <c r="L22" s="10"/>
      <c r="M22" s="10"/>
    </row>
    <row r="23" spans="1:13" ht="15.75" thickBot="1" x14ac:dyDescent="0.3">
      <c r="A23" s="10"/>
      <c r="B23" s="264">
        <f>(16%+12.5%+D23)</f>
        <v>0.29544000000000004</v>
      </c>
      <c r="C23" s="2" t="s">
        <v>22</v>
      </c>
      <c r="D23" s="265">
        <v>1.044E-2</v>
      </c>
      <c r="E23" s="20"/>
      <c r="F23" s="1102" t="s">
        <v>86</v>
      </c>
      <c r="G23" s="1103"/>
      <c r="H23" s="17">
        <v>7631171.8560000015</v>
      </c>
      <c r="I23" s="560"/>
      <c r="J23" s="10"/>
      <c r="K23" s="10"/>
      <c r="L23" s="10"/>
      <c r="M23" s="10"/>
    </row>
    <row r="24" spans="1:13" ht="15.75" thickBot="1" x14ac:dyDescent="0.3">
      <c r="A24" s="10"/>
      <c r="B24" s="264">
        <f>(16%+12.5%+D24)</f>
        <v>0.30936000000000002</v>
      </c>
      <c r="C24" s="2" t="s">
        <v>23</v>
      </c>
      <c r="D24" s="265">
        <v>2.436E-2</v>
      </c>
      <c r="E24" s="20"/>
      <c r="F24" s="10"/>
      <c r="G24" s="3"/>
      <c r="H24" s="3"/>
      <c r="I24" s="10"/>
      <c r="J24" s="10"/>
      <c r="K24" s="10"/>
      <c r="L24" s="10"/>
      <c r="M24" s="10"/>
    </row>
    <row r="25" spans="1:13" ht="15" customHeight="1" thickBot="1" x14ac:dyDescent="0.3">
      <c r="A25" s="10"/>
      <c r="B25" s="264">
        <f>(16%+12.5%+D25)</f>
        <v>0.32850000000000001</v>
      </c>
      <c r="C25" s="2" t="s">
        <v>24</v>
      </c>
      <c r="D25" s="265">
        <v>4.3499999999999997E-2</v>
      </c>
      <c r="E25" s="20"/>
      <c r="F25" s="1093" t="s">
        <v>114</v>
      </c>
      <c r="G25" s="1094"/>
      <c r="H25" s="1094"/>
      <c r="I25" s="115" t="s">
        <v>131</v>
      </c>
      <c r="J25" s="116" t="s">
        <v>130</v>
      </c>
      <c r="K25" s="10"/>
      <c r="L25" s="10"/>
      <c r="M25" s="10"/>
    </row>
    <row r="26" spans="1:13" ht="15.75" thickBot="1" x14ac:dyDescent="0.3">
      <c r="A26" s="10"/>
      <c r="B26" s="266">
        <f>(16%+12.5%+D26)</f>
        <v>0.35460000000000003</v>
      </c>
      <c r="C26" s="267" t="s">
        <v>25</v>
      </c>
      <c r="D26" s="268">
        <v>6.9599999999999995E-2</v>
      </c>
      <c r="E26" s="20"/>
      <c r="F26" s="1060" t="s">
        <v>227</v>
      </c>
      <c r="G26" s="1061"/>
      <c r="H26" s="113">
        <v>844885.5</v>
      </c>
      <c r="I26" s="114">
        <v>0.70056723621105876</v>
      </c>
      <c r="J26" s="109">
        <f>H26*(1+I26)</f>
        <v>1436784.5996497984</v>
      </c>
      <c r="K26" s="10"/>
      <c r="L26" s="10"/>
      <c r="M26" s="10"/>
    </row>
    <row r="27" spans="1:13" x14ac:dyDescent="0.25">
      <c r="A27" s="10"/>
      <c r="B27" s="203"/>
      <c r="C27" s="204"/>
      <c r="D27" s="205"/>
      <c r="E27" s="20"/>
      <c r="F27" s="1060" t="s">
        <v>429</v>
      </c>
      <c r="G27" s="1061"/>
      <c r="H27" s="113">
        <f>H26*35%+H26</f>
        <v>1140595.425</v>
      </c>
      <c r="I27" s="114">
        <v>0.89537279502346589</v>
      </c>
      <c r="J27" s="109">
        <f>H27*(1+I27)*1.08</f>
        <v>2334801.8217670866</v>
      </c>
      <c r="K27" s="10"/>
      <c r="L27" s="10"/>
      <c r="M27" s="10"/>
    </row>
    <row r="28" spans="1:13" ht="15.75" thickBot="1" x14ac:dyDescent="0.3">
      <c r="A28" s="10"/>
      <c r="B28" s="20"/>
      <c r="C28" s="20"/>
      <c r="D28" s="20"/>
      <c r="E28" s="20"/>
      <c r="F28" s="1066" t="s">
        <v>12</v>
      </c>
      <c r="G28" s="1067"/>
      <c r="H28" s="111">
        <v>924971.75</v>
      </c>
      <c r="I28" s="112">
        <v>0.68142723621105883</v>
      </c>
      <c r="J28" s="117">
        <f>H28*(1+I28)*1.08</f>
        <v>1679694.5086298713</v>
      </c>
      <c r="K28" s="10"/>
      <c r="L28" s="10"/>
      <c r="M28" s="10"/>
    </row>
    <row r="29" spans="1:13" ht="15" customHeight="1" x14ac:dyDescent="0.25">
      <c r="A29" s="10"/>
      <c r="B29" s="269" t="s">
        <v>223</v>
      </c>
      <c r="C29" s="258" t="s">
        <v>26</v>
      </c>
      <c r="D29" s="259" t="s">
        <v>224</v>
      </c>
      <c r="E29" s="10"/>
      <c r="F29" s="1066" t="s">
        <v>260</v>
      </c>
      <c r="G29" s="1067"/>
      <c r="H29" s="111">
        <f>H28/2</f>
        <v>462485.875</v>
      </c>
      <c r="I29" s="112">
        <v>0.85997634928022626</v>
      </c>
      <c r="J29" s="117">
        <f>H29*(1+I29)</f>
        <v>860212.78937617096</v>
      </c>
      <c r="K29" s="10"/>
      <c r="L29" s="10"/>
      <c r="M29" s="10"/>
    </row>
    <row r="30" spans="1:13" ht="15.75" thickBot="1" x14ac:dyDescent="0.3">
      <c r="A30" s="10"/>
      <c r="B30" s="264">
        <v>0.68142723621105883</v>
      </c>
      <c r="C30" s="2" t="s">
        <v>21</v>
      </c>
      <c r="D30" s="265">
        <v>5.2199999999999998E-3</v>
      </c>
      <c r="E30" s="10"/>
      <c r="F30" s="1074" t="s">
        <v>132</v>
      </c>
      <c r="G30" s="1075"/>
      <c r="H30" s="118">
        <v>858560.5</v>
      </c>
      <c r="I30" s="119">
        <v>0.70056723621105876</v>
      </c>
      <c r="J30" s="120">
        <f>H30*(1+I30)</f>
        <v>1460039.8566049847</v>
      </c>
      <c r="K30" s="10"/>
      <c r="L30" s="10"/>
      <c r="M30" s="10"/>
    </row>
    <row r="31" spans="1:13" ht="15" customHeight="1" thickBot="1" x14ac:dyDescent="0.3">
      <c r="A31" s="10"/>
      <c r="B31" s="264">
        <v>0.68664723621105894</v>
      </c>
      <c r="C31" s="2" t="s">
        <v>22</v>
      </c>
      <c r="D31" s="265">
        <v>1.044E-2</v>
      </c>
      <c r="E31" s="10"/>
      <c r="F31" s="23"/>
      <c r="G31" s="23"/>
      <c r="H31" s="23"/>
      <c r="I31" s="10"/>
      <c r="J31" s="10"/>
      <c r="K31" s="10"/>
      <c r="L31" s="10"/>
      <c r="M31" s="10"/>
    </row>
    <row r="32" spans="1:13" ht="15.75" thickBot="1" x14ac:dyDescent="0.3">
      <c r="A32" s="10"/>
      <c r="B32" s="264">
        <v>0.70056723621105876</v>
      </c>
      <c r="C32" s="2" t="s">
        <v>23</v>
      </c>
      <c r="D32" s="265">
        <v>2.436E-2</v>
      </c>
      <c r="E32" s="10"/>
      <c r="F32" s="1071" t="s">
        <v>115</v>
      </c>
      <c r="G32" s="1072"/>
      <c r="H32" s="1073"/>
      <c r="I32" s="115" t="s">
        <v>131</v>
      </c>
      <c r="J32" s="116" t="s">
        <v>130</v>
      </c>
      <c r="K32" s="10"/>
      <c r="L32" s="10"/>
      <c r="M32" s="10"/>
    </row>
    <row r="33" spans="1:13" x14ac:dyDescent="0.25">
      <c r="A33" s="10"/>
      <c r="B33" s="264">
        <v>0.71970723621105892</v>
      </c>
      <c r="C33" s="2" t="s">
        <v>24</v>
      </c>
      <c r="D33" s="265">
        <v>4.3499999999999997E-2</v>
      </c>
      <c r="E33" s="10"/>
      <c r="F33" s="1064" t="s">
        <v>365</v>
      </c>
      <c r="G33" s="1065"/>
      <c r="H33" s="272">
        <v>1000000</v>
      </c>
      <c r="I33" s="114">
        <f>+B30</f>
        <v>0.68142723621105883</v>
      </c>
      <c r="J33" s="121">
        <f>H33*(1+I33)</f>
        <v>1681427.2362110589</v>
      </c>
      <c r="K33" s="10"/>
      <c r="L33" s="10"/>
      <c r="M33" s="10"/>
    </row>
    <row r="34" spans="1:13" ht="15.75" thickBot="1" x14ac:dyDescent="0.3">
      <c r="A34" s="10"/>
      <c r="B34" s="266">
        <v>0.74580723621105882</v>
      </c>
      <c r="C34" s="267" t="s">
        <v>25</v>
      </c>
      <c r="D34" s="268">
        <v>6.9599999999999995E-2</v>
      </c>
      <c r="E34" s="10"/>
      <c r="F34" s="1062" t="s">
        <v>366</v>
      </c>
      <c r="G34" s="1063"/>
      <c r="H34" s="273">
        <f>1475000</f>
        <v>1475000</v>
      </c>
      <c r="I34" s="112">
        <f>+B31</f>
        <v>0.68664723621105894</v>
      </c>
      <c r="J34" s="38">
        <f>H34*(1+I34)</f>
        <v>2487804.673411312</v>
      </c>
      <c r="K34" s="10"/>
      <c r="L34" s="10"/>
      <c r="M34" s="10"/>
    </row>
    <row r="35" spans="1:13" ht="15.75" thickBot="1" x14ac:dyDescent="0.3">
      <c r="A35" s="10"/>
      <c r="B35" s="10"/>
      <c r="C35" s="10"/>
      <c r="D35" s="10"/>
      <c r="E35" s="10"/>
      <c r="F35" s="1062" t="s">
        <v>248</v>
      </c>
      <c r="G35" s="1063"/>
      <c r="H35" s="273">
        <v>953835.25</v>
      </c>
      <c r="I35" s="112">
        <f>+B30</f>
        <v>0.68142723621105883</v>
      </c>
      <c r="J35" s="38">
        <f>H35*(1+I35)</f>
        <v>1603804.5682081846</v>
      </c>
      <c r="K35" s="10"/>
      <c r="L35" s="10"/>
      <c r="M35" s="10"/>
    </row>
    <row r="36" spans="1:13" ht="15.75" thickBot="1" x14ac:dyDescent="0.3">
      <c r="A36" s="10"/>
      <c r="B36" s="269" t="s">
        <v>226</v>
      </c>
      <c r="C36" s="258" t="s">
        <v>26</v>
      </c>
      <c r="D36" s="259" t="s">
        <v>224</v>
      </c>
      <c r="E36" s="10"/>
      <c r="F36" s="1068" t="s">
        <v>249</v>
      </c>
      <c r="G36" s="1069"/>
      <c r="H36" s="274">
        <v>467500</v>
      </c>
      <c r="I36" s="119">
        <f>B22</f>
        <v>0.29022000000000003</v>
      </c>
      <c r="J36" s="40">
        <f>H36*(1+I36)</f>
        <v>603177.85000000009</v>
      </c>
      <c r="K36" s="10"/>
      <c r="L36" s="10"/>
      <c r="M36" s="10"/>
    </row>
    <row r="37" spans="1:13" x14ac:dyDescent="0.25">
      <c r="A37" s="10"/>
      <c r="B37" s="264">
        <v>0.85997634928022626</v>
      </c>
      <c r="C37" s="2" t="s">
        <v>21</v>
      </c>
      <c r="D37" s="265">
        <v>5.2199999999999998E-3</v>
      </c>
      <c r="E37" s="10"/>
      <c r="F37" s="1070"/>
      <c r="G37" s="1070"/>
      <c r="H37" s="212"/>
      <c r="I37" s="202"/>
      <c r="J37" s="12"/>
      <c r="K37" s="10"/>
      <c r="L37" s="10"/>
      <c r="M37" s="10"/>
    </row>
    <row r="38" spans="1:13" x14ac:dyDescent="0.25">
      <c r="A38" s="10"/>
      <c r="B38" s="264">
        <v>0.86962992539201878</v>
      </c>
      <c r="C38" s="2" t="s">
        <v>22</v>
      </c>
      <c r="D38" s="265">
        <v>1.044E-2</v>
      </c>
      <c r="E38" s="10"/>
      <c r="F38" s="211"/>
      <c r="G38" s="211"/>
      <c r="H38" s="212"/>
      <c r="I38" s="202"/>
      <c r="J38" s="12"/>
      <c r="K38" s="10"/>
      <c r="L38" s="10"/>
      <c r="M38" s="10"/>
    </row>
    <row r="39" spans="1:13" ht="15.75" thickBot="1" x14ac:dyDescent="0.3">
      <c r="A39" s="10"/>
      <c r="B39" s="264">
        <v>0.89537279502346589</v>
      </c>
      <c r="C39" s="2" t="s">
        <v>23</v>
      </c>
      <c r="D39" s="265">
        <v>2.436E-2</v>
      </c>
      <c r="E39" s="10"/>
      <c r="F39" s="211"/>
      <c r="G39" s="211"/>
      <c r="H39" s="212"/>
      <c r="I39" s="202"/>
      <c r="J39" s="12"/>
      <c r="K39" s="10"/>
      <c r="L39" s="10"/>
      <c r="M39" s="10"/>
    </row>
    <row r="40" spans="1:13" ht="15" customHeight="1" thickBot="1" x14ac:dyDescent="0.3">
      <c r="A40" s="10"/>
      <c r="B40" s="264">
        <v>0.93076924076670575</v>
      </c>
      <c r="C40" s="2" t="s">
        <v>24</v>
      </c>
      <c r="D40" s="265">
        <v>4.3499999999999997E-2</v>
      </c>
      <c r="E40" s="10"/>
      <c r="F40" s="1076" t="s">
        <v>357</v>
      </c>
      <c r="G40" s="258">
        <v>2017</v>
      </c>
      <c r="H40" s="259">
        <v>2018</v>
      </c>
      <c r="I40" s="1095" t="s">
        <v>252</v>
      </c>
      <c r="J40" s="352">
        <v>0.77107870717679428</v>
      </c>
      <c r="K40" s="10"/>
      <c r="L40" s="10"/>
      <c r="M40" s="10"/>
    </row>
    <row r="41" spans="1:13" ht="15.75" thickBot="1" x14ac:dyDescent="0.3">
      <c r="A41" s="10"/>
      <c r="B41" s="266">
        <v>0.979037121325669</v>
      </c>
      <c r="C41" s="267" t="s">
        <v>25</v>
      </c>
      <c r="D41" s="268">
        <v>6.9599999999999995E-2</v>
      </c>
      <c r="E41" s="10"/>
      <c r="F41" s="1077"/>
      <c r="G41" s="270">
        <v>120000</v>
      </c>
      <c r="H41" s="271">
        <f>G41*(1+$E$5)</f>
        <v>124906.34639999999</v>
      </c>
      <c r="I41" s="1096"/>
      <c r="J41" s="10"/>
      <c r="K41" s="10"/>
      <c r="L41" s="10"/>
      <c r="M41" s="10"/>
    </row>
    <row r="42" spans="1:13" x14ac:dyDescent="0.25">
      <c r="A42" s="10"/>
      <c r="B42" s="10"/>
      <c r="C42" s="10"/>
      <c r="D42" s="10"/>
      <c r="E42" s="10"/>
      <c r="F42" s="54"/>
      <c r="G42" s="401"/>
      <c r="H42" s="182"/>
      <c r="I42" s="182"/>
      <c r="J42" s="10"/>
      <c r="K42" s="10"/>
      <c r="L42" s="10"/>
      <c r="M42" s="10"/>
    </row>
    <row r="43" spans="1:13" x14ac:dyDescent="0.25">
      <c r="A43" s="10"/>
      <c r="B43" s="1058"/>
      <c r="C43" s="1058"/>
      <c r="D43" s="281"/>
      <c r="E43" s="10"/>
      <c r="F43" s="54"/>
      <c r="G43" s="3"/>
      <c r="H43" s="3"/>
      <c r="I43" s="3"/>
      <c r="J43" s="10"/>
      <c r="K43" s="10"/>
      <c r="L43" s="10"/>
      <c r="M43" s="10"/>
    </row>
    <row r="44" spans="1:13" x14ac:dyDescent="0.25">
      <c r="B44" s="14"/>
      <c r="C44" s="14"/>
      <c r="D44" s="14"/>
      <c r="E44" s="14"/>
      <c r="F44" s="14"/>
      <c r="I44" s="14"/>
    </row>
    <row r="45" spans="1:13" x14ac:dyDescent="0.25">
      <c r="B45" s="1059"/>
      <c r="C45" s="1059"/>
      <c r="D45" s="14"/>
      <c r="E45" s="14"/>
      <c r="F45" s="132"/>
      <c r="G45" s="132"/>
      <c r="H45" s="132"/>
      <c r="I45" s="14"/>
    </row>
    <row r="46" spans="1:13" x14ac:dyDescent="0.25">
      <c r="B46" s="206"/>
      <c r="C46" s="207"/>
      <c r="D46" s="14"/>
      <c r="E46" s="14"/>
      <c r="F46" s="208"/>
      <c r="G46" s="209"/>
      <c r="H46" s="210"/>
      <c r="I46" s="14"/>
    </row>
    <row r="47" spans="1:13" x14ac:dyDescent="0.25">
      <c r="B47" s="206"/>
      <c r="C47" s="280"/>
      <c r="D47" s="14"/>
      <c r="E47" s="14"/>
      <c r="F47" s="208"/>
      <c r="G47" s="209"/>
      <c r="H47" s="210"/>
      <c r="I47" s="14"/>
    </row>
    <row r="48" spans="1:13" x14ac:dyDescent="0.25">
      <c r="B48" s="206"/>
      <c r="C48" s="280"/>
      <c r="D48" s="14"/>
      <c r="E48" s="14"/>
      <c r="F48" s="208"/>
      <c r="G48" s="209"/>
      <c r="H48" s="210"/>
      <c r="I48" s="14"/>
    </row>
    <row r="49" spans="2:9" x14ac:dyDescent="0.25">
      <c r="B49" s="206"/>
      <c r="C49" s="207"/>
      <c r="D49" s="14"/>
      <c r="E49" s="14"/>
      <c r="F49" s="208"/>
      <c r="G49" s="209"/>
      <c r="H49" s="210"/>
      <c r="I49" s="14"/>
    </row>
    <row r="50" spans="2:9" x14ac:dyDescent="0.25">
      <c r="B50" s="206"/>
      <c r="C50" s="280"/>
      <c r="D50" s="14"/>
      <c r="E50" s="14"/>
      <c r="F50" s="208"/>
      <c r="G50" s="209"/>
      <c r="H50" s="210"/>
      <c r="I50" s="14"/>
    </row>
    <row r="51" spans="2:9" x14ac:dyDescent="0.25">
      <c r="B51" s="14"/>
      <c r="C51" s="14"/>
      <c r="D51" s="14"/>
      <c r="E51" s="14"/>
      <c r="F51" s="14"/>
      <c r="I51" s="14"/>
    </row>
    <row r="52" spans="2:9" x14ac:dyDescent="0.25">
      <c r="B52" s="14"/>
      <c r="C52" s="14"/>
      <c r="D52" s="14"/>
      <c r="E52" s="14"/>
      <c r="F52" s="14"/>
      <c r="I52" s="14"/>
    </row>
  </sheetData>
  <mergeCells count="28">
    <mergeCell ref="H16:J17"/>
    <mergeCell ref="F25:H25"/>
    <mergeCell ref="F26:G26"/>
    <mergeCell ref="I40:I41"/>
    <mergeCell ref="F20:H20"/>
    <mergeCell ref="F21:G21"/>
    <mergeCell ref="F22:G22"/>
    <mergeCell ref="F23:G23"/>
    <mergeCell ref="C20:C21"/>
    <mergeCell ref="D20:D21"/>
    <mergeCell ref="B4:B5"/>
    <mergeCell ref="B16:B17"/>
    <mergeCell ref="B10:B11"/>
    <mergeCell ref="B20:B21"/>
    <mergeCell ref="B7:B8"/>
    <mergeCell ref="B43:C43"/>
    <mergeCell ref="B45:C45"/>
    <mergeCell ref="F27:G27"/>
    <mergeCell ref="F34:G34"/>
    <mergeCell ref="F35:G35"/>
    <mergeCell ref="F33:G33"/>
    <mergeCell ref="F29:G29"/>
    <mergeCell ref="F36:G36"/>
    <mergeCell ref="F37:G37"/>
    <mergeCell ref="F32:H32"/>
    <mergeCell ref="F28:G28"/>
    <mergeCell ref="F30:G30"/>
    <mergeCell ref="F40: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2:C10"/>
  <sheetViews>
    <sheetView workbookViewId="0">
      <selection activeCell="G33" sqref="G33"/>
    </sheetView>
  </sheetViews>
  <sheetFormatPr baseColWidth="10" defaultRowHeight="15" x14ac:dyDescent="0.25"/>
  <sheetData>
    <row r="2" spans="1:3" x14ac:dyDescent="0.25">
      <c r="A2" s="549" t="s">
        <v>406</v>
      </c>
    </row>
    <row r="3" spans="1:3" x14ac:dyDescent="0.25">
      <c r="A3">
        <v>102509456</v>
      </c>
      <c r="B3" s="550">
        <v>1</v>
      </c>
    </row>
    <row r="4" spans="1:3" x14ac:dyDescent="0.25">
      <c r="A4">
        <v>52378846</v>
      </c>
      <c r="B4">
        <f>+A4*B3/A3</f>
        <v>0.51096599322505432</v>
      </c>
      <c r="C4" s="549">
        <f>114748865*0.51096599</f>
        <v>58632767.406101346</v>
      </c>
    </row>
    <row r="6" spans="1:3" x14ac:dyDescent="0.25">
      <c r="A6" s="549" t="s">
        <v>407</v>
      </c>
    </row>
    <row r="7" spans="1:3" x14ac:dyDescent="0.25">
      <c r="A7">
        <v>102509456</v>
      </c>
      <c r="B7" s="550">
        <v>1</v>
      </c>
      <c r="C7" s="549">
        <f>114748865*B8</f>
        <v>56116322.222795866</v>
      </c>
    </row>
    <row r="8" spans="1:3" x14ac:dyDescent="0.25">
      <c r="A8">
        <v>50130811</v>
      </c>
      <c r="B8">
        <f>+A8*B7/A7</f>
        <v>0.489035967569665</v>
      </c>
    </row>
    <row r="10" spans="1:3" x14ac:dyDescent="0.25">
      <c r="B10">
        <f>+B4+B8</f>
        <v>1.0000019607947193</v>
      </c>
      <c r="C10">
        <f>+C4+C7</f>
        <v>114749089.62889722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dimension ref="B1:O136"/>
  <sheetViews>
    <sheetView zoomScale="85" zoomScaleNormal="85" workbookViewId="0">
      <selection activeCell="G29" sqref="G29"/>
    </sheetView>
  </sheetViews>
  <sheetFormatPr baseColWidth="10" defaultRowHeight="15" x14ac:dyDescent="0.25"/>
  <cols>
    <col min="2" max="2" width="15.140625" customWidth="1"/>
    <col min="3" max="3" width="16.28515625" bestFit="1" customWidth="1"/>
    <col min="4" max="4" width="45.140625" customWidth="1"/>
    <col min="5" max="5" width="16.42578125" customWidth="1"/>
    <col min="6" max="6" width="20.42578125" customWidth="1"/>
    <col min="11" max="11" width="13.85546875" bestFit="1" customWidth="1"/>
  </cols>
  <sheetData>
    <row r="1" spans="2:6" ht="15.75" thickBot="1" x14ac:dyDescent="0.3"/>
    <row r="2" spans="2:6" ht="44.1" customHeight="1" thickBot="1" x14ac:dyDescent="0.3">
      <c r="B2" s="301" t="s">
        <v>276</v>
      </c>
      <c r="C2" s="302" t="s">
        <v>277</v>
      </c>
      <c r="D2" s="301" t="s">
        <v>278</v>
      </c>
      <c r="E2" s="303" t="s">
        <v>279</v>
      </c>
      <c r="F2" s="304" t="s">
        <v>280</v>
      </c>
    </row>
    <row r="3" spans="2:6" x14ac:dyDescent="0.25">
      <c r="B3" s="1352" t="s">
        <v>281</v>
      </c>
      <c r="C3" s="1354">
        <v>1</v>
      </c>
      <c r="D3" s="305" t="s">
        <v>282</v>
      </c>
      <c r="E3" s="306">
        <v>105</v>
      </c>
      <c r="F3" s="307">
        <f>E3*60</f>
        <v>6300</v>
      </c>
    </row>
    <row r="4" spans="2:6" ht="28.35" customHeight="1" x14ac:dyDescent="0.25">
      <c r="B4" s="1353"/>
      <c r="C4" s="1355"/>
      <c r="D4" s="308" t="s">
        <v>283</v>
      </c>
      <c r="E4" s="309">
        <v>74</v>
      </c>
      <c r="F4" s="310">
        <f t="shared" ref="F4:F13" si="0">E4*60</f>
        <v>4440</v>
      </c>
    </row>
    <row r="5" spans="2:6" x14ac:dyDescent="0.25">
      <c r="B5" s="1353"/>
      <c r="C5" s="1355"/>
      <c r="D5" s="308" t="s">
        <v>284</v>
      </c>
      <c r="E5" s="309">
        <v>53</v>
      </c>
      <c r="F5" s="310">
        <f t="shared" si="0"/>
        <v>3180</v>
      </c>
    </row>
    <row r="6" spans="2:6" x14ac:dyDescent="0.25">
      <c r="B6" s="1353"/>
      <c r="C6" s="1355">
        <v>0.8</v>
      </c>
      <c r="D6" s="308" t="s">
        <v>282</v>
      </c>
      <c r="E6" s="309">
        <v>84</v>
      </c>
      <c r="F6" s="310">
        <f t="shared" si="0"/>
        <v>5040</v>
      </c>
    </row>
    <row r="7" spans="2:6" ht="30" x14ac:dyDescent="0.25">
      <c r="B7" s="1353"/>
      <c r="C7" s="1355"/>
      <c r="D7" s="308" t="s">
        <v>283</v>
      </c>
      <c r="E7" s="309">
        <v>59</v>
      </c>
      <c r="F7" s="310">
        <f t="shared" si="0"/>
        <v>3540</v>
      </c>
    </row>
    <row r="8" spans="2:6" x14ac:dyDescent="0.25">
      <c r="B8" s="1353"/>
      <c r="C8" s="1355"/>
      <c r="D8" s="308" t="s">
        <v>284</v>
      </c>
      <c r="E8" s="309">
        <v>42</v>
      </c>
      <c r="F8" s="310">
        <f t="shared" si="0"/>
        <v>2520</v>
      </c>
    </row>
    <row r="9" spans="2:6" x14ac:dyDescent="0.25">
      <c r="B9" s="1356" t="s">
        <v>40</v>
      </c>
      <c r="C9" s="1355">
        <v>1</v>
      </c>
      <c r="D9" s="308" t="s">
        <v>282</v>
      </c>
      <c r="E9" s="309">
        <v>74</v>
      </c>
      <c r="F9" s="310">
        <f t="shared" si="0"/>
        <v>4440</v>
      </c>
    </row>
    <row r="10" spans="2:6" ht="30" x14ac:dyDescent="0.25">
      <c r="B10" s="1356"/>
      <c r="C10" s="1355"/>
      <c r="D10" s="308" t="s">
        <v>283</v>
      </c>
      <c r="E10" s="309">
        <v>52</v>
      </c>
      <c r="F10" s="310">
        <f t="shared" si="0"/>
        <v>3120</v>
      </c>
    </row>
    <row r="11" spans="2:6" x14ac:dyDescent="0.25">
      <c r="B11" s="1356"/>
      <c r="C11" s="1355"/>
      <c r="D11" s="308" t="s">
        <v>284</v>
      </c>
      <c r="E11" s="309">
        <v>37</v>
      </c>
      <c r="F11" s="310">
        <f t="shared" si="0"/>
        <v>2220</v>
      </c>
    </row>
    <row r="12" spans="2:6" x14ac:dyDescent="0.25">
      <c r="B12" s="1356"/>
      <c r="C12" s="1355">
        <v>0.8</v>
      </c>
      <c r="D12" s="308" t="s">
        <v>282</v>
      </c>
      <c r="E12" s="309">
        <v>59</v>
      </c>
      <c r="F12" s="310">
        <f t="shared" si="0"/>
        <v>3540</v>
      </c>
    </row>
    <row r="13" spans="2:6" ht="30" x14ac:dyDescent="0.25">
      <c r="B13" s="1356"/>
      <c r="C13" s="1355"/>
      <c r="D13" s="308" t="s">
        <v>283</v>
      </c>
      <c r="E13" s="309">
        <v>41</v>
      </c>
      <c r="F13" s="310">
        <f t="shared" si="0"/>
        <v>2460</v>
      </c>
    </row>
    <row r="14" spans="2:6" ht="15.75" thickBot="1" x14ac:dyDescent="0.3">
      <c r="B14" s="1357"/>
      <c r="C14" s="1358"/>
      <c r="D14" s="311" t="s">
        <v>284</v>
      </c>
      <c r="E14" s="312">
        <v>30</v>
      </c>
      <c r="F14" s="313">
        <f>E14*60</f>
        <v>1800</v>
      </c>
    </row>
    <row r="16" spans="2:6" ht="15.75" thickBot="1" x14ac:dyDescent="0.3"/>
    <row r="17" spans="2:6" x14ac:dyDescent="0.25">
      <c r="B17" s="314" t="s">
        <v>285</v>
      </c>
      <c r="C17" s="1367" t="s">
        <v>286</v>
      </c>
      <c r="D17" s="1367"/>
      <c r="E17" s="1367"/>
      <c r="F17" s="1368"/>
    </row>
    <row r="18" spans="2:6" ht="14.45" customHeight="1" x14ac:dyDescent="0.25">
      <c r="B18" s="1369" t="s">
        <v>41</v>
      </c>
      <c r="C18" s="1370" t="s">
        <v>287</v>
      </c>
      <c r="D18" s="1370"/>
      <c r="E18" s="1370"/>
      <c r="F18" s="1371"/>
    </row>
    <row r="19" spans="2:6" x14ac:dyDescent="0.25">
      <c r="B19" s="1369"/>
      <c r="C19" s="1370"/>
      <c r="D19" s="1370"/>
      <c r="E19" s="1370"/>
      <c r="F19" s="1371"/>
    </row>
    <row r="20" spans="2:6" x14ac:dyDescent="0.25">
      <c r="B20" s="1369"/>
      <c r="C20" s="1372" t="s">
        <v>288</v>
      </c>
      <c r="D20" s="1372"/>
      <c r="E20" s="1372" t="s">
        <v>289</v>
      </c>
      <c r="F20" s="1373"/>
    </row>
    <row r="21" spans="2:6" x14ac:dyDescent="0.25">
      <c r="B21" s="1369"/>
      <c r="C21" s="332"/>
      <c r="D21" s="332"/>
      <c r="E21" s="332">
        <v>0</v>
      </c>
      <c r="F21" s="333"/>
    </row>
    <row r="22" spans="2:6" x14ac:dyDescent="0.25">
      <c r="B22" s="1369"/>
      <c r="C22" s="288" t="s">
        <v>290</v>
      </c>
      <c r="D22" s="288"/>
      <c r="E22" s="315">
        <v>1</v>
      </c>
      <c r="F22" s="316"/>
    </row>
    <row r="23" spans="2:6" x14ac:dyDescent="0.25">
      <c r="B23" s="1369"/>
      <c r="C23" s="288" t="s">
        <v>291</v>
      </c>
      <c r="D23" s="288"/>
      <c r="E23" s="317">
        <v>0.9</v>
      </c>
      <c r="F23" s="318"/>
    </row>
    <row r="24" spans="2:6" x14ac:dyDescent="0.25">
      <c r="B24" s="1369"/>
      <c r="C24" s="319" t="s">
        <v>292</v>
      </c>
      <c r="D24" s="319"/>
      <c r="E24" s="317">
        <v>0.8</v>
      </c>
      <c r="F24" s="318"/>
    </row>
    <row r="25" spans="2:6" ht="30" customHeight="1" x14ac:dyDescent="0.25">
      <c r="B25" s="1369"/>
      <c r="C25" s="319" t="s">
        <v>293</v>
      </c>
      <c r="D25" s="320"/>
      <c r="E25" s="317">
        <v>0.7</v>
      </c>
      <c r="F25" s="318"/>
    </row>
    <row r="26" spans="2:6" ht="28.35" customHeight="1" x14ac:dyDescent="0.25">
      <c r="B26" s="1369"/>
      <c r="C26" s="288" t="s">
        <v>294</v>
      </c>
      <c r="D26" s="321"/>
      <c r="E26" s="317">
        <v>0.6</v>
      </c>
      <c r="F26" s="318"/>
    </row>
    <row r="27" spans="2:6" ht="14.45" customHeight="1" x14ac:dyDescent="0.25">
      <c r="B27" s="1369"/>
      <c r="C27" s="288" t="s">
        <v>284</v>
      </c>
      <c r="D27" s="321"/>
      <c r="E27" s="317">
        <v>0.5</v>
      </c>
      <c r="F27" s="318"/>
    </row>
    <row r="28" spans="2:6" ht="28.35" customHeight="1" thickBot="1" x14ac:dyDescent="0.3">
      <c r="B28" s="322" t="s">
        <v>42</v>
      </c>
      <c r="C28" s="1374" t="s">
        <v>295</v>
      </c>
      <c r="D28" s="1374"/>
      <c r="E28" s="1374"/>
      <c r="F28" s="1375"/>
    </row>
    <row r="29" spans="2:6" ht="15.75" thickBot="1" x14ac:dyDescent="0.3">
      <c r="B29" s="323"/>
      <c r="C29" s="324"/>
      <c r="D29" s="324"/>
      <c r="E29" s="324"/>
      <c r="F29" s="324"/>
    </row>
    <row r="30" spans="2:6" x14ac:dyDescent="0.25">
      <c r="B30" s="1394" t="s">
        <v>43</v>
      </c>
      <c r="C30" s="1396" t="s">
        <v>296</v>
      </c>
      <c r="D30" s="1397"/>
      <c r="E30" s="1397"/>
      <c r="F30" s="1398"/>
    </row>
    <row r="31" spans="2:6" x14ac:dyDescent="0.25">
      <c r="B31" s="1353"/>
      <c r="C31" s="1399"/>
      <c r="D31" s="1365"/>
      <c r="E31" s="1365"/>
      <c r="F31" s="1366"/>
    </row>
    <row r="32" spans="2:6" x14ac:dyDescent="0.25">
      <c r="B32" s="1353"/>
      <c r="C32" s="1399"/>
      <c r="D32" s="1365"/>
      <c r="E32" s="1365"/>
      <c r="F32" s="1366"/>
    </row>
    <row r="33" spans="2:6" x14ac:dyDescent="0.25">
      <c r="B33" s="1353"/>
      <c r="C33" s="1399"/>
      <c r="D33" s="1365"/>
      <c r="E33" s="1365"/>
      <c r="F33" s="1366"/>
    </row>
    <row r="34" spans="2:6" x14ac:dyDescent="0.25">
      <c r="B34" s="1353"/>
      <c r="C34" s="1399"/>
      <c r="D34" s="1365"/>
      <c r="E34" s="1365"/>
      <c r="F34" s="1366"/>
    </row>
    <row r="35" spans="2:6" ht="15.75" thickBot="1" x14ac:dyDescent="0.3">
      <c r="B35" s="1353"/>
      <c r="C35" s="1400"/>
      <c r="D35" s="1401"/>
      <c r="E35" s="1401"/>
      <c r="F35" s="1402"/>
    </row>
    <row r="36" spans="2:6" x14ac:dyDescent="0.25">
      <c r="B36" s="1353"/>
      <c r="C36" s="282" t="s">
        <v>2</v>
      </c>
      <c r="D36" s="4" t="s">
        <v>43</v>
      </c>
      <c r="E36" s="1403" t="s">
        <v>297</v>
      </c>
      <c r="F36" s="1404"/>
    </row>
    <row r="37" spans="2:6" ht="27.6" customHeight="1" x14ac:dyDescent="0.25">
      <c r="B37" s="1353"/>
      <c r="C37" s="325" t="s">
        <v>298</v>
      </c>
      <c r="D37" s="300">
        <v>0.8</v>
      </c>
      <c r="E37" s="1405" t="s">
        <v>299</v>
      </c>
      <c r="F37" s="1406"/>
    </row>
    <row r="38" spans="2:6" ht="42.6" customHeight="1" x14ac:dyDescent="0.25">
      <c r="B38" s="1353"/>
      <c r="C38" s="325" t="s">
        <v>44</v>
      </c>
      <c r="D38" s="300">
        <v>1</v>
      </c>
      <c r="E38" s="1405" t="s">
        <v>300</v>
      </c>
      <c r="F38" s="1406"/>
    </row>
    <row r="39" spans="2:6" x14ac:dyDescent="0.25">
      <c r="B39" s="1353"/>
      <c r="C39" s="325" t="s">
        <v>301</v>
      </c>
      <c r="D39" s="300">
        <v>1</v>
      </c>
      <c r="E39" s="1359" t="s">
        <v>302</v>
      </c>
      <c r="F39" s="1360"/>
    </row>
    <row r="40" spans="2:6" x14ac:dyDescent="0.25">
      <c r="B40" s="1353"/>
      <c r="C40" s="325" t="s">
        <v>303</v>
      </c>
      <c r="D40" s="300">
        <v>1</v>
      </c>
      <c r="E40" s="1361"/>
      <c r="F40" s="1362"/>
    </row>
    <row r="41" spans="2:6" x14ac:dyDescent="0.25">
      <c r="B41" s="1353"/>
      <c r="C41" s="325" t="s">
        <v>304</v>
      </c>
      <c r="D41" s="300">
        <v>1</v>
      </c>
      <c r="E41" s="1363"/>
      <c r="F41" s="1364"/>
    </row>
    <row r="42" spans="2:6" ht="29.45" customHeight="1" x14ac:dyDescent="0.25">
      <c r="B42" s="1353"/>
      <c r="C42" s="325" t="s">
        <v>305</v>
      </c>
      <c r="D42" s="300">
        <v>1</v>
      </c>
      <c r="E42" s="1405" t="s">
        <v>306</v>
      </c>
      <c r="F42" s="1406"/>
    </row>
    <row r="43" spans="2:6" ht="29.1" customHeight="1" x14ac:dyDescent="0.25">
      <c r="B43" s="1353"/>
      <c r="C43" s="325" t="s">
        <v>45</v>
      </c>
      <c r="D43" s="300">
        <v>0.8</v>
      </c>
      <c r="E43" s="1405" t="s">
        <v>307</v>
      </c>
      <c r="F43" s="1406"/>
    </row>
    <row r="44" spans="2:6" x14ac:dyDescent="0.25">
      <c r="B44" s="1353"/>
      <c r="C44" s="325" t="s">
        <v>308</v>
      </c>
      <c r="D44" s="300">
        <v>1</v>
      </c>
      <c r="E44" s="1359" t="s">
        <v>302</v>
      </c>
      <c r="F44" s="1360"/>
    </row>
    <row r="45" spans="2:6" x14ac:dyDescent="0.25">
      <c r="B45" s="1353"/>
      <c r="C45" s="325" t="s">
        <v>309</v>
      </c>
      <c r="D45" s="300">
        <v>0.8</v>
      </c>
      <c r="E45" s="1361"/>
      <c r="F45" s="1362"/>
    </row>
    <row r="46" spans="2:6" x14ac:dyDescent="0.25">
      <c r="B46" s="1353"/>
      <c r="C46" s="325" t="s">
        <v>310</v>
      </c>
      <c r="D46" s="300">
        <v>0.8</v>
      </c>
      <c r="E46" s="1361"/>
      <c r="F46" s="1362"/>
    </row>
    <row r="47" spans="2:6" ht="14.45" customHeight="1" x14ac:dyDescent="0.25">
      <c r="B47" s="1353"/>
      <c r="C47" s="325" t="s">
        <v>311</v>
      </c>
      <c r="D47" s="300">
        <v>0.8</v>
      </c>
      <c r="E47" s="1363"/>
      <c r="F47" s="1364"/>
    </row>
    <row r="48" spans="2:6" ht="43.35" customHeight="1" x14ac:dyDescent="0.25">
      <c r="B48" s="1353"/>
      <c r="C48" s="326" t="s">
        <v>312</v>
      </c>
      <c r="D48" s="327">
        <v>1</v>
      </c>
      <c r="E48" s="1365" t="s">
        <v>313</v>
      </c>
      <c r="F48" s="1366"/>
    </row>
    <row r="49" spans="2:6" ht="14.45" customHeight="1" x14ac:dyDescent="0.25">
      <c r="B49" s="1353"/>
      <c r="C49" s="325" t="s">
        <v>314</v>
      </c>
      <c r="D49" s="328">
        <v>1</v>
      </c>
      <c r="E49" s="1365" t="s">
        <v>302</v>
      </c>
      <c r="F49" s="1366"/>
    </row>
    <row r="50" spans="2:6" x14ac:dyDescent="0.25">
      <c r="B50" s="1353"/>
      <c r="C50" s="325" t="s">
        <v>315</v>
      </c>
      <c r="D50" s="328">
        <v>1</v>
      </c>
      <c r="E50" s="1365"/>
      <c r="F50" s="1366"/>
    </row>
    <row r="51" spans="2:6" x14ac:dyDescent="0.25">
      <c r="B51" s="1353"/>
      <c r="C51" s="325" t="s">
        <v>316</v>
      </c>
      <c r="D51" s="300">
        <v>0.8</v>
      </c>
      <c r="E51" s="1365"/>
      <c r="F51" s="1366"/>
    </row>
    <row r="52" spans="2:6" x14ac:dyDescent="0.25">
      <c r="B52" s="1353"/>
      <c r="C52" s="325" t="s">
        <v>317</v>
      </c>
      <c r="D52" s="300">
        <v>0.8</v>
      </c>
      <c r="E52" s="1365"/>
      <c r="F52" s="1366"/>
    </row>
    <row r="53" spans="2:6" x14ac:dyDescent="0.25">
      <c r="B53" s="1353"/>
      <c r="C53" s="325" t="s">
        <v>318</v>
      </c>
      <c r="D53" s="300">
        <v>0.8</v>
      </c>
      <c r="E53" s="1365"/>
      <c r="F53" s="1366"/>
    </row>
    <row r="54" spans="2:6" x14ac:dyDescent="0.25">
      <c r="B54" s="1353"/>
      <c r="C54" s="325" t="s">
        <v>319</v>
      </c>
      <c r="D54" s="300">
        <v>0.8</v>
      </c>
      <c r="E54" s="1365"/>
      <c r="F54" s="1366"/>
    </row>
    <row r="55" spans="2:6" x14ac:dyDescent="0.25">
      <c r="B55" s="1353"/>
      <c r="C55" s="325" t="s">
        <v>320</v>
      </c>
      <c r="D55" s="300">
        <v>0.8</v>
      </c>
      <c r="E55" s="1365"/>
      <c r="F55" s="1366"/>
    </row>
    <row r="56" spans="2:6" ht="14.45" customHeight="1" x14ac:dyDescent="0.25">
      <c r="B56" s="1353"/>
      <c r="C56" s="1376" t="s">
        <v>321</v>
      </c>
      <c r="D56" s="1378">
        <v>0.8</v>
      </c>
      <c r="E56" s="1365" t="s">
        <v>322</v>
      </c>
      <c r="F56" s="1366"/>
    </row>
    <row r="57" spans="2:6" x14ac:dyDescent="0.25">
      <c r="B57" s="1353"/>
      <c r="C57" s="1376"/>
      <c r="D57" s="1378"/>
      <c r="E57" s="1365"/>
      <c r="F57" s="1366"/>
    </row>
    <row r="58" spans="2:6" x14ac:dyDescent="0.25">
      <c r="B58" s="1353"/>
      <c r="C58" s="1376"/>
      <c r="D58" s="1378"/>
      <c r="E58" s="1365"/>
      <c r="F58" s="1366"/>
    </row>
    <row r="59" spans="2:6" x14ac:dyDescent="0.25">
      <c r="B59" s="1353"/>
      <c r="C59" s="1376"/>
      <c r="D59" s="1378"/>
      <c r="E59" s="1365"/>
      <c r="F59" s="1366"/>
    </row>
    <row r="60" spans="2:6" x14ac:dyDescent="0.25">
      <c r="B60" s="1353"/>
      <c r="C60" s="1376"/>
      <c r="D60" s="1378"/>
      <c r="E60" s="1365"/>
      <c r="F60" s="1366"/>
    </row>
    <row r="61" spans="2:6" ht="15.75" thickBot="1" x14ac:dyDescent="0.3">
      <c r="B61" s="1395"/>
      <c r="C61" s="1377"/>
      <c r="D61" s="1379"/>
      <c r="E61" s="1380"/>
      <c r="F61" s="1381"/>
    </row>
    <row r="62" spans="2:6" ht="15.75" thickBot="1" x14ac:dyDescent="0.3">
      <c r="E62" s="329"/>
      <c r="F62" s="329"/>
    </row>
    <row r="63" spans="2:6" x14ac:dyDescent="0.25">
      <c r="B63" s="1382" t="s">
        <v>323</v>
      </c>
      <c r="C63" s="1385" t="s">
        <v>324</v>
      </c>
      <c r="D63" s="1385"/>
      <c r="E63" s="1385"/>
      <c r="F63" s="1386"/>
    </row>
    <row r="64" spans="2:6" x14ac:dyDescent="0.25">
      <c r="B64" s="1383"/>
      <c r="C64" s="1387"/>
      <c r="D64" s="1387"/>
      <c r="E64" s="1387"/>
      <c r="F64" s="1388"/>
    </row>
    <row r="65" spans="2:6" x14ac:dyDescent="0.25">
      <c r="B65" s="1383"/>
      <c r="C65" s="1387"/>
      <c r="D65" s="1387"/>
      <c r="E65" s="1387"/>
      <c r="F65" s="1388"/>
    </row>
    <row r="66" spans="2:6" x14ac:dyDescent="0.25">
      <c r="B66" s="1383"/>
      <c r="C66" s="1387"/>
      <c r="D66" s="1387"/>
      <c r="E66" s="1387"/>
      <c r="F66" s="1388"/>
    </row>
    <row r="67" spans="2:6" x14ac:dyDescent="0.25">
      <c r="B67" s="1383"/>
      <c r="C67" s="1387"/>
      <c r="D67" s="1387"/>
      <c r="E67" s="1387"/>
      <c r="F67" s="1388"/>
    </row>
    <row r="68" spans="2:6" ht="15.75" thickBot="1" x14ac:dyDescent="0.3">
      <c r="B68" s="1383"/>
      <c r="C68" s="1389"/>
      <c r="D68" s="1389"/>
      <c r="E68" s="1389"/>
      <c r="F68" s="1390"/>
    </row>
    <row r="69" spans="2:6" ht="15.75" thickBot="1" x14ac:dyDescent="0.3">
      <c r="B69" s="1383"/>
      <c r="C69" s="1391" t="s">
        <v>325</v>
      </c>
      <c r="D69" s="1392"/>
      <c r="E69" s="1393"/>
      <c r="F69" s="9">
        <v>1</v>
      </c>
    </row>
    <row r="70" spans="2:6" ht="15.75" thickBot="1" x14ac:dyDescent="0.3">
      <c r="B70" s="1384"/>
      <c r="C70" s="1391" t="s">
        <v>326</v>
      </c>
      <c r="D70" s="1392"/>
      <c r="E70" s="1393"/>
      <c r="F70" s="330">
        <v>0.7</v>
      </c>
    </row>
    <row r="130" spans="14:15" ht="15.75" thickBot="1" x14ac:dyDescent="0.3"/>
    <row r="131" spans="14:15" ht="15.75" thickBot="1" x14ac:dyDescent="0.3">
      <c r="N131" s="331" t="s">
        <v>290</v>
      </c>
      <c r="O131" s="331">
        <v>1</v>
      </c>
    </row>
    <row r="132" spans="14:15" ht="15.75" thickBot="1" x14ac:dyDescent="0.3">
      <c r="N132" s="331" t="s">
        <v>291</v>
      </c>
      <c r="O132" s="331">
        <v>0.9</v>
      </c>
    </row>
    <row r="133" spans="14:15" ht="15.75" thickBot="1" x14ac:dyDescent="0.3">
      <c r="N133" s="331" t="s">
        <v>292</v>
      </c>
      <c r="O133" s="331">
        <v>0.8</v>
      </c>
    </row>
    <row r="134" spans="14:15" ht="15.75" thickBot="1" x14ac:dyDescent="0.3">
      <c r="N134" s="331" t="s">
        <v>327</v>
      </c>
      <c r="O134" s="331">
        <v>0.7</v>
      </c>
    </row>
    <row r="135" spans="14:15" ht="15.75" thickBot="1" x14ac:dyDescent="0.3">
      <c r="N135" s="331" t="s">
        <v>328</v>
      </c>
      <c r="O135" s="331">
        <v>0.6</v>
      </c>
    </row>
    <row r="136" spans="14:15" ht="15.75" thickBot="1" x14ac:dyDescent="0.3">
      <c r="N136" s="331" t="s">
        <v>329</v>
      </c>
      <c r="O136" s="331">
        <v>0.5</v>
      </c>
    </row>
  </sheetData>
  <mergeCells count="30">
    <mergeCell ref="E49:F55"/>
    <mergeCell ref="C56:C61"/>
    <mergeCell ref="D56:D61"/>
    <mergeCell ref="E56:F61"/>
    <mergeCell ref="B63:B70"/>
    <mergeCell ref="C63:F68"/>
    <mergeCell ref="C69:E69"/>
    <mergeCell ref="C70:E70"/>
    <mergeCell ref="B30:B61"/>
    <mergeCell ref="C30:F35"/>
    <mergeCell ref="E36:F36"/>
    <mergeCell ref="E37:F37"/>
    <mergeCell ref="E38:F38"/>
    <mergeCell ref="E39:F41"/>
    <mergeCell ref="E42:F42"/>
    <mergeCell ref="E43:F43"/>
    <mergeCell ref="E44:F47"/>
    <mergeCell ref="E48:F48"/>
    <mergeCell ref="C17:F17"/>
    <mergeCell ref="B18:B27"/>
    <mergeCell ref="C18:F19"/>
    <mergeCell ref="C20:D20"/>
    <mergeCell ref="E20:F20"/>
    <mergeCell ref="C28:F28"/>
    <mergeCell ref="B3:B8"/>
    <mergeCell ref="C3:C5"/>
    <mergeCell ref="C6:C8"/>
    <mergeCell ref="B9:B14"/>
    <mergeCell ref="C9:C11"/>
    <mergeCell ref="C12:C1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1"/>
  <sheetViews>
    <sheetView topLeftCell="A16" zoomScale="60" zoomScaleNormal="60" workbookViewId="0">
      <selection activeCell="B16" sqref="B16"/>
    </sheetView>
  </sheetViews>
  <sheetFormatPr baseColWidth="10" defaultRowHeight="15" x14ac:dyDescent="0.25"/>
  <cols>
    <col min="1" max="1" width="32" style="893" bestFit="1" customWidth="1"/>
    <col min="2" max="2" width="73" style="324" customWidth="1"/>
    <col min="3" max="3" width="15.140625" bestFit="1" customWidth="1"/>
  </cols>
  <sheetData>
    <row r="1" spans="1:7" x14ac:dyDescent="0.25">
      <c r="A1" s="893" t="s">
        <v>409</v>
      </c>
      <c r="C1">
        <v>2020</v>
      </c>
      <c r="D1">
        <v>2021</v>
      </c>
      <c r="E1">
        <v>2022</v>
      </c>
      <c r="F1">
        <v>2023</v>
      </c>
      <c r="G1">
        <v>2024</v>
      </c>
    </row>
    <row r="3" spans="1:7" ht="50.25" customHeight="1" x14ac:dyDescent="0.3">
      <c r="A3" s="894" t="s">
        <v>412</v>
      </c>
      <c r="B3" s="554" t="s">
        <v>413</v>
      </c>
    </row>
    <row r="4" spans="1:7" ht="60" customHeight="1" x14ac:dyDescent="0.25">
      <c r="A4" s="894" t="s">
        <v>414</v>
      </c>
      <c r="B4" s="557" t="s">
        <v>415</v>
      </c>
    </row>
    <row r="5" spans="1:7" ht="158.25" customHeight="1" x14ac:dyDescent="0.25">
      <c r="A5" s="894" t="s">
        <v>416</v>
      </c>
      <c r="B5" s="557" t="s">
        <v>417</v>
      </c>
    </row>
    <row r="6" spans="1:7" ht="90.75" customHeight="1" x14ac:dyDescent="0.25">
      <c r="A6" s="894" t="s">
        <v>418</v>
      </c>
      <c r="B6" s="556" t="s">
        <v>419</v>
      </c>
    </row>
    <row r="7" spans="1:7" ht="38.25" customHeight="1" x14ac:dyDescent="0.3">
      <c r="A7" s="894" t="s">
        <v>420</v>
      </c>
      <c r="B7" s="554" t="s">
        <v>421</v>
      </c>
    </row>
    <row r="8" spans="1:7" ht="66" x14ac:dyDescent="0.25">
      <c r="A8" s="894" t="s">
        <v>422</v>
      </c>
      <c r="B8" s="555" t="s">
        <v>423</v>
      </c>
    </row>
    <row r="9" spans="1:7" ht="33" x14ac:dyDescent="0.3">
      <c r="A9" s="895" t="s">
        <v>424</v>
      </c>
      <c r="B9" s="555" t="s">
        <v>425</v>
      </c>
    </row>
    <row r="10" spans="1:7" ht="83.25" thickBot="1" x14ac:dyDescent="0.35">
      <c r="A10" s="895" t="s">
        <v>426</v>
      </c>
      <c r="B10" s="555" t="s">
        <v>427</v>
      </c>
    </row>
    <row r="11" spans="1:7" ht="15.75" thickBot="1" x14ac:dyDescent="0.3">
      <c r="A11" s="896" t="s">
        <v>625</v>
      </c>
      <c r="B11" s="897"/>
      <c r="C11" s="898">
        <v>5000000</v>
      </c>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BG1080"/>
  <sheetViews>
    <sheetView topLeftCell="B7" zoomScale="80" zoomScaleNormal="80" workbookViewId="0">
      <selection activeCell="B16" sqref="B16"/>
    </sheetView>
  </sheetViews>
  <sheetFormatPr baseColWidth="10" defaultColWidth="11.42578125" defaultRowHeight="15" x14ac:dyDescent="0.25"/>
  <cols>
    <col min="1" max="1" width="57.140625" style="13" bestFit="1" customWidth="1"/>
    <col min="2" max="2" width="69.7109375" style="13" bestFit="1" customWidth="1"/>
    <col min="3" max="3" width="37.7109375" style="13" bestFit="1" customWidth="1"/>
    <col min="4" max="7" width="25.85546875" style="13" customWidth="1"/>
    <col min="8" max="8" width="13.7109375" style="13" bestFit="1" customWidth="1"/>
    <col min="9" max="9" width="28" style="13" bestFit="1" customWidth="1"/>
    <col min="10" max="10" width="49.28515625" style="13" bestFit="1" customWidth="1"/>
    <col min="11" max="11" width="20.42578125" style="13" bestFit="1" customWidth="1"/>
    <col min="12" max="12" width="15.28515625" style="13" bestFit="1" customWidth="1"/>
    <col min="13" max="13" width="15.85546875" style="13" bestFit="1" customWidth="1"/>
    <col min="14" max="14" width="12.85546875" style="378" bestFit="1" customWidth="1"/>
    <col min="15" max="16384" width="11.42578125" style="378"/>
  </cols>
  <sheetData>
    <row r="1" spans="1:59" x14ac:dyDescent="0.25">
      <c r="A1" s="10"/>
      <c r="B1" s="503" t="s">
        <v>135</v>
      </c>
      <c r="C1" s="504" t="s">
        <v>383</v>
      </c>
      <c r="D1" s="504" t="s">
        <v>384</v>
      </c>
      <c r="E1" s="504">
        <v>0</v>
      </c>
      <c r="F1" s="504">
        <v>0</v>
      </c>
      <c r="G1" s="504">
        <v>0</v>
      </c>
      <c r="H1" s="456">
        <v>0</v>
      </c>
      <c r="I1" s="10"/>
      <c r="J1" s="3"/>
      <c r="K1" s="502"/>
      <c r="L1" s="10"/>
      <c r="M1" s="10"/>
      <c r="N1" s="151"/>
      <c r="O1" s="151"/>
      <c r="P1" s="151"/>
      <c r="Q1" s="151"/>
      <c r="R1" s="151"/>
      <c r="S1" s="483"/>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row>
    <row r="2" spans="1:59" ht="14.45" customHeight="1" x14ac:dyDescent="0.25">
      <c r="A2" s="10"/>
      <c r="B2" s="342" t="s">
        <v>271</v>
      </c>
      <c r="C2" s="484">
        <f t="shared" ref="C2:D4" si="0">D18</f>
        <v>2154</v>
      </c>
      <c r="D2" s="484">
        <f t="shared" si="0"/>
        <v>13645</v>
      </c>
      <c r="E2" s="505"/>
      <c r="F2" s="360"/>
      <c r="G2" s="360"/>
      <c r="H2" s="361"/>
      <c r="I2" s="10"/>
      <c r="J2" s="3"/>
      <c r="K2" s="502"/>
      <c r="L2" s="10"/>
      <c r="M2" s="10"/>
      <c r="N2" s="151"/>
      <c r="O2" s="151"/>
      <c r="P2" s="485">
        <v>2.0833333333333332E-2</v>
      </c>
      <c r="Q2" s="486">
        <v>0.5</v>
      </c>
      <c r="R2" s="151"/>
      <c r="S2" s="483"/>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c r="AT2" s="368"/>
      <c r="AU2" s="368"/>
      <c r="AV2" s="368"/>
      <c r="AW2" s="368"/>
      <c r="AX2" s="368"/>
      <c r="AY2" s="368"/>
      <c r="AZ2" s="368"/>
      <c r="BA2" s="368"/>
      <c r="BB2" s="368"/>
      <c r="BC2" s="368"/>
      <c r="BD2" s="368"/>
      <c r="BE2" s="368"/>
      <c r="BF2" s="368"/>
      <c r="BG2" s="368"/>
    </row>
    <row r="3" spans="1:59" x14ac:dyDescent="0.25">
      <c r="A3" s="10"/>
      <c r="B3" s="342" t="s">
        <v>273</v>
      </c>
      <c r="C3" s="505">
        <f>D19</f>
        <v>64</v>
      </c>
      <c r="D3" s="505">
        <f t="shared" si="0"/>
        <v>64</v>
      </c>
      <c r="E3" s="505"/>
      <c r="F3" s="360"/>
      <c r="G3" s="360"/>
      <c r="H3" s="361"/>
      <c r="I3" s="10"/>
      <c r="J3" s="3"/>
      <c r="K3" s="400"/>
      <c r="L3" s="10"/>
      <c r="M3" s="10"/>
      <c r="N3" s="151"/>
      <c r="O3" s="151"/>
      <c r="P3" s="485">
        <v>6.25E-2</v>
      </c>
      <c r="Q3" s="486">
        <v>1.5</v>
      </c>
      <c r="R3" s="151"/>
      <c r="S3" s="483"/>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row>
    <row r="4" spans="1:59" ht="15.75" thickBot="1" x14ac:dyDescent="0.3">
      <c r="A4" s="10"/>
      <c r="B4" s="343" t="s">
        <v>272</v>
      </c>
      <c r="C4" s="506">
        <f t="shared" si="0"/>
        <v>60</v>
      </c>
      <c r="D4" s="506">
        <f t="shared" si="0"/>
        <v>60</v>
      </c>
      <c r="E4" s="506"/>
      <c r="F4" s="507"/>
      <c r="G4" s="507"/>
      <c r="H4" s="508"/>
      <c r="I4" s="10"/>
      <c r="J4" s="3"/>
      <c r="K4" s="400"/>
      <c r="L4" s="10"/>
      <c r="M4" s="10"/>
      <c r="N4" s="151"/>
      <c r="O4" s="151"/>
      <c r="P4" s="485"/>
      <c r="Q4" s="486"/>
      <c r="R4" s="151"/>
      <c r="S4" s="483"/>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c r="BF4" s="368"/>
      <c r="BG4" s="368"/>
    </row>
    <row r="5" spans="1:59" ht="15.75" thickBot="1" x14ac:dyDescent="0.3">
      <c r="A5" s="10"/>
      <c r="B5" s="343" t="s">
        <v>274</v>
      </c>
      <c r="C5" s="388">
        <f>D20</f>
        <v>60</v>
      </c>
      <c r="D5" s="388">
        <f>E20</f>
        <v>60</v>
      </c>
      <c r="E5" s="388"/>
      <c r="F5" s="362"/>
      <c r="G5" s="362"/>
      <c r="H5" s="363"/>
      <c r="I5" s="10"/>
      <c r="J5" s="3"/>
      <c r="K5" s="502"/>
      <c r="L5" s="10"/>
      <c r="M5" s="10"/>
      <c r="N5" s="151"/>
      <c r="O5" s="151"/>
      <c r="P5" s="485">
        <v>8.3333333333333301E-2</v>
      </c>
      <c r="Q5" s="486">
        <v>2</v>
      </c>
      <c r="R5" s="151"/>
      <c r="S5" s="483"/>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c r="BE5" s="368"/>
      <c r="BF5" s="368"/>
      <c r="BG5" s="368"/>
    </row>
    <row r="6" spans="1:59" x14ac:dyDescent="0.25">
      <c r="A6" s="10"/>
      <c r="B6" s="345"/>
      <c r="C6" s="345"/>
      <c r="D6" s="345"/>
      <c r="E6" s="345"/>
      <c r="F6" s="345"/>
      <c r="G6" s="345"/>
      <c r="H6" s="10"/>
      <c r="I6" s="10"/>
      <c r="J6" s="3"/>
      <c r="K6" s="502"/>
      <c r="L6" s="10"/>
      <c r="M6" s="10"/>
      <c r="N6" s="151"/>
      <c r="O6" s="151"/>
      <c r="P6" s="485">
        <v>0.104166666666667</v>
      </c>
      <c r="Q6" s="486">
        <v>2.5</v>
      </c>
      <c r="R6" s="151"/>
      <c r="S6" s="483"/>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c r="BE6" s="368"/>
      <c r="BF6" s="368"/>
      <c r="BG6" s="368"/>
    </row>
    <row r="7" spans="1:59" x14ac:dyDescent="0.25">
      <c r="A7" s="10"/>
      <c r="B7" s="345"/>
      <c r="C7" s="345"/>
      <c r="D7" s="345"/>
      <c r="E7" s="345"/>
      <c r="F7" s="345"/>
      <c r="G7" s="345"/>
      <c r="H7" s="10"/>
      <c r="I7" s="10"/>
      <c r="J7" s="3"/>
      <c r="K7" s="3"/>
      <c r="L7" s="10"/>
      <c r="M7" s="10"/>
      <c r="N7" s="151"/>
      <c r="O7" s="151"/>
      <c r="P7" s="485">
        <v>0.125</v>
      </c>
      <c r="Q7" s="486">
        <v>3</v>
      </c>
      <c r="R7" s="151"/>
      <c r="S7" s="487"/>
      <c r="T7" s="373"/>
      <c r="U7" s="373"/>
      <c r="V7" s="373"/>
      <c r="W7" s="373"/>
      <c r="X7" s="373"/>
      <c r="Y7" s="374"/>
      <c r="Z7" s="374"/>
      <c r="AA7" s="374"/>
      <c r="AB7" s="374"/>
      <c r="AC7" s="374"/>
      <c r="AD7" s="374"/>
      <c r="AE7" s="374"/>
      <c r="AF7" s="374"/>
      <c r="AG7" s="374"/>
      <c r="AH7" s="374"/>
      <c r="AI7" s="374"/>
      <c r="AJ7" s="374"/>
      <c r="AK7" s="374"/>
      <c r="AL7" s="374"/>
      <c r="AM7" s="374"/>
      <c r="AN7" s="375"/>
      <c r="AO7" s="375"/>
      <c r="AP7" s="375"/>
      <c r="AQ7" s="375"/>
      <c r="AR7" s="375"/>
      <c r="AS7" s="375"/>
      <c r="AT7" s="375"/>
      <c r="AU7" s="375"/>
      <c r="AV7" s="375"/>
      <c r="AW7" s="375"/>
      <c r="AX7" s="375"/>
      <c r="AY7" s="375"/>
      <c r="AZ7" s="375"/>
      <c r="BA7" s="375"/>
      <c r="BB7" s="375"/>
      <c r="BC7" s="375"/>
      <c r="BD7" s="375"/>
      <c r="BE7" s="375"/>
      <c r="BF7" s="375"/>
      <c r="BG7" s="375"/>
    </row>
    <row r="8" spans="1:59" x14ac:dyDescent="0.25">
      <c r="A8" s="10"/>
      <c r="B8" s="3"/>
      <c r="C8" s="3"/>
      <c r="D8" s="3"/>
      <c r="E8" s="3"/>
      <c r="F8" s="10"/>
      <c r="G8" s="10"/>
      <c r="H8" s="10"/>
      <c r="I8" s="10"/>
      <c r="J8" s="1104"/>
      <c r="K8" s="1104"/>
      <c r="L8" s="10"/>
      <c r="M8" s="10"/>
      <c r="N8" s="151"/>
      <c r="O8" s="151"/>
      <c r="P8" s="485">
        <v>0.14583333333333301</v>
      </c>
      <c r="Q8" s="486">
        <v>3.5</v>
      </c>
      <c r="R8" s="151"/>
      <c r="S8" s="483"/>
      <c r="T8" s="368"/>
      <c r="U8" s="368"/>
      <c r="V8" s="368"/>
      <c r="W8" s="366"/>
      <c r="X8" s="366"/>
      <c r="Y8" s="367"/>
      <c r="Z8" s="367"/>
      <c r="AA8" s="367"/>
      <c r="AB8" s="367"/>
      <c r="AC8" s="367"/>
      <c r="AD8" s="367"/>
      <c r="AE8" s="367"/>
      <c r="AF8" s="367"/>
      <c r="AG8" s="367"/>
      <c r="AH8" s="367"/>
      <c r="AI8" s="367"/>
      <c r="AJ8" s="367"/>
      <c r="AK8" s="367"/>
      <c r="AL8" s="367"/>
      <c r="AM8" s="367"/>
      <c r="AN8" s="368"/>
      <c r="AO8" s="368"/>
      <c r="AP8" s="368"/>
      <c r="AQ8" s="368"/>
      <c r="AR8" s="368"/>
      <c r="AS8" s="368"/>
      <c r="AT8" s="368"/>
      <c r="AU8" s="368"/>
      <c r="AV8" s="368"/>
      <c r="AW8" s="368"/>
      <c r="AX8" s="368"/>
      <c r="AY8" s="368"/>
      <c r="AZ8" s="368"/>
      <c r="BA8" s="368"/>
      <c r="BB8" s="368"/>
      <c r="BC8" s="368"/>
      <c r="BD8" s="368"/>
      <c r="BE8" s="368"/>
      <c r="BF8" s="368"/>
      <c r="BG8" s="368"/>
    </row>
    <row r="9" spans="1:59" x14ac:dyDescent="0.25">
      <c r="A9" s="10"/>
      <c r="B9" s="3"/>
      <c r="C9" s="3"/>
      <c r="D9" s="3"/>
      <c r="E9" s="3"/>
      <c r="F9" s="10"/>
      <c r="G9" s="10"/>
      <c r="H9" s="10"/>
      <c r="I9" s="10"/>
      <c r="J9" s="85"/>
      <c r="K9" s="502"/>
      <c r="L9" s="10"/>
      <c r="M9" s="10"/>
      <c r="N9" s="431"/>
      <c r="O9" s="151"/>
      <c r="P9" s="485">
        <v>0.16666666666666599</v>
      </c>
      <c r="Q9" s="486">
        <v>4</v>
      </c>
      <c r="R9" s="151"/>
      <c r="S9" s="483"/>
      <c r="T9" s="368"/>
      <c r="U9" s="368"/>
      <c r="V9" s="368"/>
      <c r="W9" s="366"/>
      <c r="X9" s="366"/>
      <c r="Y9" s="367"/>
      <c r="Z9" s="367"/>
      <c r="AA9" s="367"/>
      <c r="AB9" s="367"/>
      <c r="AC9" s="367"/>
      <c r="AD9" s="367"/>
      <c r="AE9" s="367"/>
      <c r="AF9" s="367"/>
      <c r="AG9" s="367"/>
      <c r="AH9" s="367"/>
      <c r="AI9" s="367"/>
      <c r="AJ9" s="367"/>
      <c r="AK9" s="367"/>
      <c r="AL9" s="367"/>
      <c r="AM9" s="367"/>
      <c r="AN9" s="368"/>
      <c r="AO9" s="368"/>
      <c r="AP9" s="368"/>
      <c r="AQ9" s="368"/>
      <c r="AR9" s="368"/>
      <c r="AS9" s="368"/>
      <c r="AT9" s="368"/>
      <c r="AU9" s="368"/>
      <c r="AV9" s="368"/>
      <c r="AW9" s="368"/>
      <c r="AX9" s="368"/>
      <c r="AY9" s="368"/>
      <c r="AZ9" s="368"/>
      <c r="BA9" s="368"/>
      <c r="BB9" s="368"/>
      <c r="BC9" s="368"/>
      <c r="BD9" s="368"/>
      <c r="BE9" s="368"/>
      <c r="BF9" s="368"/>
      <c r="BG9" s="368"/>
    </row>
    <row r="10" spans="1:59" x14ac:dyDescent="0.25">
      <c r="A10" s="10"/>
      <c r="B10" s="502"/>
      <c r="C10" s="3"/>
      <c r="D10" s="45" t="str">
        <f>C1</f>
        <v>729-20</v>
      </c>
      <c r="E10" s="45" t="str">
        <f>D1</f>
        <v>729-21</v>
      </c>
      <c r="F10" s="502"/>
      <c r="G10" s="502"/>
      <c r="H10" s="502"/>
      <c r="I10" s="3"/>
      <c r="J10" s="488" t="s">
        <v>387</v>
      </c>
      <c r="K10" s="444">
        <f>D26</f>
        <v>3</v>
      </c>
      <c r="L10" s="489" t="s">
        <v>388</v>
      </c>
      <c r="M10" s="29" t="s">
        <v>377</v>
      </c>
      <c r="N10" s="490" t="s">
        <v>359</v>
      </c>
      <c r="O10" s="151"/>
      <c r="P10" s="485">
        <v>0.1875</v>
      </c>
      <c r="Q10" s="486">
        <v>4.5</v>
      </c>
      <c r="R10" s="151"/>
      <c r="S10" s="483"/>
      <c r="T10" s="368"/>
      <c r="U10" s="368"/>
      <c r="V10" s="368"/>
      <c r="W10" s="366"/>
      <c r="X10" s="366"/>
      <c r="Y10" s="367"/>
      <c r="Z10" s="367"/>
      <c r="AA10" s="367"/>
      <c r="AB10" s="367"/>
      <c r="AC10" s="367"/>
      <c r="AD10" s="367"/>
      <c r="AE10" s="367"/>
      <c r="AF10" s="367"/>
      <c r="AG10" s="367"/>
      <c r="AH10" s="367"/>
      <c r="AI10" s="367"/>
      <c r="AJ10" s="367"/>
      <c r="AK10" s="367"/>
      <c r="AL10" s="367"/>
      <c r="AM10" s="367"/>
      <c r="AN10" s="368"/>
      <c r="AO10" s="368"/>
      <c r="AP10" s="368"/>
      <c r="AQ10" s="368"/>
      <c r="AR10" s="368"/>
      <c r="AS10" s="368"/>
      <c r="AT10" s="368"/>
      <c r="AU10" s="368"/>
      <c r="AV10" s="368"/>
      <c r="AW10" s="368"/>
      <c r="AX10" s="368"/>
      <c r="AY10" s="368"/>
      <c r="AZ10" s="368"/>
      <c r="BA10" s="368"/>
      <c r="BB10" s="368"/>
      <c r="BC10" s="368"/>
      <c r="BD10" s="368"/>
      <c r="BE10" s="368"/>
      <c r="BF10" s="368"/>
      <c r="BG10" s="368"/>
    </row>
    <row r="11" spans="1:59" x14ac:dyDescent="0.25">
      <c r="A11" s="10"/>
      <c r="B11" s="502"/>
      <c r="C11" s="509" t="s">
        <v>389</v>
      </c>
      <c r="D11" s="510">
        <v>17.5</v>
      </c>
      <c r="E11" s="510">
        <v>17.5</v>
      </c>
      <c r="F11" s="502"/>
      <c r="G11" s="502"/>
      <c r="H11" s="502"/>
      <c r="I11" s="3"/>
      <c r="J11" s="29"/>
      <c r="K11" s="489"/>
      <c r="L11" s="489"/>
      <c r="M11" s="29"/>
      <c r="N11" s="491">
        <f>(N13+N14+N15)/K10</f>
        <v>6.167069567553049E-2</v>
      </c>
      <c r="O11" s="233"/>
      <c r="P11" s="485">
        <v>0.20833333333333301</v>
      </c>
      <c r="Q11" s="486">
        <v>5</v>
      </c>
      <c r="R11" s="151"/>
      <c r="S11" s="483"/>
      <c r="T11" s="368"/>
      <c r="U11" s="368"/>
      <c r="V11" s="368"/>
      <c r="W11" s="366"/>
      <c r="X11" s="366"/>
      <c r="Y11" s="367"/>
      <c r="Z11" s="367"/>
      <c r="AA11" s="367"/>
      <c r="AB11" s="367"/>
      <c r="AC11" s="367"/>
      <c r="AD11" s="367"/>
      <c r="AE11" s="367"/>
      <c r="AF11" s="367"/>
      <c r="AG11" s="367"/>
      <c r="AH11" s="367"/>
      <c r="AI11" s="367"/>
      <c r="AJ11" s="367"/>
      <c r="AK11" s="367"/>
      <c r="AL11" s="367"/>
      <c r="AM11" s="367"/>
      <c r="AN11" s="368"/>
      <c r="AO11" s="368"/>
      <c r="AP11" s="368"/>
      <c r="AQ11" s="368"/>
      <c r="AR11" s="368"/>
      <c r="AS11" s="368"/>
      <c r="AT11" s="368"/>
      <c r="AU11" s="368"/>
      <c r="AV11" s="368"/>
      <c r="AW11" s="368"/>
      <c r="AX11" s="368"/>
      <c r="AY11" s="368"/>
      <c r="AZ11" s="368"/>
      <c r="BA11" s="368"/>
      <c r="BB11" s="368"/>
      <c r="BC11" s="368"/>
      <c r="BD11" s="368"/>
      <c r="BE11" s="368"/>
      <c r="BF11" s="368"/>
      <c r="BG11" s="368"/>
    </row>
    <row r="12" spans="1:59" x14ac:dyDescent="0.25">
      <c r="A12" s="10"/>
      <c r="B12" s="502"/>
      <c r="C12" s="509" t="s">
        <v>390</v>
      </c>
      <c r="D12" s="510">
        <v>6</v>
      </c>
      <c r="E12" s="510">
        <v>38</v>
      </c>
      <c r="F12" s="502"/>
      <c r="G12" s="502"/>
      <c r="H12" s="502"/>
      <c r="I12" s="3"/>
      <c r="J12" s="29" t="s">
        <v>378</v>
      </c>
      <c r="K12" s="492">
        <f>15*295</f>
        <v>4425</v>
      </c>
      <c r="L12" s="413">
        <f>K12/SUM($K$12:$K$15)</f>
        <v>0.71313456889605153</v>
      </c>
      <c r="M12" s="29"/>
      <c r="N12" s="490"/>
      <c r="O12" s="151"/>
      <c r="P12" s="485">
        <v>0.22916666666666599</v>
      </c>
      <c r="Q12" s="486">
        <v>5.5</v>
      </c>
      <c r="R12" s="151"/>
      <c r="S12" s="483"/>
      <c r="T12" s="368"/>
      <c r="U12" s="368"/>
      <c r="V12" s="368"/>
      <c r="W12" s="366"/>
      <c r="X12" s="366"/>
      <c r="Y12" s="367"/>
      <c r="Z12" s="367"/>
      <c r="AA12" s="367"/>
      <c r="AB12" s="367"/>
      <c r="AC12" s="367"/>
      <c r="AD12" s="367"/>
      <c r="AE12" s="367"/>
      <c r="AF12" s="367"/>
      <c r="AG12" s="367"/>
      <c r="AH12" s="367"/>
      <c r="AI12" s="367"/>
      <c r="AJ12" s="367"/>
      <c r="AK12" s="367"/>
      <c r="AL12" s="367"/>
      <c r="AM12" s="367"/>
      <c r="AN12" s="368"/>
      <c r="AO12" s="368"/>
      <c r="AP12" s="368"/>
      <c r="AQ12" s="368"/>
      <c r="AR12" s="368"/>
      <c r="AS12" s="368"/>
      <c r="AT12" s="368"/>
      <c r="AU12" s="368"/>
      <c r="AV12" s="368"/>
      <c r="AW12" s="368"/>
      <c r="AX12" s="368"/>
      <c r="AY12" s="368"/>
      <c r="AZ12" s="368"/>
      <c r="BA12" s="368"/>
      <c r="BB12" s="368"/>
      <c r="BC12" s="368"/>
      <c r="BD12" s="368"/>
      <c r="BE12" s="368"/>
      <c r="BF12" s="368"/>
      <c r="BG12" s="368"/>
    </row>
    <row r="13" spans="1:59" x14ac:dyDescent="0.25">
      <c r="A13" s="3"/>
      <c r="B13" s="502"/>
      <c r="C13" s="509" t="s">
        <v>391</v>
      </c>
      <c r="D13" s="510">
        <v>50</v>
      </c>
      <c r="E13" s="510">
        <v>20</v>
      </c>
      <c r="F13" s="502"/>
      <c r="G13" s="502"/>
      <c r="H13" s="502"/>
      <c r="I13" s="3"/>
      <c r="J13" s="490" t="s">
        <v>379</v>
      </c>
      <c r="K13" s="334">
        <f>2*295</f>
        <v>590</v>
      </c>
      <c r="L13" s="413">
        <f>K13/SUM($K$12:$K$15)</f>
        <v>9.5084609186140215E-2</v>
      </c>
      <c r="M13" s="493">
        <v>0.35</v>
      </c>
      <c r="N13" s="491">
        <f>L13*M13</f>
        <v>3.3279613215149072E-2</v>
      </c>
      <c r="O13" s="151"/>
      <c r="P13" s="485">
        <v>0.25</v>
      </c>
      <c r="Q13" s="486">
        <v>6</v>
      </c>
      <c r="R13" s="151"/>
      <c r="S13" s="483"/>
      <c r="AB13" s="367"/>
      <c r="AC13" s="367"/>
      <c r="AD13" s="367"/>
      <c r="AE13" s="367"/>
      <c r="AF13" s="367"/>
      <c r="AG13" s="367"/>
      <c r="AH13" s="367"/>
      <c r="AI13" s="367"/>
      <c r="AJ13" s="367"/>
      <c r="AK13" s="367"/>
      <c r="AL13" s="367"/>
      <c r="AM13" s="367"/>
      <c r="AN13" s="368"/>
      <c r="AO13" s="368"/>
      <c r="AP13" s="368"/>
      <c r="AQ13" s="368"/>
      <c r="AR13" s="368"/>
      <c r="AS13" s="368"/>
      <c r="AT13" s="368"/>
      <c r="AU13" s="368"/>
      <c r="AV13" s="368"/>
      <c r="AW13" s="368"/>
      <c r="AX13" s="368"/>
      <c r="AY13" s="368"/>
      <c r="AZ13" s="368"/>
      <c r="BA13" s="368"/>
      <c r="BB13" s="368"/>
      <c r="BC13" s="368"/>
      <c r="BD13" s="368"/>
      <c r="BE13" s="368"/>
      <c r="BF13" s="368"/>
      <c r="BG13" s="368"/>
    </row>
    <row r="14" spans="1:59" x14ac:dyDescent="0.25">
      <c r="A14" s="3"/>
      <c r="B14" s="433"/>
      <c r="C14" s="509" t="s">
        <v>392</v>
      </c>
      <c r="D14" s="510">
        <v>9</v>
      </c>
      <c r="E14" s="510">
        <v>9</v>
      </c>
      <c r="F14" s="432"/>
      <c r="G14" s="502"/>
      <c r="H14" s="502"/>
      <c r="I14" s="3"/>
      <c r="J14" s="490" t="s">
        <v>380</v>
      </c>
      <c r="K14" s="334">
        <f>15*70</f>
        <v>1050</v>
      </c>
      <c r="L14" s="413">
        <f>K14/SUM($K$12:$K$15)</f>
        <v>0.16921837228041903</v>
      </c>
      <c r="M14" s="493">
        <v>0.75</v>
      </c>
      <c r="N14" s="491">
        <f>L14*M14</f>
        <v>0.12691377921031427</v>
      </c>
      <c r="O14" s="151"/>
      <c r="P14" s="485">
        <v>0.27083333333333298</v>
      </c>
      <c r="Q14" s="486">
        <v>6.5</v>
      </c>
      <c r="R14" s="151"/>
      <c r="S14" s="151"/>
      <c r="AB14" s="367"/>
      <c r="AC14" s="367"/>
      <c r="AD14" s="367"/>
      <c r="AE14" s="367"/>
      <c r="AF14" s="367"/>
      <c r="AG14" s="367"/>
      <c r="AH14" s="367"/>
      <c r="AI14" s="367"/>
      <c r="AJ14" s="367"/>
      <c r="AK14" s="367"/>
      <c r="AL14" s="367"/>
      <c r="AM14" s="367"/>
      <c r="AN14" s="368"/>
      <c r="AO14" s="368"/>
      <c r="AP14" s="368"/>
      <c r="AQ14" s="368"/>
      <c r="AR14" s="368"/>
      <c r="AS14" s="368"/>
      <c r="AT14" s="368"/>
      <c r="AU14" s="368"/>
      <c r="AV14" s="368"/>
      <c r="AW14" s="368"/>
      <c r="AX14" s="368"/>
      <c r="AY14" s="368"/>
      <c r="AZ14" s="368"/>
      <c r="BA14" s="368"/>
      <c r="BB14" s="368"/>
      <c r="BC14" s="368"/>
      <c r="BD14" s="368"/>
      <c r="BE14" s="368"/>
      <c r="BF14" s="368"/>
      <c r="BG14" s="368"/>
    </row>
    <row r="15" spans="1:59" x14ac:dyDescent="0.25">
      <c r="A15" s="3"/>
      <c r="B15" s="434"/>
      <c r="C15" s="511" t="s">
        <v>393</v>
      </c>
      <c r="D15" s="445">
        <f>SUM(D31:E31)/D28</f>
        <v>0.71995670995670991</v>
      </c>
      <c r="E15" s="445">
        <f>SUM(D31:E31)/D28</f>
        <v>0.71995670995670991</v>
      </c>
      <c r="F15" s="435"/>
      <c r="G15" s="502"/>
      <c r="H15" s="502"/>
      <c r="I15" s="3"/>
      <c r="J15" s="490" t="s">
        <v>381</v>
      </c>
      <c r="K15" s="334">
        <f>2*70</f>
        <v>140</v>
      </c>
      <c r="L15" s="413">
        <f>K15/SUM($K$12:$K$15)</f>
        <v>2.2562449637389202E-2</v>
      </c>
      <c r="M15" s="493">
        <v>1.1000000000000001</v>
      </c>
      <c r="N15" s="491">
        <f>L15*M15</f>
        <v>2.4818694601128125E-2</v>
      </c>
      <c r="O15" s="151"/>
      <c r="P15" s="485">
        <v>0.29166666666666602</v>
      </c>
      <c r="Q15" s="486">
        <v>7</v>
      </c>
      <c r="R15" s="151"/>
      <c r="S15" s="151"/>
      <c r="AB15" s="367"/>
      <c r="AC15" s="367"/>
      <c r="AD15" s="367"/>
      <c r="AE15" s="367"/>
      <c r="AF15" s="367"/>
      <c r="AG15" s="367"/>
      <c r="AH15" s="367"/>
      <c r="AI15" s="367"/>
      <c r="AJ15" s="367"/>
      <c r="AK15" s="367"/>
      <c r="AL15" s="367"/>
      <c r="AM15" s="367"/>
      <c r="AN15" s="368"/>
      <c r="AO15" s="368"/>
      <c r="AP15" s="368"/>
      <c r="AQ15" s="368"/>
      <c r="AR15" s="368"/>
      <c r="AS15" s="368"/>
      <c r="AT15" s="368"/>
      <c r="AU15" s="368"/>
      <c r="AV15" s="368"/>
      <c r="AW15" s="368"/>
      <c r="AX15" s="368"/>
      <c r="AY15" s="368"/>
      <c r="AZ15" s="368"/>
      <c r="BA15" s="368"/>
      <c r="BB15" s="368"/>
      <c r="BC15" s="368"/>
      <c r="BD15" s="368"/>
      <c r="BE15" s="368"/>
      <c r="BF15" s="368"/>
      <c r="BG15" s="368"/>
    </row>
    <row r="16" spans="1:59" x14ac:dyDescent="0.25">
      <c r="A16" s="3"/>
      <c r="B16" s="434"/>
      <c r="C16" s="511" t="s">
        <v>394</v>
      </c>
      <c r="D16" s="445">
        <f>SUM(D32:E32)/D29</f>
        <v>0.27259259259259261</v>
      </c>
      <c r="E16" s="445">
        <f>SUM(D32:E32)/D29</f>
        <v>0.27259259259259261</v>
      </c>
      <c r="F16" s="435"/>
      <c r="G16" s="502"/>
      <c r="H16" s="502"/>
      <c r="I16" s="3"/>
      <c r="J16" s="233"/>
      <c r="K16" s="442"/>
      <c r="L16" s="512"/>
      <c r="M16" s="513"/>
      <c r="N16" s="514"/>
      <c r="O16" s="151"/>
      <c r="P16" s="485"/>
      <c r="Q16" s="486"/>
      <c r="R16" s="151"/>
      <c r="S16" s="151"/>
      <c r="AB16" s="367"/>
      <c r="AC16" s="367"/>
      <c r="AD16" s="367"/>
      <c r="AE16" s="367"/>
      <c r="AF16" s="367"/>
      <c r="AG16" s="367"/>
      <c r="AH16" s="367"/>
      <c r="AI16" s="367"/>
      <c r="AJ16" s="367"/>
      <c r="AK16" s="367"/>
      <c r="AL16" s="367"/>
      <c r="AM16" s="367"/>
      <c r="AN16" s="368"/>
      <c r="AO16" s="368"/>
      <c r="AP16" s="368"/>
      <c r="AQ16" s="368"/>
      <c r="AR16" s="368"/>
      <c r="AS16" s="368"/>
      <c r="AT16" s="368"/>
      <c r="AU16" s="368"/>
      <c r="AV16" s="368"/>
      <c r="AW16" s="368"/>
      <c r="AX16" s="368"/>
      <c r="AY16" s="368"/>
      <c r="AZ16" s="368"/>
      <c r="BA16" s="368"/>
      <c r="BB16" s="368"/>
      <c r="BC16" s="368"/>
      <c r="BD16" s="368"/>
      <c r="BE16" s="368"/>
      <c r="BF16" s="368"/>
      <c r="BG16" s="368"/>
    </row>
    <row r="17" spans="1:59" x14ac:dyDescent="0.25">
      <c r="A17" s="502"/>
      <c r="B17" s="502"/>
      <c r="C17" s="432"/>
      <c r="D17" s="432"/>
      <c r="E17" s="432"/>
      <c r="F17" s="502"/>
      <c r="G17" s="502"/>
      <c r="H17" s="3"/>
      <c r="I17" s="3"/>
      <c r="J17" s="364"/>
      <c r="K17" s="364"/>
      <c r="L17" s="515"/>
      <c r="M17" s="365"/>
      <c r="N17" s="514"/>
      <c r="O17" s="151"/>
      <c r="P17" s="485">
        <v>0.3125</v>
      </c>
      <c r="Q17" s="486">
        <v>7.5</v>
      </c>
      <c r="R17" s="151"/>
      <c r="S17" s="151"/>
      <c r="AB17" s="367"/>
      <c r="AC17" s="367"/>
      <c r="AD17" s="367"/>
      <c r="AE17" s="367"/>
      <c r="AF17" s="367"/>
      <c r="AG17" s="367"/>
      <c r="AH17" s="367"/>
      <c r="AI17" s="367"/>
      <c r="AJ17" s="367"/>
      <c r="AK17" s="367"/>
      <c r="AL17" s="367"/>
      <c r="AM17" s="367"/>
      <c r="AN17" s="368"/>
      <c r="AO17" s="368"/>
      <c r="AP17" s="368"/>
      <c r="AQ17" s="368"/>
      <c r="AR17" s="368"/>
      <c r="AS17" s="368"/>
      <c r="AT17" s="368"/>
      <c r="AU17" s="368"/>
      <c r="AV17" s="368"/>
      <c r="AW17" s="368"/>
      <c r="AX17" s="368"/>
      <c r="AY17" s="368"/>
      <c r="AZ17" s="368"/>
      <c r="BA17" s="368"/>
      <c r="BB17" s="368"/>
      <c r="BC17" s="368"/>
      <c r="BD17" s="368"/>
      <c r="BE17" s="368"/>
      <c r="BF17" s="368"/>
      <c r="BG17" s="368"/>
    </row>
    <row r="18" spans="1:59" x14ac:dyDescent="0.25">
      <c r="A18" s="502"/>
      <c r="B18" s="502"/>
      <c r="C18" s="516" t="s">
        <v>395</v>
      </c>
      <c r="D18" s="517">
        <v>2154</v>
      </c>
      <c r="E18" s="517">
        <v>13645</v>
      </c>
      <c r="F18" s="502"/>
      <c r="G18" s="431"/>
      <c r="H18" s="3"/>
      <c r="I18" s="3"/>
      <c r="J18" s="365"/>
      <c r="K18" s="365"/>
      <c r="L18" s="22"/>
      <c r="M18" s="365"/>
      <c r="N18" s="514"/>
      <c r="O18" s="151"/>
      <c r="P18" s="485">
        <v>0.33333333333333298</v>
      </c>
      <c r="Q18" s="486">
        <v>8</v>
      </c>
      <c r="R18" s="151"/>
      <c r="S18" s="151"/>
      <c r="AB18" s="367"/>
      <c r="AC18" s="367"/>
      <c r="AD18" s="367"/>
      <c r="AE18" s="367"/>
      <c r="AF18" s="367"/>
      <c r="AG18" s="367"/>
      <c r="AH18" s="367"/>
      <c r="AI18" s="367"/>
      <c r="AJ18" s="367"/>
      <c r="AK18" s="367"/>
      <c r="AL18" s="367"/>
      <c r="AM18" s="367"/>
      <c r="AN18" s="368"/>
      <c r="AO18" s="368"/>
      <c r="AP18" s="368"/>
      <c r="AQ18" s="368"/>
      <c r="AR18" s="368"/>
      <c r="AS18" s="368"/>
      <c r="AT18" s="368"/>
      <c r="AU18" s="368"/>
      <c r="AV18" s="368"/>
      <c r="AW18" s="368"/>
      <c r="AX18" s="368"/>
      <c r="AY18" s="368"/>
      <c r="AZ18" s="368"/>
      <c r="BA18" s="368"/>
      <c r="BB18" s="368"/>
      <c r="BC18" s="368"/>
      <c r="BD18" s="368"/>
      <c r="BE18" s="368"/>
      <c r="BF18" s="368"/>
      <c r="BG18" s="368"/>
    </row>
    <row r="19" spans="1:59" x14ac:dyDescent="0.25">
      <c r="A19" s="502"/>
      <c r="B19" s="502"/>
      <c r="C19" s="516" t="s">
        <v>396</v>
      </c>
      <c r="D19" s="517">
        <v>64</v>
      </c>
      <c r="E19" s="517">
        <v>64</v>
      </c>
      <c r="F19" s="502"/>
      <c r="G19" s="502"/>
      <c r="H19" s="3"/>
      <c r="I19" s="3"/>
      <c r="J19" s="518"/>
      <c r="K19" s="365"/>
      <c r="L19" s="512"/>
      <c r="M19" s="365"/>
      <c r="N19" s="514"/>
      <c r="O19" s="151"/>
      <c r="P19" s="485">
        <v>0.35416666666666602</v>
      </c>
      <c r="Q19" s="486">
        <v>8.5</v>
      </c>
      <c r="R19" s="151"/>
      <c r="S19" s="151"/>
      <c r="AB19" s="367"/>
      <c r="AC19" s="367"/>
      <c r="AD19" s="367"/>
      <c r="AE19" s="367"/>
      <c r="AF19" s="367"/>
      <c r="AG19" s="367"/>
      <c r="AH19" s="367"/>
      <c r="AI19" s="367"/>
      <c r="AJ19" s="367"/>
      <c r="AK19" s="367"/>
      <c r="AL19" s="367"/>
      <c r="AM19" s="367"/>
      <c r="AN19" s="368"/>
      <c r="AO19" s="368"/>
      <c r="AP19" s="368"/>
      <c r="AQ19" s="368"/>
      <c r="AR19" s="368"/>
      <c r="AS19" s="368"/>
      <c r="AT19" s="368"/>
      <c r="AU19" s="368"/>
      <c r="AV19" s="368"/>
      <c r="AW19" s="368"/>
      <c r="AX19" s="368"/>
      <c r="AY19" s="368"/>
      <c r="AZ19" s="368"/>
      <c r="BA19" s="368"/>
      <c r="BB19" s="368"/>
      <c r="BC19" s="368"/>
      <c r="BD19" s="368"/>
      <c r="BE19" s="368"/>
      <c r="BF19" s="368"/>
      <c r="BG19" s="368"/>
    </row>
    <row r="20" spans="1:59" x14ac:dyDescent="0.25">
      <c r="A20" s="502"/>
      <c r="B20" s="365"/>
      <c r="C20" s="516" t="s">
        <v>397</v>
      </c>
      <c r="D20" s="517">
        <v>60</v>
      </c>
      <c r="E20" s="517">
        <v>60</v>
      </c>
      <c r="F20" s="365"/>
      <c r="G20" s="365"/>
      <c r="H20" s="3"/>
      <c r="I20" s="3"/>
      <c r="J20" s="518"/>
      <c r="K20" s="365"/>
      <c r="L20" s="519"/>
      <c r="M20" s="513"/>
      <c r="N20" s="514"/>
      <c r="O20" s="151"/>
      <c r="P20" s="485">
        <v>0.375</v>
      </c>
      <c r="Q20" s="486">
        <v>9</v>
      </c>
      <c r="R20" s="151"/>
      <c r="S20" s="151"/>
      <c r="AB20" s="367"/>
      <c r="AC20" s="367"/>
      <c r="AD20" s="367"/>
      <c r="AE20" s="367"/>
      <c r="AF20" s="367"/>
      <c r="AG20" s="367"/>
      <c r="AH20" s="367"/>
      <c r="AI20" s="367"/>
      <c r="AJ20" s="367"/>
      <c r="AK20" s="367"/>
      <c r="AL20" s="367"/>
      <c r="AM20" s="367"/>
      <c r="AN20" s="368"/>
      <c r="AO20" s="368"/>
      <c r="AP20" s="368"/>
      <c r="AQ20" s="368"/>
      <c r="AR20" s="368"/>
      <c r="AS20" s="368"/>
      <c r="AT20" s="368"/>
      <c r="AU20" s="368"/>
      <c r="AV20" s="368"/>
      <c r="AW20" s="368"/>
      <c r="AX20" s="368"/>
      <c r="AY20" s="368"/>
      <c r="AZ20" s="368"/>
      <c r="BA20" s="368"/>
      <c r="BB20" s="368"/>
      <c r="BC20" s="368"/>
      <c r="BD20" s="368"/>
      <c r="BE20" s="368"/>
      <c r="BF20" s="368"/>
      <c r="BG20" s="368"/>
    </row>
    <row r="21" spans="1:59" x14ac:dyDescent="0.25">
      <c r="A21" s="502"/>
      <c r="B21" s="3"/>
      <c r="C21" s="502"/>
      <c r="D21" s="502"/>
      <c r="E21" s="3"/>
      <c r="F21" s="3"/>
      <c r="G21" s="3"/>
      <c r="H21" s="3"/>
      <c r="I21" s="3"/>
      <c r="J21" s="365"/>
      <c r="K21" s="365"/>
      <c r="L21" s="520"/>
      <c r="M21" s="520"/>
      <c r="N21" s="151"/>
      <c r="O21" s="151"/>
      <c r="P21" s="485">
        <v>0.39583333333333298</v>
      </c>
      <c r="Q21" s="486">
        <v>9.5</v>
      </c>
      <c r="R21" s="151"/>
      <c r="S21" s="151"/>
      <c r="AB21" s="367"/>
      <c r="AC21" s="367"/>
      <c r="AD21" s="367"/>
      <c r="AE21" s="367"/>
      <c r="AF21" s="367"/>
      <c r="AG21" s="367"/>
      <c r="AH21" s="367"/>
      <c r="AI21" s="367"/>
      <c r="AJ21" s="367"/>
      <c r="AK21" s="367"/>
      <c r="AL21" s="367"/>
      <c r="AM21" s="367"/>
      <c r="AN21" s="368"/>
      <c r="AO21" s="368"/>
      <c r="AP21" s="368"/>
      <c r="AQ21" s="368"/>
      <c r="AR21" s="368"/>
      <c r="AS21" s="368"/>
      <c r="AT21" s="368"/>
      <c r="AU21" s="368"/>
      <c r="AV21" s="368"/>
      <c r="AW21" s="368"/>
      <c r="AX21" s="368"/>
      <c r="AY21" s="368"/>
      <c r="AZ21" s="368"/>
      <c r="BA21" s="368"/>
      <c r="BB21" s="368"/>
      <c r="BC21" s="368"/>
      <c r="BD21" s="368"/>
      <c r="BE21" s="368"/>
      <c r="BF21" s="368"/>
      <c r="BG21" s="368"/>
    </row>
    <row r="22" spans="1:59" x14ac:dyDescent="0.25">
      <c r="A22" s="502"/>
      <c r="B22" s="3"/>
      <c r="C22" s="45" t="s">
        <v>398</v>
      </c>
      <c r="D22" s="521">
        <v>0.23958333333333334</v>
      </c>
      <c r="E22" s="521">
        <v>0.91666666666666663</v>
      </c>
      <c r="F22" s="3"/>
      <c r="G22" s="3"/>
      <c r="H22" s="3"/>
      <c r="I22" s="3"/>
      <c r="J22" s="365"/>
      <c r="K22" s="365"/>
      <c r="L22" s="520"/>
      <c r="M22" s="520"/>
      <c r="N22" s="151"/>
      <c r="O22" s="151"/>
      <c r="P22" s="485">
        <v>0.41666666666666602</v>
      </c>
      <c r="Q22" s="486">
        <v>10</v>
      </c>
      <c r="R22" s="151"/>
      <c r="S22" s="151"/>
      <c r="AB22" s="367"/>
      <c r="AC22" s="367"/>
      <c r="AD22" s="367"/>
      <c r="AE22" s="367"/>
      <c r="AF22" s="367"/>
      <c r="AG22" s="367"/>
      <c r="AH22" s="367"/>
      <c r="AI22" s="367"/>
      <c r="AJ22" s="367"/>
      <c r="AK22" s="367"/>
      <c r="AL22" s="367"/>
      <c r="AM22" s="367"/>
      <c r="AN22" s="368"/>
      <c r="AO22" s="368"/>
      <c r="AP22" s="368"/>
      <c r="AQ22" s="368"/>
      <c r="AR22" s="368"/>
      <c r="AS22" s="368"/>
      <c r="AT22" s="368"/>
      <c r="AU22" s="368"/>
      <c r="AV22" s="368"/>
      <c r="AW22" s="368"/>
      <c r="AX22" s="368"/>
      <c r="AY22" s="368"/>
      <c r="AZ22" s="368"/>
      <c r="BA22" s="368"/>
      <c r="BB22" s="368"/>
      <c r="BC22" s="368"/>
      <c r="BD22" s="368"/>
      <c r="BE22" s="368"/>
      <c r="BF22" s="368"/>
      <c r="BG22" s="368"/>
    </row>
    <row r="23" spans="1:59" x14ac:dyDescent="0.25">
      <c r="A23" s="436"/>
      <c r="B23" s="3"/>
      <c r="C23" s="45"/>
      <c r="D23" s="45"/>
      <c r="E23" s="29"/>
      <c r="F23" s="3"/>
      <c r="G23" s="3"/>
      <c r="H23" s="436"/>
      <c r="I23" s="437"/>
      <c r="J23" s="520"/>
      <c r="K23" s="520"/>
      <c r="L23" s="520"/>
      <c r="M23" s="520"/>
      <c r="N23" s="151"/>
      <c r="O23" s="151"/>
      <c r="P23" s="485">
        <v>0.4375</v>
      </c>
      <c r="Q23" s="486">
        <v>10.5</v>
      </c>
      <c r="R23" s="151"/>
      <c r="S23" s="151"/>
      <c r="AB23" s="367"/>
      <c r="AC23" s="367"/>
      <c r="AD23" s="367"/>
      <c r="AE23" s="367"/>
      <c r="AF23" s="367"/>
      <c r="AG23" s="367"/>
      <c r="AH23" s="367"/>
      <c r="AI23" s="367"/>
      <c r="AJ23" s="367"/>
      <c r="AK23" s="367"/>
      <c r="AL23" s="367"/>
      <c r="AM23" s="367"/>
      <c r="AN23" s="368"/>
      <c r="AO23" s="368"/>
      <c r="AP23" s="368"/>
      <c r="AQ23" s="368"/>
      <c r="AR23" s="368"/>
      <c r="AS23" s="368"/>
      <c r="AT23" s="368"/>
      <c r="AU23" s="368"/>
      <c r="AV23" s="368"/>
      <c r="AW23" s="368"/>
      <c r="AX23" s="368"/>
      <c r="AY23" s="368"/>
      <c r="AZ23" s="368"/>
      <c r="BA23" s="368"/>
      <c r="BB23" s="368"/>
      <c r="BC23" s="368"/>
      <c r="BD23" s="368"/>
      <c r="BE23" s="368"/>
      <c r="BF23" s="368"/>
      <c r="BG23" s="368"/>
    </row>
    <row r="24" spans="1:59" x14ac:dyDescent="0.25">
      <c r="A24" s="439"/>
      <c r="B24" s="3"/>
      <c r="C24" s="45" t="s">
        <v>399</v>
      </c>
      <c r="D24" s="444">
        <f>D11</f>
        <v>17.5</v>
      </c>
      <c r="E24" s="29"/>
      <c r="F24" s="524">
        <f>+F32+F39</f>
        <v>0</v>
      </c>
      <c r="G24" s="3">
        <f>+G32+G39</f>
        <v>0</v>
      </c>
      <c r="H24" s="437"/>
      <c r="I24" s="522">
        <f>+I32+I39+I46+I53</f>
        <v>0</v>
      </c>
      <c r="J24" s="522"/>
      <c r="K24" s="523"/>
      <c r="L24" s="520"/>
      <c r="M24" s="3"/>
      <c r="N24" s="151"/>
      <c r="O24" s="151"/>
      <c r="P24" s="485">
        <v>0.45833333333333298</v>
      </c>
      <c r="Q24" s="486">
        <v>11</v>
      </c>
      <c r="R24" s="151"/>
      <c r="S24" s="151"/>
      <c r="T24" s="369"/>
      <c r="U24" s="366"/>
      <c r="V24" s="366"/>
      <c r="W24" s="366"/>
      <c r="X24" s="366"/>
      <c r="Y24" s="367"/>
      <c r="Z24" s="367"/>
      <c r="AA24" s="367"/>
      <c r="AB24" s="367"/>
      <c r="AC24" s="367"/>
      <c r="AD24" s="367"/>
      <c r="AE24" s="367"/>
      <c r="AF24" s="367"/>
      <c r="AG24" s="367"/>
      <c r="AH24" s="367"/>
      <c r="AI24" s="367"/>
      <c r="AJ24" s="367"/>
      <c r="AK24" s="367"/>
      <c r="AL24" s="367"/>
      <c r="AM24" s="367"/>
      <c r="AN24" s="368"/>
      <c r="AO24" s="368"/>
      <c r="AP24" s="368"/>
      <c r="AQ24" s="368"/>
      <c r="AR24" s="368"/>
      <c r="AS24" s="368"/>
      <c r="AT24" s="368"/>
      <c r="AU24" s="368"/>
      <c r="AV24" s="368"/>
      <c r="AW24" s="368"/>
      <c r="AX24" s="368"/>
      <c r="AY24" s="368"/>
      <c r="AZ24" s="368"/>
      <c r="BA24" s="368"/>
      <c r="BB24" s="368"/>
      <c r="BC24" s="368"/>
      <c r="BD24" s="368"/>
      <c r="BE24" s="368"/>
      <c r="BF24" s="368"/>
      <c r="BG24" s="368"/>
    </row>
    <row r="25" spans="1:59" x14ac:dyDescent="0.25">
      <c r="A25" s="439"/>
      <c r="B25" s="3"/>
      <c r="C25" s="45"/>
      <c r="D25" s="45"/>
      <c r="E25" s="29"/>
      <c r="F25" s="524"/>
      <c r="G25" s="525"/>
      <c r="H25" s="437"/>
      <c r="I25" s="522"/>
      <c r="J25" s="522"/>
      <c r="K25" s="523"/>
      <c r="L25" s="520"/>
      <c r="M25" s="3"/>
      <c r="N25" s="151"/>
      <c r="O25" s="151"/>
      <c r="P25" s="485">
        <v>0.47916666666666602</v>
      </c>
      <c r="Q25" s="486">
        <v>11.5</v>
      </c>
      <c r="R25" s="151"/>
      <c r="S25" s="151"/>
      <c r="T25" s="369"/>
      <c r="U25" s="366"/>
      <c r="V25" s="366"/>
      <c r="W25" s="366"/>
      <c r="X25" s="366"/>
      <c r="Y25" s="367"/>
      <c r="Z25" s="367"/>
      <c r="AA25" s="367"/>
      <c r="AB25" s="367"/>
      <c r="AC25" s="367"/>
      <c r="AD25" s="367"/>
      <c r="AE25" s="367"/>
      <c r="AF25" s="367"/>
      <c r="AG25" s="367"/>
      <c r="AH25" s="367"/>
      <c r="AI25" s="367"/>
      <c r="AJ25" s="367"/>
      <c r="AK25" s="367"/>
      <c r="AL25" s="367"/>
      <c r="AM25" s="367"/>
      <c r="AN25" s="368"/>
      <c r="AO25" s="368"/>
      <c r="AP25" s="368"/>
      <c r="AQ25" s="368"/>
      <c r="AR25" s="368"/>
      <c r="AS25" s="368"/>
      <c r="AT25" s="368"/>
      <c r="AU25" s="368"/>
      <c r="AV25" s="368"/>
      <c r="AW25" s="368"/>
      <c r="AX25" s="368"/>
      <c r="AY25" s="368"/>
      <c r="AZ25" s="368"/>
      <c r="BA25" s="368"/>
      <c r="BB25" s="368"/>
      <c r="BC25" s="368"/>
      <c r="BD25" s="368"/>
      <c r="BE25" s="368"/>
      <c r="BF25" s="368"/>
      <c r="BG25" s="368"/>
    </row>
    <row r="26" spans="1:59" x14ac:dyDescent="0.25">
      <c r="A26" s="439"/>
      <c r="B26" s="3"/>
      <c r="C26" s="45" t="s">
        <v>400</v>
      </c>
      <c r="D26" s="45">
        <f>ROUND((D24*7)/48,0)</f>
        <v>3</v>
      </c>
      <c r="E26" s="29"/>
      <c r="F26" s="524"/>
      <c r="G26" s="525"/>
      <c r="H26" s="436"/>
      <c r="I26" s="436"/>
      <c r="J26" s="520"/>
      <c r="K26" s="526"/>
      <c r="L26" s="520"/>
      <c r="M26" s="3"/>
      <c r="N26" s="151"/>
      <c r="O26" s="151"/>
      <c r="P26" s="485">
        <v>0.5</v>
      </c>
      <c r="Q26" s="486">
        <v>12</v>
      </c>
      <c r="R26" s="151"/>
      <c r="S26" s="151"/>
      <c r="T26" s="376"/>
      <c r="U26" s="377"/>
      <c r="V26" s="366"/>
      <c r="W26" s="366"/>
      <c r="X26" s="366"/>
      <c r="Y26" s="367"/>
      <c r="Z26" s="367"/>
      <c r="AA26" s="367"/>
      <c r="AB26" s="367"/>
      <c r="AC26" s="367"/>
      <c r="AD26" s="367"/>
      <c r="AE26" s="367"/>
      <c r="AF26" s="367"/>
      <c r="AG26" s="367"/>
      <c r="AH26" s="367"/>
      <c r="AI26" s="367"/>
      <c r="AJ26" s="367"/>
      <c r="AK26" s="367"/>
      <c r="AL26" s="367"/>
      <c r="AM26" s="367"/>
      <c r="AN26" s="368"/>
      <c r="AO26" s="368"/>
      <c r="AP26" s="368"/>
      <c r="AQ26" s="368"/>
      <c r="AR26" s="368"/>
      <c r="AS26" s="368"/>
      <c r="AT26" s="368"/>
      <c r="AU26" s="368"/>
      <c r="AV26" s="368"/>
      <c r="AW26" s="368"/>
      <c r="AX26" s="368"/>
      <c r="AY26" s="368"/>
      <c r="AZ26" s="368"/>
      <c r="BA26" s="368"/>
      <c r="BB26" s="368"/>
      <c r="BC26" s="368"/>
      <c r="BD26" s="368"/>
      <c r="BE26" s="368"/>
      <c r="BF26" s="368"/>
      <c r="BG26" s="368"/>
    </row>
    <row r="27" spans="1:59" x14ac:dyDescent="0.25">
      <c r="A27" s="439"/>
      <c r="B27" s="3"/>
      <c r="C27" s="502"/>
      <c r="D27" s="502"/>
      <c r="E27" s="3"/>
      <c r="F27" s="524"/>
      <c r="G27" s="525"/>
      <c r="H27" s="436"/>
      <c r="I27" s="436"/>
      <c r="J27" s="520"/>
      <c r="K27" s="526"/>
      <c r="L27" s="520"/>
      <c r="M27" s="3"/>
      <c r="N27" s="151"/>
      <c r="O27" s="151"/>
      <c r="P27" s="485"/>
      <c r="Q27" s="486"/>
      <c r="R27" s="151"/>
      <c r="S27" s="151"/>
      <c r="T27" s="376"/>
      <c r="U27" s="377"/>
      <c r="V27" s="366"/>
      <c r="W27" s="366"/>
      <c r="X27" s="366"/>
      <c r="Y27" s="367"/>
      <c r="Z27" s="367"/>
      <c r="AA27" s="367"/>
      <c r="AB27" s="367"/>
      <c r="AC27" s="367"/>
      <c r="AD27" s="367"/>
      <c r="AE27" s="367"/>
      <c r="AF27" s="367"/>
      <c r="AG27" s="367"/>
      <c r="AH27" s="367"/>
      <c r="AI27" s="367"/>
      <c r="AJ27" s="367"/>
      <c r="AK27" s="367"/>
      <c r="AL27" s="367"/>
      <c r="AM27" s="367"/>
      <c r="AN27" s="368"/>
      <c r="AO27" s="368"/>
      <c r="AP27" s="368"/>
      <c r="AQ27" s="368"/>
      <c r="AR27" s="368"/>
      <c r="AS27" s="368"/>
      <c r="AT27" s="368"/>
      <c r="AU27" s="368"/>
      <c r="AV27" s="368"/>
      <c r="AW27" s="368"/>
      <c r="AX27" s="368"/>
      <c r="AY27" s="368"/>
      <c r="AZ27" s="368"/>
      <c r="BA27" s="368"/>
      <c r="BB27" s="368"/>
      <c r="BC27" s="368"/>
      <c r="BD27" s="368"/>
      <c r="BE27" s="368"/>
      <c r="BF27" s="368"/>
      <c r="BG27" s="368"/>
    </row>
    <row r="28" spans="1:59" x14ac:dyDescent="0.25">
      <c r="A28" s="438"/>
      <c r="B28" s="3"/>
      <c r="C28" s="29" t="s">
        <v>401</v>
      </c>
      <c r="D28" s="527">
        <f>SUM(D12:E12)*D24*30</f>
        <v>23100</v>
      </c>
      <c r="E28" s="524"/>
      <c r="F28" s="524"/>
      <c r="G28" s="525"/>
      <c r="H28" s="436"/>
      <c r="I28" s="528"/>
      <c r="J28" s="520"/>
      <c r="K28" s="520"/>
      <c r="L28" s="520"/>
      <c r="M28" s="3"/>
      <c r="N28" s="151"/>
      <c r="O28" s="151"/>
      <c r="P28" s="485">
        <v>0.52083333333333304</v>
      </c>
      <c r="Q28" s="486">
        <v>12.5</v>
      </c>
      <c r="R28" s="151"/>
      <c r="S28" s="151"/>
      <c r="T28" s="376"/>
      <c r="U28" s="377"/>
      <c r="V28" s="366"/>
      <c r="W28" s="366"/>
      <c r="X28" s="366"/>
      <c r="Y28" s="367"/>
      <c r="Z28" s="367"/>
      <c r="AA28" s="367"/>
      <c r="AB28" s="367"/>
      <c r="AC28" s="367"/>
      <c r="AD28" s="367"/>
      <c r="AE28" s="367"/>
      <c r="AF28" s="367"/>
      <c r="AG28" s="367"/>
      <c r="AH28" s="367"/>
      <c r="AI28" s="367"/>
      <c r="AJ28" s="367"/>
      <c r="AK28" s="367"/>
      <c r="AL28" s="367"/>
      <c r="AM28" s="367"/>
      <c r="AN28" s="368"/>
      <c r="AO28" s="368"/>
      <c r="AP28" s="368"/>
      <c r="AQ28" s="368"/>
      <c r="AR28" s="368"/>
      <c r="AS28" s="368"/>
      <c r="AT28" s="368"/>
      <c r="AU28" s="368"/>
      <c r="AV28" s="368"/>
      <c r="AW28" s="368"/>
      <c r="AX28" s="368"/>
      <c r="AY28" s="368"/>
      <c r="AZ28" s="368"/>
      <c r="BA28" s="368"/>
      <c r="BB28" s="368"/>
      <c r="BC28" s="368"/>
      <c r="BD28" s="368"/>
      <c r="BE28" s="368"/>
      <c r="BF28" s="368"/>
      <c r="BG28" s="368"/>
    </row>
    <row r="29" spans="1:59" x14ac:dyDescent="0.25">
      <c r="A29" s="438"/>
      <c r="B29" s="3"/>
      <c r="C29" s="29" t="s">
        <v>402</v>
      </c>
      <c r="D29" s="527">
        <f>SUM(D14:E14)*D24*30</f>
        <v>9450</v>
      </c>
      <c r="E29" s="524"/>
      <c r="F29" s="524"/>
      <c r="G29" s="525"/>
      <c r="H29" s="436"/>
      <c r="I29" s="528"/>
      <c r="J29" s="520"/>
      <c r="K29" s="520"/>
      <c r="L29" s="520"/>
      <c r="M29" s="3"/>
      <c r="N29" s="151"/>
      <c r="O29" s="151"/>
      <c r="P29" s="485"/>
      <c r="Q29" s="486"/>
      <c r="R29" s="151"/>
      <c r="S29" s="151"/>
      <c r="T29" s="376"/>
      <c r="U29" s="377"/>
      <c r="V29" s="366"/>
      <c r="W29" s="366"/>
      <c r="X29" s="366"/>
      <c r="Y29" s="367"/>
      <c r="Z29" s="367"/>
      <c r="AA29" s="367"/>
      <c r="AB29" s="367"/>
      <c r="AC29" s="367"/>
      <c r="AD29" s="367"/>
      <c r="AE29" s="367"/>
      <c r="AF29" s="367"/>
      <c r="AG29" s="367"/>
      <c r="AH29" s="367"/>
      <c r="AI29" s="367"/>
      <c r="AJ29" s="367"/>
      <c r="AK29" s="367"/>
      <c r="AL29" s="367"/>
      <c r="AM29" s="367"/>
      <c r="AN29" s="368"/>
      <c r="AO29" s="368"/>
      <c r="AP29" s="368"/>
      <c r="AQ29" s="368"/>
      <c r="AR29" s="368"/>
      <c r="AS29" s="368"/>
      <c r="AT29" s="368"/>
      <c r="AU29" s="368"/>
      <c r="AV29" s="368"/>
      <c r="AW29" s="368"/>
      <c r="AX29" s="368"/>
      <c r="AY29" s="368"/>
      <c r="AZ29" s="368"/>
      <c r="BA29" s="368"/>
      <c r="BB29" s="368"/>
      <c r="BC29" s="368"/>
      <c r="BD29" s="368"/>
      <c r="BE29" s="368"/>
      <c r="BF29" s="368"/>
      <c r="BG29" s="368"/>
    </row>
    <row r="30" spans="1:59" x14ac:dyDescent="0.25">
      <c r="A30" s="529" t="s">
        <v>403</v>
      </c>
      <c r="B30" s="3"/>
      <c r="C30" s="402"/>
      <c r="D30" s="402"/>
      <c r="E30" s="402"/>
      <c r="F30" s="524"/>
      <c r="G30" s="525"/>
      <c r="H30" s="436"/>
      <c r="I30" s="436"/>
      <c r="J30" s="520"/>
      <c r="K30" s="365"/>
      <c r="L30" s="365"/>
      <c r="M30" s="494"/>
      <c r="N30" s="151"/>
      <c r="O30" s="151"/>
      <c r="P30" s="485"/>
      <c r="Q30" s="486"/>
      <c r="R30" s="151"/>
      <c r="S30" s="151"/>
      <c r="T30" s="376"/>
      <c r="U30" s="377"/>
      <c r="V30" s="366"/>
      <c r="W30" s="366"/>
      <c r="X30" s="366"/>
      <c r="Y30" s="367"/>
      <c r="Z30" s="367"/>
      <c r="AA30" s="367"/>
      <c r="AB30" s="367"/>
      <c r="AC30" s="367"/>
      <c r="AD30" s="367"/>
      <c r="AE30" s="367"/>
      <c r="AF30" s="367"/>
      <c r="AG30" s="367"/>
      <c r="AH30" s="367"/>
      <c r="AI30" s="367"/>
      <c r="AJ30" s="367"/>
      <c r="AK30" s="367"/>
      <c r="AL30" s="367"/>
      <c r="AM30" s="367"/>
      <c r="AN30" s="368"/>
      <c r="AO30" s="368"/>
      <c r="AP30" s="368"/>
      <c r="AQ30" s="368"/>
      <c r="AR30" s="368"/>
      <c r="AS30" s="368"/>
      <c r="AT30" s="368"/>
      <c r="AU30" s="368"/>
      <c r="AV30" s="368"/>
      <c r="AW30" s="368"/>
      <c r="AX30" s="368"/>
      <c r="AY30" s="368"/>
      <c r="AZ30" s="368"/>
      <c r="BA30" s="368"/>
      <c r="BB30" s="368"/>
      <c r="BC30" s="368"/>
      <c r="BD30" s="368"/>
      <c r="BE30" s="368"/>
      <c r="BF30" s="368"/>
      <c r="BG30" s="368"/>
    </row>
    <row r="31" spans="1:59" x14ac:dyDescent="0.25">
      <c r="A31" s="1105" t="s">
        <v>404</v>
      </c>
      <c r="B31" s="1105" t="s">
        <v>271</v>
      </c>
      <c r="C31" s="1105"/>
      <c r="D31" s="505">
        <v>13077</v>
      </c>
      <c r="E31" s="505">
        <v>3554</v>
      </c>
      <c r="F31" s="524"/>
      <c r="G31" s="525"/>
      <c r="H31" s="3"/>
      <c r="I31" s="3"/>
      <c r="J31" s="233"/>
      <c r="K31" s="442"/>
      <c r="L31" s="530"/>
      <c r="M31" s="3"/>
      <c r="N31" s="151"/>
      <c r="O31" s="151"/>
      <c r="P31" s="485"/>
      <c r="Q31" s="486"/>
      <c r="R31" s="151"/>
      <c r="S31" s="151"/>
      <c r="T31" s="376"/>
      <c r="U31" s="377"/>
      <c r="V31" s="366"/>
      <c r="W31" s="366"/>
      <c r="X31" s="366"/>
      <c r="Y31" s="367"/>
      <c r="Z31" s="367"/>
      <c r="AA31" s="367"/>
      <c r="AB31" s="367"/>
      <c r="AC31" s="367"/>
      <c r="AD31" s="367"/>
      <c r="AE31" s="367"/>
      <c r="AF31" s="367"/>
      <c r="AG31" s="367"/>
      <c r="AH31" s="367"/>
      <c r="AI31" s="367"/>
      <c r="AJ31" s="367"/>
      <c r="AK31" s="367"/>
      <c r="AL31" s="367"/>
      <c r="AM31" s="367"/>
      <c r="AN31" s="368"/>
      <c r="AO31" s="368"/>
      <c r="AP31" s="368"/>
      <c r="AQ31" s="368"/>
      <c r="AR31" s="368"/>
      <c r="AS31" s="368"/>
      <c r="AT31" s="368"/>
      <c r="AU31" s="368"/>
      <c r="AV31" s="368"/>
      <c r="AW31" s="368"/>
      <c r="AX31" s="368"/>
      <c r="AY31" s="368"/>
      <c r="AZ31" s="368"/>
      <c r="BA31" s="368"/>
      <c r="BB31" s="368"/>
      <c r="BC31" s="368"/>
      <c r="BD31" s="368"/>
      <c r="BE31" s="368"/>
      <c r="BF31" s="368"/>
      <c r="BG31" s="368"/>
    </row>
    <row r="32" spans="1:59" x14ac:dyDescent="0.25">
      <c r="A32" s="1105"/>
      <c r="B32" s="1106" t="s">
        <v>273</v>
      </c>
      <c r="C32" s="1106"/>
      <c r="D32" s="505">
        <v>1995</v>
      </c>
      <c r="E32" s="505">
        <v>581</v>
      </c>
      <c r="F32" s="524"/>
      <c r="G32" s="525"/>
      <c r="H32" s="3"/>
      <c r="I32" s="3"/>
      <c r="J32" s="233"/>
      <c r="K32" s="442"/>
      <c r="L32" s="530"/>
      <c r="M32" s="3"/>
      <c r="N32" s="151"/>
      <c r="O32" s="151"/>
      <c r="P32" s="485"/>
      <c r="Q32" s="486"/>
      <c r="R32" s="151"/>
      <c r="S32" s="151"/>
      <c r="T32" s="376"/>
      <c r="U32" s="377"/>
      <c r="V32" s="366"/>
      <c r="W32" s="366"/>
      <c r="X32" s="366"/>
      <c r="Y32" s="367"/>
      <c r="Z32" s="367"/>
      <c r="AA32" s="367"/>
      <c r="AB32" s="367"/>
      <c r="AC32" s="367"/>
      <c r="AD32" s="367"/>
      <c r="AE32" s="367"/>
      <c r="AF32" s="367"/>
      <c r="AG32" s="367"/>
      <c r="AH32" s="367"/>
      <c r="AI32" s="367"/>
      <c r="AJ32" s="367"/>
      <c r="AK32" s="367"/>
      <c r="AL32" s="367"/>
      <c r="AM32" s="367"/>
      <c r="AN32" s="368"/>
      <c r="AO32" s="368"/>
      <c r="AP32" s="368"/>
      <c r="AQ32" s="368"/>
      <c r="AR32" s="368"/>
      <c r="AS32" s="368"/>
      <c r="AT32" s="368"/>
      <c r="AU32" s="368"/>
      <c r="AV32" s="368"/>
      <c r="AW32" s="368"/>
      <c r="AX32" s="368"/>
      <c r="AY32" s="368"/>
      <c r="AZ32" s="368"/>
      <c r="BA32" s="368"/>
      <c r="BB32" s="368"/>
      <c r="BC32" s="368"/>
      <c r="BD32" s="368"/>
      <c r="BE32" s="368"/>
      <c r="BF32" s="368"/>
      <c r="BG32" s="368"/>
    </row>
    <row r="33" spans="1:59" x14ac:dyDescent="0.25">
      <c r="A33" s="159"/>
      <c r="B33" s="3"/>
      <c r="C33" s="402"/>
      <c r="D33" s="402"/>
      <c r="E33" s="402"/>
      <c r="F33" s="524"/>
      <c r="G33" s="525"/>
      <c r="H33" s="3"/>
      <c r="I33" s="3"/>
      <c r="J33" s="233"/>
      <c r="K33" s="442"/>
      <c r="L33" s="530"/>
      <c r="M33" s="3"/>
      <c r="N33" s="151"/>
      <c r="O33" s="151"/>
      <c r="P33" s="485">
        <v>0.64583333333333304</v>
      </c>
      <c r="Q33" s="486">
        <v>15.5</v>
      </c>
      <c r="R33" s="151"/>
      <c r="S33" s="151"/>
      <c r="T33" s="366"/>
      <c r="U33" s="366"/>
      <c r="V33" s="366"/>
      <c r="W33" s="366"/>
      <c r="X33" s="366"/>
      <c r="Y33" s="367"/>
      <c r="Z33" s="367"/>
      <c r="AA33" s="367"/>
      <c r="AB33" s="367"/>
      <c r="AC33" s="367"/>
      <c r="AD33" s="367"/>
      <c r="AE33" s="367"/>
      <c r="AF33" s="367"/>
      <c r="AG33" s="367"/>
      <c r="AH33" s="367"/>
      <c r="AI33" s="367"/>
      <c r="AJ33" s="367"/>
      <c r="AK33" s="367"/>
      <c r="AL33" s="367"/>
      <c r="AM33" s="367"/>
      <c r="AN33" s="368"/>
      <c r="AO33" s="368"/>
      <c r="AP33" s="368"/>
      <c r="AQ33" s="368"/>
      <c r="AR33" s="368"/>
      <c r="AS33" s="368"/>
      <c r="AT33" s="368"/>
      <c r="AU33" s="368"/>
      <c r="AV33" s="368"/>
      <c r="AW33" s="368"/>
      <c r="AX33" s="368"/>
      <c r="AY33" s="368"/>
      <c r="AZ33" s="368"/>
      <c r="BA33" s="368"/>
      <c r="BB33" s="368"/>
      <c r="BC33" s="368"/>
      <c r="BD33" s="368"/>
      <c r="BE33" s="368"/>
      <c r="BF33" s="368"/>
      <c r="BG33" s="368"/>
    </row>
    <row r="34" spans="1:59" x14ac:dyDescent="0.25">
      <c r="A34" s="159"/>
      <c r="B34" s="3"/>
      <c r="C34" s="402"/>
      <c r="D34" s="402"/>
      <c r="E34" s="402"/>
      <c r="F34" s="524"/>
      <c r="G34" s="525"/>
      <c r="H34" s="3"/>
      <c r="I34" s="3"/>
      <c r="J34" s="233"/>
      <c r="K34" s="442"/>
      <c r="L34" s="530"/>
      <c r="M34" s="3"/>
      <c r="N34" s="151"/>
      <c r="O34" s="151"/>
      <c r="P34" s="485"/>
      <c r="Q34" s="486"/>
      <c r="R34" s="151"/>
      <c r="S34" s="151"/>
      <c r="T34" s="366"/>
      <c r="U34" s="366"/>
      <c r="V34" s="366"/>
      <c r="W34" s="366"/>
      <c r="X34" s="366"/>
      <c r="Y34" s="367"/>
      <c r="Z34" s="367"/>
      <c r="AA34" s="367"/>
      <c r="AB34" s="367"/>
      <c r="AC34" s="367"/>
      <c r="AD34" s="367"/>
      <c r="AE34" s="367"/>
      <c r="AF34" s="367"/>
      <c r="AG34" s="367"/>
      <c r="AH34" s="367"/>
      <c r="AI34" s="367"/>
      <c r="AJ34" s="367"/>
      <c r="AK34" s="367"/>
      <c r="AL34" s="367"/>
      <c r="AM34" s="367"/>
      <c r="AN34" s="368"/>
      <c r="AO34" s="368"/>
      <c r="AP34" s="368"/>
      <c r="AQ34" s="368"/>
      <c r="AR34" s="368"/>
      <c r="AS34" s="368"/>
      <c r="AT34" s="368"/>
      <c r="AU34" s="368"/>
      <c r="AV34" s="368"/>
      <c r="AW34" s="368"/>
      <c r="AX34" s="368"/>
      <c r="AY34" s="368"/>
      <c r="AZ34" s="368"/>
      <c r="BA34" s="368"/>
      <c r="BB34" s="368"/>
      <c r="BC34" s="368"/>
      <c r="BD34" s="368"/>
      <c r="BE34" s="368"/>
      <c r="BF34" s="368"/>
      <c r="BG34" s="368"/>
    </row>
    <row r="35" spans="1:59" x14ac:dyDescent="0.25">
      <c r="A35" s="159"/>
      <c r="B35" s="3"/>
      <c r="C35" s="402"/>
      <c r="D35" s="402"/>
      <c r="E35" s="402"/>
      <c r="F35" s="524"/>
      <c r="G35" s="525"/>
      <c r="H35" s="3"/>
      <c r="I35" s="3"/>
      <c r="J35" s="431"/>
      <c r="K35" s="431"/>
      <c r="L35" s="3"/>
      <c r="M35" s="3"/>
      <c r="N35" s="151"/>
      <c r="O35" s="151"/>
      <c r="P35" s="485">
        <v>0.66666666666666596</v>
      </c>
      <c r="Q35" s="486">
        <v>16</v>
      </c>
      <c r="R35" s="151"/>
      <c r="S35" s="151"/>
      <c r="T35" s="366"/>
      <c r="U35" s="366"/>
      <c r="V35" s="366"/>
      <c r="W35" s="366"/>
      <c r="X35" s="366"/>
      <c r="Y35" s="367"/>
      <c r="Z35" s="367"/>
      <c r="AA35" s="367"/>
      <c r="AB35" s="367"/>
      <c r="AC35" s="367"/>
      <c r="AD35" s="367"/>
      <c r="AE35" s="367"/>
      <c r="AF35" s="367"/>
      <c r="AG35" s="367"/>
      <c r="AH35" s="367"/>
      <c r="AI35" s="367"/>
      <c r="AJ35" s="367"/>
      <c r="AK35" s="367"/>
      <c r="AL35" s="367"/>
      <c r="AM35" s="367"/>
      <c r="AN35" s="368"/>
      <c r="AO35" s="368"/>
      <c r="AP35" s="368"/>
      <c r="AQ35" s="368"/>
      <c r="AR35" s="368"/>
      <c r="AS35" s="368"/>
      <c r="AT35" s="368"/>
      <c r="AU35" s="368"/>
      <c r="AV35" s="368"/>
      <c r="AW35" s="368"/>
      <c r="AX35" s="368"/>
      <c r="AY35" s="368"/>
      <c r="AZ35" s="368"/>
      <c r="BA35" s="368"/>
      <c r="BB35" s="368"/>
      <c r="BC35" s="368"/>
      <c r="BD35" s="368"/>
      <c r="BE35" s="368"/>
      <c r="BF35" s="368"/>
      <c r="BG35" s="368"/>
    </row>
    <row r="36" spans="1:59" x14ac:dyDescent="0.25">
      <c r="A36" s="345"/>
      <c r="B36" s="3"/>
      <c r="C36" s="402"/>
      <c r="D36" s="402"/>
      <c r="E36" s="402"/>
      <c r="F36" s="524"/>
      <c r="G36" s="525"/>
      <c r="H36" s="3"/>
      <c r="I36" s="3"/>
      <c r="J36" s="502"/>
      <c r="K36" s="3"/>
      <c r="L36" s="3"/>
      <c r="M36" s="494"/>
      <c r="N36" s="151"/>
      <c r="O36" s="151"/>
      <c r="P36" s="485">
        <v>0.6875</v>
      </c>
      <c r="Q36" s="486">
        <v>16.5</v>
      </c>
      <c r="R36" s="151"/>
      <c r="S36" s="151"/>
      <c r="T36" s="366"/>
      <c r="U36" s="366"/>
      <c r="V36" s="366"/>
      <c r="W36" s="366"/>
      <c r="X36" s="366"/>
      <c r="Y36" s="367"/>
      <c r="Z36" s="367"/>
      <c r="AA36" s="367"/>
      <c r="AB36" s="367"/>
      <c r="AC36" s="367"/>
      <c r="AD36" s="367"/>
      <c r="AE36" s="367"/>
      <c r="AF36" s="367"/>
      <c r="AG36" s="367"/>
      <c r="AH36" s="367"/>
      <c r="AI36" s="367"/>
      <c r="AJ36" s="367"/>
      <c r="AK36" s="367"/>
      <c r="AL36" s="367"/>
      <c r="AM36" s="367"/>
      <c r="AN36" s="368"/>
      <c r="AO36" s="368"/>
      <c r="AP36" s="368"/>
      <c r="AQ36" s="368"/>
      <c r="AR36" s="368"/>
      <c r="AS36" s="368"/>
      <c r="AT36" s="368"/>
      <c r="AU36" s="368"/>
      <c r="AV36" s="368"/>
      <c r="AW36" s="368"/>
      <c r="AX36" s="368"/>
      <c r="AY36" s="368"/>
      <c r="AZ36" s="368"/>
      <c r="BA36" s="368"/>
      <c r="BB36" s="368"/>
      <c r="BC36" s="368"/>
      <c r="BD36" s="368"/>
      <c r="BE36" s="368"/>
      <c r="BF36" s="368"/>
      <c r="BG36" s="368"/>
    </row>
    <row r="37" spans="1:59" x14ac:dyDescent="0.25">
      <c r="A37" s="345"/>
      <c r="B37" s="3"/>
      <c r="C37" s="402"/>
      <c r="D37" s="402"/>
      <c r="E37" s="402"/>
      <c r="F37" s="524"/>
      <c r="G37" s="525"/>
      <c r="H37" s="3"/>
      <c r="I37" s="3"/>
      <c r="J37" s="3"/>
      <c r="K37" s="3"/>
      <c r="L37" s="3"/>
      <c r="M37" s="3"/>
      <c r="N37" s="151"/>
      <c r="O37" s="151"/>
      <c r="P37" s="485">
        <v>0.70833333333333304</v>
      </c>
      <c r="Q37" s="486">
        <v>17</v>
      </c>
      <c r="R37" s="151"/>
      <c r="S37" s="495"/>
      <c r="T37" s="366"/>
      <c r="U37" s="366"/>
      <c r="V37" s="366"/>
      <c r="W37" s="366"/>
      <c r="X37" s="366"/>
      <c r="Y37" s="367"/>
      <c r="Z37" s="367"/>
      <c r="AA37" s="367"/>
      <c r="AB37" s="367"/>
      <c r="AC37" s="367"/>
      <c r="AD37" s="367"/>
      <c r="AE37" s="367"/>
      <c r="AF37" s="367"/>
      <c r="AG37" s="367"/>
      <c r="AH37" s="367"/>
      <c r="AI37" s="367"/>
      <c r="AJ37" s="367"/>
      <c r="AK37" s="367"/>
      <c r="AL37" s="367"/>
      <c r="AM37" s="367"/>
      <c r="AN37" s="368"/>
      <c r="AO37" s="368"/>
      <c r="AP37" s="368"/>
      <c r="AQ37" s="368"/>
      <c r="AR37" s="368"/>
      <c r="AS37" s="368"/>
      <c r="AT37" s="368"/>
      <c r="AU37" s="368"/>
      <c r="AV37" s="368"/>
      <c r="AW37" s="368"/>
      <c r="AX37" s="368"/>
      <c r="AY37" s="368"/>
      <c r="AZ37" s="368"/>
      <c r="BA37" s="368"/>
      <c r="BB37" s="368"/>
      <c r="BC37" s="368"/>
      <c r="BD37" s="368"/>
      <c r="BE37" s="368"/>
      <c r="BF37" s="368"/>
      <c r="BG37" s="368"/>
    </row>
    <row r="38" spans="1:59" x14ac:dyDescent="0.25">
      <c r="A38" s="3"/>
      <c r="B38" s="3"/>
      <c r="C38" s="402"/>
      <c r="D38" s="402"/>
      <c r="E38" s="402"/>
      <c r="F38" s="524"/>
      <c r="G38" s="525"/>
      <c r="H38" s="3"/>
      <c r="I38" s="1104"/>
      <c r="J38" s="1104"/>
      <c r="K38" s="3"/>
      <c r="L38" s="3"/>
      <c r="M38" s="432"/>
      <c r="N38" s="151"/>
      <c r="O38" s="151"/>
      <c r="P38" s="485">
        <v>0.72916666666666596</v>
      </c>
      <c r="Q38" s="486">
        <v>17.5</v>
      </c>
      <c r="R38" s="151"/>
      <c r="S38" s="495"/>
      <c r="T38" s="366"/>
      <c r="U38" s="366"/>
      <c r="V38" s="366"/>
      <c r="W38" s="366"/>
      <c r="X38" s="366"/>
      <c r="Y38" s="367"/>
      <c r="Z38" s="367"/>
      <c r="AA38" s="367"/>
      <c r="AB38" s="367"/>
      <c r="AC38" s="367"/>
      <c r="AD38" s="367"/>
      <c r="AE38" s="367"/>
      <c r="AF38" s="367"/>
      <c r="AG38" s="367"/>
      <c r="AH38" s="367"/>
      <c r="AI38" s="367"/>
      <c r="AJ38" s="367"/>
      <c r="AK38" s="367"/>
      <c r="AL38" s="367"/>
      <c r="AM38" s="367"/>
      <c r="AN38" s="368"/>
      <c r="AO38" s="368"/>
      <c r="AP38" s="368"/>
      <c r="AQ38" s="368"/>
      <c r="AR38" s="368"/>
      <c r="AS38" s="368"/>
      <c r="AT38" s="368"/>
      <c r="AU38" s="368"/>
      <c r="AV38" s="368"/>
      <c r="AW38" s="368"/>
      <c r="AX38" s="368"/>
      <c r="AY38" s="368"/>
      <c r="AZ38" s="368"/>
      <c r="BA38" s="368"/>
      <c r="BB38" s="368"/>
      <c r="BC38" s="368"/>
      <c r="BD38" s="368"/>
      <c r="BE38" s="368"/>
      <c r="BF38" s="368"/>
      <c r="BG38" s="368"/>
    </row>
    <row r="39" spans="1:59" x14ac:dyDescent="0.25">
      <c r="A39" s="3"/>
      <c r="B39" s="3"/>
      <c r="C39" s="402"/>
      <c r="D39" s="402"/>
      <c r="E39" s="402"/>
      <c r="F39" s="524"/>
      <c r="G39" s="525"/>
      <c r="H39" s="3"/>
      <c r="I39" s="85"/>
      <c r="J39" s="502"/>
      <c r="K39" s="3"/>
      <c r="L39" s="3"/>
      <c r="M39" s="496"/>
      <c r="N39" s="151"/>
      <c r="O39" s="151"/>
      <c r="P39" s="485">
        <v>0.75</v>
      </c>
      <c r="Q39" s="486">
        <v>18</v>
      </c>
      <c r="R39" s="151"/>
      <c r="S39" s="495"/>
      <c r="T39" s="366"/>
      <c r="U39" s="366"/>
      <c r="V39" s="366"/>
      <c r="W39" s="366"/>
      <c r="X39" s="366"/>
      <c r="Y39" s="367"/>
      <c r="Z39" s="367"/>
      <c r="AA39" s="367"/>
      <c r="AB39" s="367"/>
      <c r="AC39" s="367"/>
      <c r="AD39" s="367"/>
      <c r="AE39" s="367"/>
      <c r="AF39" s="367"/>
      <c r="AG39" s="367"/>
      <c r="AH39" s="367"/>
      <c r="AI39" s="367"/>
      <c r="AJ39" s="367"/>
      <c r="AK39" s="367"/>
      <c r="AL39" s="367"/>
      <c r="AM39" s="367"/>
      <c r="AN39" s="368"/>
      <c r="AO39" s="368"/>
      <c r="AP39" s="368"/>
      <c r="AQ39" s="368"/>
      <c r="AR39" s="368"/>
      <c r="AS39" s="368"/>
      <c r="AT39" s="368"/>
      <c r="AU39" s="368"/>
      <c r="AV39" s="368"/>
      <c r="AW39" s="368"/>
      <c r="AX39" s="368"/>
      <c r="AY39" s="368"/>
      <c r="AZ39" s="368"/>
      <c r="BA39" s="368"/>
      <c r="BB39" s="368"/>
      <c r="BC39" s="368"/>
      <c r="BD39" s="368"/>
      <c r="BE39" s="368"/>
      <c r="BF39" s="368"/>
      <c r="BG39" s="368"/>
    </row>
    <row r="40" spans="1:59" x14ac:dyDescent="0.25">
      <c r="A40" s="502"/>
      <c r="B40" s="3"/>
      <c r="C40" s="402"/>
      <c r="D40" s="402"/>
      <c r="E40" s="402"/>
      <c r="F40" s="524"/>
      <c r="G40" s="525"/>
      <c r="H40" s="3"/>
      <c r="I40" s="85"/>
      <c r="J40" s="502"/>
      <c r="K40" s="364"/>
      <c r="L40" s="3"/>
      <c r="M40" s="432"/>
      <c r="N40" s="151"/>
      <c r="O40" s="151"/>
      <c r="P40" s="485">
        <v>0.77083333333333304</v>
      </c>
      <c r="Q40" s="486">
        <v>18.5</v>
      </c>
      <c r="R40" s="151"/>
      <c r="S40" s="495"/>
      <c r="T40" s="366"/>
      <c r="U40" s="366"/>
      <c r="V40" s="366"/>
      <c r="W40" s="366"/>
      <c r="X40" s="366"/>
      <c r="Y40" s="367"/>
      <c r="Z40" s="367"/>
      <c r="AA40" s="367"/>
      <c r="AB40" s="367"/>
      <c r="AC40" s="367"/>
      <c r="AD40" s="367"/>
      <c r="AE40" s="367"/>
      <c r="AF40" s="367"/>
      <c r="AG40" s="367"/>
      <c r="AH40" s="367"/>
      <c r="AI40" s="367"/>
      <c r="AJ40" s="367"/>
      <c r="AK40" s="367"/>
      <c r="AL40" s="367"/>
      <c r="AM40" s="367"/>
      <c r="AN40" s="368"/>
      <c r="AO40" s="368"/>
      <c r="AP40" s="368"/>
      <c r="AQ40" s="368"/>
      <c r="AR40" s="368"/>
      <c r="AS40" s="368"/>
      <c r="AT40" s="368"/>
      <c r="AU40" s="368"/>
      <c r="AV40" s="368"/>
      <c r="AW40" s="368"/>
      <c r="AX40" s="368"/>
      <c r="AY40" s="368"/>
      <c r="AZ40" s="368"/>
      <c r="BA40" s="368"/>
      <c r="BB40" s="368"/>
      <c r="BC40" s="368"/>
      <c r="BD40" s="368"/>
      <c r="BE40" s="368"/>
      <c r="BF40" s="368"/>
      <c r="BG40" s="368"/>
    </row>
    <row r="41" spans="1:59" x14ac:dyDescent="0.25">
      <c r="A41" s="431"/>
      <c r="B41" s="3"/>
      <c r="C41" s="402"/>
      <c r="D41" s="402"/>
      <c r="E41" s="402"/>
      <c r="F41" s="524"/>
      <c r="G41" s="525"/>
      <c r="H41" s="431"/>
      <c r="I41" s="431"/>
      <c r="J41" s="431"/>
      <c r="K41" s="431"/>
      <c r="L41" s="431"/>
      <c r="M41" s="432"/>
      <c r="N41" s="151"/>
      <c r="O41" s="151"/>
      <c r="P41" s="485">
        <v>0.79166666666666596</v>
      </c>
      <c r="Q41" s="486">
        <v>19</v>
      </c>
      <c r="R41" s="151"/>
      <c r="S41" s="495"/>
      <c r="T41" s="366"/>
      <c r="U41" s="366"/>
      <c r="V41" s="366"/>
      <c r="W41" s="366"/>
      <c r="X41" s="366"/>
      <c r="Y41" s="367"/>
      <c r="Z41" s="367"/>
      <c r="AA41" s="367"/>
      <c r="AB41" s="367"/>
      <c r="AC41" s="367"/>
      <c r="AD41" s="367"/>
      <c r="AE41" s="367"/>
      <c r="AF41" s="367"/>
      <c r="AG41" s="367"/>
      <c r="AH41" s="367"/>
      <c r="AI41" s="367"/>
      <c r="AJ41" s="367"/>
      <c r="AK41" s="367"/>
      <c r="AL41" s="367"/>
      <c r="AM41" s="367"/>
      <c r="AN41" s="368"/>
      <c r="AO41" s="368"/>
      <c r="AP41" s="368"/>
      <c r="AQ41" s="368"/>
      <c r="AR41" s="368"/>
      <c r="AS41" s="368"/>
      <c r="AT41" s="368"/>
      <c r="AU41" s="368"/>
      <c r="AV41" s="368"/>
      <c r="AW41" s="368"/>
      <c r="AX41" s="368"/>
      <c r="AY41" s="368"/>
      <c r="AZ41" s="368"/>
      <c r="BA41" s="368"/>
      <c r="BB41" s="368"/>
      <c r="BC41" s="368"/>
      <c r="BD41" s="368"/>
      <c r="BE41" s="368"/>
      <c r="BF41" s="368"/>
      <c r="BG41" s="368"/>
    </row>
    <row r="42" spans="1:59" x14ac:dyDescent="0.25">
      <c r="A42" s="431"/>
      <c r="B42" s="3"/>
      <c r="C42" s="402"/>
      <c r="D42" s="402"/>
      <c r="E42" s="402"/>
      <c r="F42" s="524"/>
      <c r="G42" s="525"/>
      <c r="H42" s="431"/>
      <c r="I42" s="431"/>
      <c r="J42" s="431"/>
      <c r="K42" s="431"/>
      <c r="L42" s="431"/>
      <c r="M42" s="432"/>
      <c r="N42" s="151"/>
      <c r="O42" s="151"/>
      <c r="P42" s="485">
        <v>0.8125</v>
      </c>
      <c r="Q42" s="486">
        <v>19.5</v>
      </c>
      <c r="R42" s="151"/>
      <c r="S42" s="495"/>
      <c r="T42" s="366"/>
      <c r="U42" s="366"/>
      <c r="V42" s="366"/>
      <c r="W42" s="366"/>
      <c r="X42" s="366"/>
      <c r="Y42" s="367"/>
      <c r="Z42" s="367"/>
      <c r="AA42" s="367"/>
      <c r="AB42" s="367"/>
      <c r="AC42" s="367"/>
      <c r="AD42" s="367"/>
      <c r="AE42" s="367"/>
      <c r="AF42" s="367"/>
      <c r="AG42" s="367"/>
      <c r="AH42" s="367"/>
      <c r="AI42" s="367"/>
      <c r="AJ42" s="367"/>
      <c r="AK42" s="367"/>
      <c r="AL42" s="367"/>
      <c r="AM42" s="367"/>
      <c r="AN42" s="368"/>
      <c r="AO42" s="368"/>
      <c r="AP42" s="368"/>
      <c r="AQ42" s="368"/>
      <c r="AR42" s="368"/>
      <c r="AS42" s="368"/>
      <c r="AT42" s="368"/>
      <c r="AU42" s="368"/>
      <c r="AV42" s="368"/>
      <c r="AW42" s="368"/>
      <c r="AX42" s="368"/>
      <c r="AY42" s="368"/>
      <c r="AZ42" s="368"/>
      <c r="BA42" s="368"/>
      <c r="BB42" s="368"/>
      <c r="BC42" s="368"/>
      <c r="BD42" s="368"/>
      <c r="BE42" s="368"/>
      <c r="BF42" s="368"/>
      <c r="BG42" s="368"/>
    </row>
    <row r="43" spans="1:59" x14ac:dyDescent="0.25">
      <c r="A43" s="431"/>
      <c r="B43" s="3"/>
      <c r="C43" s="3"/>
      <c r="D43" s="3"/>
      <c r="E43" s="524"/>
      <c r="F43" s="524"/>
      <c r="G43" s="525"/>
      <c r="H43" s="431"/>
      <c r="I43" s="431"/>
      <c r="J43" s="431"/>
      <c r="K43" s="431"/>
      <c r="L43" s="431"/>
      <c r="M43" s="432"/>
      <c r="N43" s="151"/>
      <c r="O43" s="151"/>
      <c r="P43" s="485">
        <v>0.83333333333333304</v>
      </c>
      <c r="Q43" s="486">
        <v>20</v>
      </c>
      <c r="R43" s="151"/>
      <c r="S43" s="495"/>
      <c r="T43" s="366"/>
      <c r="U43" s="366"/>
      <c r="V43" s="366"/>
      <c r="W43" s="366"/>
      <c r="X43" s="366"/>
      <c r="Y43" s="367"/>
      <c r="Z43" s="367"/>
      <c r="AA43" s="367"/>
      <c r="AB43" s="367"/>
      <c r="AC43" s="367"/>
      <c r="AD43" s="367"/>
      <c r="AE43" s="367"/>
      <c r="AF43" s="367"/>
      <c r="AG43" s="367"/>
      <c r="AH43" s="367"/>
      <c r="AI43" s="367"/>
      <c r="AJ43" s="367"/>
      <c r="AK43" s="367"/>
      <c r="AL43" s="367"/>
      <c r="AM43" s="367"/>
      <c r="AN43" s="368"/>
      <c r="AO43" s="368"/>
      <c r="AP43" s="368"/>
      <c r="AQ43" s="368"/>
      <c r="AR43" s="368"/>
      <c r="AS43" s="368"/>
      <c r="AT43" s="368"/>
      <c r="AU43" s="368"/>
      <c r="AV43" s="368"/>
      <c r="AW43" s="368"/>
      <c r="AX43" s="368"/>
      <c r="AY43" s="368"/>
      <c r="AZ43" s="368"/>
      <c r="BA43" s="368"/>
      <c r="BB43" s="368"/>
      <c r="BC43" s="368"/>
      <c r="BD43" s="368"/>
      <c r="BE43" s="368"/>
      <c r="BF43" s="368"/>
      <c r="BG43" s="368"/>
    </row>
    <row r="44" spans="1:59" x14ac:dyDescent="0.25">
      <c r="A44" s="431"/>
      <c r="B44" s="3"/>
      <c r="C44" s="3"/>
      <c r="D44" s="3"/>
      <c r="E44" s="524"/>
      <c r="F44" s="524"/>
      <c r="G44" s="525"/>
      <c r="H44" s="431"/>
      <c r="I44" s="431"/>
      <c r="J44" s="431"/>
      <c r="K44" s="431"/>
      <c r="L44" s="431"/>
      <c r="M44" s="432"/>
      <c r="N44" s="151"/>
      <c r="O44" s="151"/>
      <c r="P44" s="485">
        <v>0.85416666666666596</v>
      </c>
      <c r="Q44" s="486">
        <v>20.5</v>
      </c>
      <c r="R44" s="151"/>
      <c r="S44" s="495"/>
      <c r="T44" s="366"/>
      <c r="U44" s="366"/>
      <c r="V44" s="366"/>
      <c r="W44" s="366"/>
      <c r="X44" s="366"/>
      <c r="Y44" s="367"/>
      <c r="Z44" s="367"/>
      <c r="AA44" s="367"/>
      <c r="AB44" s="367"/>
      <c r="AC44" s="367"/>
      <c r="AD44" s="367"/>
      <c r="AE44" s="367"/>
      <c r="AF44" s="367"/>
      <c r="AG44" s="367"/>
      <c r="AH44" s="367"/>
      <c r="AI44" s="367"/>
      <c r="AJ44" s="367"/>
      <c r="AK44" s="367"/>
      <c r="AL44" s="367"/>
      <c r="AM44" s="367"/>
      <c r="AN44" s="368"/>
      <c r="AO44" s="368"/>
      <c r="AP44" s="368"/>
      <c r="AQ44" s="368"/>
      <c r="AR44" s="368"/>
      <c r="AS44" s="368"/>
      <c r="AT44" s="368"/>
      <c r="AU44" s="368"/>
      <c r="AV44" s="368"/>
      <c r="AW44" s="368"/>
      <c r="AX44" s="368"/>
      <c r="AY44" s="368"/>
      <c r="AZ44" s="368"/>
      <c r="BA44" s="368"/>
      <c r="BB44" s="368"/>
      <c r="BC44" s="368"/>
      <c r="BD44" s="368"/>
      <c r="BE44" s="368"/>
      <c r="BF44" s="368"/>
      <c r="BG44" s="368"/>
    </row>
    <row r="45" spans="1:59" x14ac:dyDescent="0.25">
      <c r="A45" s="431"/>
      <c r="B45" s="3"/>
      <c r="C45" s="3"/>
      <c r="D45" s="3"/>
      <c r="E45" s="524"/>
      <c r="F45" s="524"/>
      <c r="G45" s="525"/>
      <c r="H45" s="431"/>
      <c r="I45" s="431"/>
      <c r="J45" s="431"/>
      <c r="K45" s="431"/>
      <c r="L45" s="431"/>
      <c r="M45" s="432"/>
      <c r="N45" s="151"/>
      <c r="O45" s="151"/>
      <c r="P45" s="485">
        <v>0.875</v>
      </c>
      <c r="Q45" s="486">
        <v>21</v>
      </c>
      <c r="R45" s="151"/>
      <c r="S45" s="495"/>
      <c r="T45" s="366"/>
      <c r="U45" s="366"/>
      <c r="V45" s="366"/>
      <c r="W45" s="366"/>
      <c r="X45" s="366"/>
      <c r="Y45" s="367"/>
      <c r="Z45" s="367"/>
      <c r="AA45" s="367"/>
      <c r="AB45" s="367"/>
      <c r="AC45" s="367"/>
      <c r="AD45" s="367"/>
      <c r="AE45" s="367"/>
      <c r="AF45" s="367"/>
      <c r="AG45" s="367"/>
      <c r="AH45" s="367"/>
      <c r="AI45" s="367"/>
      <c r="AJ45" s="367"/>
      <c r="AK45" s="367"/>
      <c r="AL45" s="367"/>
      <c r="AM45" s="367"/>
      <c r="AN45" s="368"/>
      <c r="AO45" s="368"/>
      <c r="AP45" s="368"/>
      <c r="AQ45" s="368"/>
      <c r="AR45" s="368"/>
      <c r="AS45" s="368"/>
      <c r="AT45" s="368"/>
      <c r="AU45" s="368"/>
      <c r="AV45" s="368"/>
      <c r="AW45" s="368"/>
      <c r="AX45" s="368"/>
      <c r="AY45" s="368"/>
      <c r="AZ45" s="368"/>
      <c r="BA45" s="368"/>
      <c r="BB45" s="368"/>
      <c r="BC45" s="368"/>
      <c r="BD45" s="368"/>
      <c r="BE45" s="368"/>
      <c r="BF45" s="368"/>
      <c r="BG45" s="368"/>
    </row>
    <row r="46" spans="1:59" x14ac:dyDescent="0.25">
      <c r="A46" s="431"/>
      <c r="B46" s="3"/>
      <c r="C46" s="3"/>
      <c r="D46" s="3"/>
      <c r="E46" s="524"/>
      <c r="F46" s="524"/>
      <c r="G46" s="525"/>
      <c r="H46" s="431"/>
      <c r="I46" s="431"/>
      <c r="J46" s="431"/>
      <c r="K46" s="431"/>
      <c r="L46" s="431"/>
      <c r="M46" s="432"/>
      <c r="N46" s="151"/>
      <c r="O46" s="151"/>
      <c r="P46" s="485">
        <v>0.89583333333333304</v>
      </c>
      <c r="Q46" s="486">
        <v>21.5</v>
      </c>
      <c r="R46" s="151"/>
      <c r="S46" s="495"/>
      <c r="T46" s="366"/>
      <c r="U46" s="366"/>
      <c r="V46" s="366"/>
      <c r="W46" s="366"/>
      <c r="X46" s="366"/>
      <c r="Y46" s="367"/>
      <c r="Z46" s="367"/>
      <c r="AA46" s="367"/>
      <c r="AB46" s="367"/>
      <c r="AC46" s="367"/>
      <c r="AD46" s="367"/>
      <c r="AE46" s="367"/>
      <c r="AF46" s="367"/>
      <c r="AG46" s="367"/>
      <c r="AH46" s="367"/>
      <c r="AI46" s="367"/>
      <c r="AJ46" s="367"/>
      <c r="AK46" s="367"/>
      <c r="AL46" s="367"/>
      <c r="AM46" s="367"/>
      <c r="AN46" s="368"/>
      <c r="AO46" s="368"/>
      <c r="AP46" s="368"/>
      <c r="AQ46" s="368"/>
      <c r="AR46" s="368"/>
      <c r="AS46" s="368"/>
      <c r="AT46" s="368"/>
      <c r="AU46" s="368"/>
      <c r="AV46" s="368"/>
      <c r="AW46" s="368"/>
      <c r="AX46" s="368"/>
      <c r="AY46" s="368"/>
      <c r="AZ46" s="368"/>
      <c r="BA46" s="368"/>
      <c r="BB46" s="368"/>
      <c r="BC46" s="368"/>
      <c r="BD46" s="368"/>
      <c r="BE46" s="368"/>
      <c r="BF46" s="368"/>
      <c r="BG46" s="368"/>
    </row>
    <row r="47" spans="1:59" x14ac:dyDescent="0.25">
      <c r="A47" s="431"/>
      <c r="B47" s="3"/>
      <c r="C47" s="3"/>
      <c r="D47" s="3"/>
      <c r="E47" s="524"/>
      <c r="F47" s="524"/>
      <c r="G47" s="525"/>
      <c r="H47" s="431"/>
      <c r="I47" s="431"/>
      <c r="J47" s="431"/>
      <c r="K47" s="431"/>
      <c r="L47" s="431"/>
      <c r="M47" s="431"/>
      <c r="N47" s="151"/>
      <c r="O47" s="151"/>
      <c r="P47" s="485">
        <v>0.91666666666666596</v>
      </c>
      <c r="Q47" s="486">
        <v>22</v>
      </c>
      <c r="R47" s="151"/>
      <c r="S47" s="495"/>
      <c r="T47" s="369"/>
      <c r="U47" s="366"/>
      <c r="V47" s="366"/>
      <c r="W47" s="366"/>
      <c r="X47" s="366"/>
      <c r="Y47" s="367"/>
      <c r="Z47" s="367"/>
      <c r="AA47" s="367"/>
      <c r="AB47" s="367"/>
      <c r="AC47" s="367"/>
      <c r="AD47" s="367"/>
      <c r="AE47" s="367"/>
      <c r="AF47" s="367"/>
      <c r="AG47" s="367"/>
      <c r="AH47" s="367"/>
      <c r="AI47" s="367"/>
      <c r="AJ47" s="367"/>
      <c r="AK47" s="367"/>
      <c r="AL47" s="367"/>
      <c r="AM47" s="367"/>
      <c r="AN47" s="368"/>
      <c r="AO47" s="368"/>
      <c r="AP47" s="368"/>
      <c r="AQ47" s="368"/>
      <c r="AR47" s="368"/>
      <c r="AS47" s="368"/>
      <c r="AT47" s="368"/>
      <c r="AU47" s="368"/>
      <c r="AV47" s="368"/>
      <c r="AW47" s="368"/>
      <c r="AX47" s="368"/>
      <c r="AY47" s="368"/>
      <c r="AZ47" s="368"/>
      <c r="BA47" s="368"/>
      <c r="BB47" s="368"/>
      <c r="BC47" s="368"/>
      <c r="BD47" s="368"/>
      <c r="BE47" s="368"/>
      <c r="BF47" s="368"/>
      <c r="BG47" s="368"/>
    </row>
    <row r="48" spans="1:59" x14ac:dyDescent="0.25">
      <c r="A48" s="431"/>
      <c r="B48" s="3"/>
      <c r="C48" s="3"/>
      <c r="D48" s="3"/>
      <c r="E48" s="524"/>
      <c r="F48" s="524"/>
      <c r="G48" s="525"/>
      <c r="H48" s="431"/>
      <c r="I48" s="431"/>
      <c r="J48" s="431"/>
      <c r="K48" s="431"/>
      <c r="L48" s="431"/>
      <c r="M48" s="431"/>
      <c r="N48" s="151"/>
      <c r="O48" s="151"/>
      <c r="P48" s="485">
        <v>0.9375</v>
      </c>
      <c r="Q48" s="486">
        <v>22.5</v>
      </c>
      <c r="R48" s="151"/>
      <c r="S48" s="495"/>
      <c r="T48" s="369"/>
      <c r="U48" s="366"/>
      <c r="V48" s="366"/>
      <c r="W48" s="366"/>
      <c r="X48" s="366"/>
      <c r="Y48" s="367"/>
      <c r="Z48" s="367"/>
      <c r="AA48" s="367"/>
      <c r="AB48" s="367"/>
      <c r="AC48" s="367"/>
      <c r="AD48" s="367"/>
      <c r="AE48" s="367"/>
      <c r="AF48" s="367"/>
      <c r="AG48" s="367"/>
      <c r="AH48" s="367"/>
      <c r="AI48" s="367"/>
      <c r="AJ48" s="367"/>
      <c r="AK48" s="367"/>
      <c r="AL48" s="367"/>
      <c r="AM48" s="367"/>
      <c r="AN48" s="368"/>
      <c r="AO48" s="368"/>
      <c r="AP48" s="368"/>
      <c r="AQ48" s="368"/>
      <c r="AR48" s="368"/>
      <c r="AS48" s="368"/>
      <c r="AT48" s="368"/>
      <c r="AU48" s="368"/>
      <c r="AV48" s="368"/>
      <c r="AW48" s="368"/>
      <c r="AX48" s="368"/>
      <c r="AY48" s="368"/>
      <c r="AZ48" s="368"/>
      <c r="BA48" s="368"/>
      <c r="BB48" s="368"/>
      <c r="BC48" s="368"/>
      <c r="BD48" s="368"/>
      <c r="BE48" s="368"/>
      <c r="BF48" s="368"/>
      <c r="BG48" s="368"/>
    </row>
    <row r="49" spans="1:59" x14ac:dyDescent="0.25">
      <c r="A49" s="431"/>
      <c r="B49" s="3"/>
      <c r="C49" s="3"/>
      <c r="D49" s="3"/>
      <c r="E49" s="524"/>
      <c r="F49" s="524"/>
      <c r="G49" s="525"/>
      <c r="H49" s="431"/>
      <c r="I49" s="431"/>
      <c r="J49" s="431"/>
      <c r="K49" s="431"/>
      <c r="L49" s="431"/>
      <c r="M49" s="431"/>
      <c r="N49" s="151"/>
      <c r="O49" s="151"/>
      <c r="P49" s="485">
        <v>0.95833333333333304</v>
      </c>
      <c r="Q49" s="486">
        <v>23</v>
      </c>
      <c r="R49" s="151"/>
      <c r="S49" s="495"/>
      <c r="T49" s="369"/>
      <c r="U49" s="366"/>
      <c r="V49" s="366"/>
      <c r="W49" s="366"/>
      <c r="X49" s="366"/>
      <c r="Y49" s="367"/>
      <c r="Z49" s="367"/>
      <c r="AA49" s="367"/>
      <c r="AB49" s="367"/>
      <c r="AC49" s="367"/>
      <c r="AD49" s="367"/>
      <c r="AE49" s="367"/>
      <c r="AF49" s="367"/>
      <c r="AG49" s="367"/>
      <c r="AH49" s="367"/>
      <c r="AI49" s="367"/>
      <c r="AJ49" s="367"/>
      <c r="AK49" s="367"/>
      <c r="AL49" s="367"/>
      <c r="AM49" s="367"/>
      <c r="AN49" s="368"/>
      <c r="AO49" s="368"/>
      <c r="AP49" s="368"/>
      <c r="AQ49" s="368"/>
      <c r="AR49" s="368"/>
      <c r="AS49" s="368"/>
      <c r="AT49" s="368"/>
      <c r="AU49" s="368"/>
      <c r="AV49" s="368"/>
      <c r="AW49" s="368"/>
      <c r="AX49" s="368"/>
      <c r="AY49" s="368"/>
      <c r="AZ49" s="368"/>
      <c r="BA49" s="368"/>
      <c r="BB49" s="368"/>
      <c r="BC49" s="368"/>
      <c r="BD49" s="368"/>
      <c r="BE49" s="368"/>
      <c r="BF49" s="368"/>
      <c r="BG49" s="368"/>
    </row>
    <row r="50" spans="1:59" x14ac:dyDescent="0.25">
      <c r="A50" s="431"/>
      <c r="B50" s="3"/>
      <c r="C50" s="3"/>
      <c r="D50" s="3"/>
      <c r="E50" s="524"/>
      <c r="F50" s="524"/>
      <c r="G50" s="525"/>
      <c r="H50" s="431"/>
      <c r="I50" s="431"/>
      <c r="J50" s="431"/>
      <c r="K50" s="431"/>
      <c r="L50" s="431"/>
      <c r="M50" s="431"/>
      <c r="N50" s="151"/>
      <c r="O50" s="151"/>
      <c r="P50" s="485">
        <v>0.97916666666666596</v>
      </c>
      <c r="Q50" s="486">
        <v>23.5</v>
      </c>
      <c r="R50" s="151"/>
      <c r="S50" s="495"/>
      <c r="T50" s="369"/>
      <c r="U50" s="366"/>
      <c r="V50" s="366"/>
      <c r="W50" s="366"/>
      <c r="X50" s="366"/>
      <c r="Y50" s="367"/>
      <c r="Z50" s="367"/>
      <c r="AA50" s="367"/>
      <c r="AB50" s="367"/>
      <c r="AC50" s="367"/>
      <c r="AD50" s="367"/>
      <c r="AE50" s="367"/>
      <c r="AF50" s="367"/>
      <c r="AG50" s="367"/>
      <c r="AH50" s="367"/>
      <c r="AI50" s="367"/>
      <c r="AJ50" s="367"/>
      <c r="AK50" s="367"/>
      <c r="AL50" s="367"/>
      <c r="AM50" s="367"/>
      <c r="AN50" s="368"/>
      <c r="AO50" s="368"/>
      <c r="AP50" s="368"/>
      <c r="AQ50" s="368"/>
      <c r="AR50" s="368"/>
      <c r="AS50" s="368"/>
      <c r="AT50" s="368"/>
      <c r="AU50" s="368"/>
      <c r="AV50" s="368"/>
      <c r="AW50" s="368"/>
      <c r="AX50" s="368"/>
      <c r="AY50" s="368"/>
      <c r="AZ50" s="368"/>
      <c r="BA50" s="368"/>
      <c r="BB50" s="368"/>
      <c r="BC50" s="368"/>
      <c r="BD50" s="368"/>
      <c r="BE50" s="368"/>
      <c r="BF50" s="368"/>
      <c r="BG50" s="368"/>
    </row>
    <row r="51" spans="1:59" x14ac:dyDescent="0.25">
      <c r="A51" s="431"/>
      <c r="B51" s="3"/>
      <c r="C51" s="3"/>
      <c r="D51" s="3"/>
      <c r="E51" s="524"/>
      <c r="F51" s="524"/>
      <c r="G51" s="525"/>
      <c r="H51" s="431"/>
      <c r="I51" s="431"/>
      <c r="J51" s="431"/>
      <c r="K51" s="431"/>
      <c r="L51" s="431"/>
      <c r="M51" s="431"/>
      <c r="N51" s="151"/>
      <c r="O51" s="151"/>
      <c r="P51" s="151"/>
      <c r="Q51" s="151"/>
      <c r="R51" s="151"/>
      <c r="S51" s="495"/>
      <c r="T51" s="366"/>
      <c r="U51" s="366"/>
      <c r="V51" s="366"/>
      <c r="W51" s="366"/>
      <c r="X51" s="366"/>
      <c r="Y51" s="367"/>
      <c r="Z51" s="367"/>
      <c r="AA51" s="367"/>
      <c r="AB51" s="367"/>
      <c r="AC51" s="367"/>
      <c r="AD51" s="367"/>
      <c r="AE51" s="367"/>
      <c r="AF51" s="367"/>
      <c r="AG51" s="367"/>
      <c r="AH51" s="367"/>
      <c r="AI51" s="367"/>
      <c r="AJ51" s="367"/>
      <c r="AK51" s="367"/>
      <c r="AL51" s="367"/>
      <c r="AM51" s="367"/>
      <c r="AN51" s="368"/>
      <c r="AO51" s="368"/>
      <c r="AP51" s="368"/>
      <c r="AQ51" s="368"/>
      <c r="AR51" s="368"/>
      <c r="AS51" s="368"/>
      <c r="AT51" s="368"/>
      <c r="AU51" s="368"/>
      <c r="AV51" s="368"/>
      <c r="AW51" s="368"/>
      <c r="AX51" s="368"/>
      <c r="AY51" s="368"/>
      <c r="AZ51" s="368"/>
      <c r="BA51" s="368"/>
      <c r="BB51" s="368"/>
      <c r="BC51" s="368"/>
      <c r="BD51" s="368"/>
      <c r="BE51" s="368"/>
      <c r="BF51" s="368"/>
      <c r="BG51" s="368"/>
    </row>
    <row r="52" spans="1:59" x14ac:dyDescent="0.25">
      <c r="A52" s="431"/>
      <c r="B52" s="3"/>
      <c r="C52" s="3"/>
      <c r="D52" s="3"/>
      <c r="E52" s="524"/>
      <c r="F52" s="524"/>
      <c r="G52" s="525"/>
      <c r="H52" s="431"/>
      <c r="I52" s="431"/>
      <c r="J52" s="431"/>
      <c r="K52" s="431"/>
      <c r="L52" s="431"/>
      <c r="M52" s="431"/>
      <c r="N52" s="151"/>
      <c r="O52" s="151"/>
      <c r="P52" s="151"/>
      <c r="Q52" s="151"/>
      <c r="R52" s="151"/>
      <c r="S52" s="495"/>
      <c r="T52" s="366"/>
      <c r="U52" s="366"/>
      <c r="V52" s="366"/>
      <c r="W52" s="366"/>
      <c r="X52" s="366"/>
      <c r="Y52" s="367"/>
      <c r="Z52" s="367"/>
      <c r="AA52" s="367"/>
      <c r="AB52" s="367"/>
      <c r="AC52" s="367"/>
      <c r="AD52" s="367"/>
      <c r="AE52" s="367"/>
      <c r="AF52" s="367"/>
      <c r="AG52" s="367"/>
      <c r="AH52" s="367"/>
      <c r="AI52" s="367"/>
      <c r="AJ52" s="367"/>
      <c r="AK52" s="367"/>
      <c r="AL52" s="367"/>
      <c r="AM52" s="367"/>
      <c r="AN52" s="368"/>
      <c r="AO52" s="368"/>
      <c r="AP52" s="368"/>
      <c r="AQ52" s="368"/>
      <c r="AR52" s="368"/>
      <c r="AS52" s="368"/>
      <c r="AT52" s="368"/>
      <c r="AU52" s="368"/>
      <c r="AV52" s="368"/>
      <c r="AW52" s="368"/>
      <c r="AX52" s="368"/>
      <c r="AY52" s="368"/>
      <c r="AZ52" s="368"/>
      <c r="BA52" s="368"/>
      <c r="BB52" s="368"/>
      <c r="BC52" s="368"/>
      <c r="BD52" s="368"/>
      <c r="BE52" s="368"/>
      <c r="BF52" s="368"/>
      <c r="BG52" s="368"/>
    </row>
    <row r="53" spans="1:59" x14ac:dyDescent="0.25">
      <c r="A53" s="431"/>
      <c r="B53" s="3"/>
      <c r="C53" s="3"/>
      <c r="D53" s="3"/>
      <c r="E53" s="524"/>
      <c r="F53" s="524"/>
      <c r="G53" s="525"/>
      <c r="H53" s="431"/>
      <c r="I53" s="431"/>
      <c r="J53" s="431"/>
      <c r="K53" s="431"/>
      <c r="L53" s="431"/>
      <c r="M53" s="431"/>
      <c r="N53" s="151"/>
      <c r="O53" s="151"/>
      <c r="P53" s="151"/>
      <c r="Q53" s="151"/>
      <c r="R53" s="151"/>
      <c r="S53" s="495"/>
      <c r="T53" s="366"/>
      <c r="U53" s="366"/>
      <c r="V53" s="366"/>
      <c r="W53" s="366"/>
      <c r="X53" s="366"/>
      <c r="Y53" s="367"/>
      <c r="Z53" s="367"/>
      <c r="AA53" s="367"/>
      <c r="AB53" s="367"/>
      <c r="AC53" s="367"/>
      <c r="AD53" s="367"/>
      <c r="AE53" s="367"/>
      <c r="AF53" s="367"/>
      <c r="AG53" s="367"/>
      <c r="AH53" s="367"/>
      <c r="AI53" s="367"/>
      <c r="AJ53" s="367"/>
      <c r="AK53" s="367"/>
      <c r="AL53" s="367"/>
      <c r="AM53" s="367"/>
      <c r="AN53" s="368"/>
      <c r="AO53" s="368"/>
      <c r="AP53" s="368"/>
      <c r="AQ53" s="368"/>
      <c r="AR53" s="368"/>
      <c r="AS53" s="368"/>
      <c r="AT53" s="368"/>
      <c r="AU53" s="368"/>
      <c r="AV53" s="368"/>
      <c r="AW53" s="368"/>
      <c r="AX53" s="368"/>
      <c r="AY53" s="368"/>
      <c r="AZ53" s="368"/>
      <c r="BA53" s="368"/>
      <c r="BB53" s="368"/>
      <c r="BC53" s="368"/>
      <c r="BD53" s="368"/>
      <c r="BE53" s="368"/>
      <c r="BF53" s="368"/>
      <c r="BG53" s="368"/>
    </row>
    <row r="54" spans="1:59" x14ac:dyDescent="0.25">
      <c r="A54" s="431"/>
      <c r="B54" s="3"/>
      <c r="C54" s="3"/>
      <c r="D54" s="3"/>
      <c r="E54" s="524"/>
      <c r="F54" s="524"/>
      <c r="G54" s="525"/>
      <c r="H54" s="431"/>
      <c r="I54" s="431"/>
      <c r="J54" s="431"/>
      <c r="K54" s="431"/>
      <c r="L54" s="431"/>
      <c r="M54" s="431"/>
      <c r="N54" s="151"/>
      <c r="O54" s="151"/>
      <c r="P54" s="151"/>
      <c r="Q54" s="151"/>
      <c r="R54" s="151"/>
      <c r="S54" s="495"/>
      <c r="T54" s="366"/>
      <c r="U54" s="366"/>
      <c r="V54" s="366"/>
      <c r="W54" s="366"/>
      <c r="X54" s="366"/>
      <c r="Y54" s="367"/>
      <c r="Z54" s="367"/>
      <c r="AA54" s="367"/>
      <c r="AB54" s="367"/>
      <c r="AC54" s="367"/>
      <c r="AD54" s="367"/>
      <c r="AE54" s="367"/>
      <c r="AF54" s="367"/>
      <c r="AG54" s="367"/>
      <c r="AH54" s="367"/>
      <c r="AI54" s="367"/>
      <c r="AJ54" s="367"/>
      <c r="AK54" s="367"/>
      <c r="AL54" s="367"/>
      <c r="AM54" s="367"/>
      <c r="AN54" s="368"/>
      <c r="AO54" s="368"/>
      <c r="AP54" s="368"/>
      <c r="AQ54" s="368"/>
      <c r="AR54" s="368"/>
      <c r="AS54" s="368"/>
      <c r="AT54" s="368"/>
      <c r="AU54" s="368"/>
      <c r="AV54" s="368"/>
      <c r="AW54" s="368"/>
      <c r="AX54" s="368"/>
      <c r="AY54" s="368"/>
      <c r="AZ54" s="368"/>
      <c r="BA54" s="368"/>
      <c r="BB54" s="368"/>
      <c r="BC54" s="368"/>
      <c r="BD54" s="368"/>
      <c r="BE54" s="368"/>
      <c r="BF54" s="368"/>
      <c r="BG54" s="368"/>
    </row>
    <row r="55" spans="1:59" x14ac:dyDescent="0.25">
      <c r="A55" s="431"/>
      <c r="B55" s="3"/>
      <c r="C55" s="3"/>
      <c r="D55" s="531"/>
      <c r="E55" s="524"/>
      <c r="F55" s="524"/>
      <c r="G55" s="525"/>
      <c r="H55" s="431"/>
      <c r="I55" s="431"/>
      <c r="J55" s="431"/>
      <c r="K55" s="431"/>
      <c r="L55" s="151"/>
      <c r="M55" s="151"/>
      <c r="N55" s="151"/>
      <c r="O55" s="151"/>
      <c r="P55" s="151"/>
      <c r="Q55" s="151"/>
      <c r="R55" s="151"/>
      <c r="S55" s="495"/>
      <c r="T55" s="366"/>
      <c r="U55" s="366"/>
      <c r="V55" s="366"/>
      <c r="W55" s="366"/>
      <c r="X55" s="366"/>
      <c r="Y55" s="367"/>
      <c r="Z55" s="367"/>
      <c r="AA55" s="367"/>
      <c r="AB55" s="367"/>
      <c r="AC55" s="367"/>
      <c r="AD55" s="367"/>
      <c r="AE55" s="367"/>
      <c r="AF55" s="367"/>
      <c r="AG55" s="367"/>
      <c r="AH55" s="367"/>
      <c r="AI55" s="367"/>
      <c r="AJ55" s="367"/>
      <c r="AK55" s="367"/>
      <c r="AL55" s="367"/>
      <c r="AM55" s="367"/>
      <c r="AN55" s="368"/>
      <c r="AO55" s="368"/>
      <c r="AP55" s="368"/>
      <c r="AQ55" s="368"/>
      <c r="AR55" s="368"/>
      <c r="AS55" s="368"/>
      <c r="AT55" s="368"/>
      <c r="AU55" s="368"/>
      <c r="AV55" s="368"/>
      <c r="AW55" s="368"/>
      <c r="AX55" s="368"/>
      <c r="AY55" s="368"/>
      <c r="AZ55" s="368"/>
      <c r="BA55" s="368"/>
      <c r="BB55" s="368"/>
      <c r="BC55" s="368"/>
      <c r="BD55" s="368"/>
      <c r="BE55" s="368"/>
      <c r="BF55" s="368"/>
      <c r="BG55" s="368"/>
    </row>
    <row r="56" spans="1:59" x14ac:dyDescent="0.25">
      <c r="A56" s="431"/>
      <c r="B56" s="3"/>
      <c r="C56" s="3"/>
      <c r="D56" s="3"/>
      <c r="E56" s="524"/>
      <c r="F56" s="524"/>
      <c r="G56" s="525"/>
      <c r="H56" s="431"/>
      <c r="I56" s="431"/>
      <c r="J56" s="431"/>
      <c r="K56" s="431"/>
      <c r="L56" s="151"/>
      <c r="M56" s="151"/>
      <c r="N56" s="151"/>
      <c r="O56" s="151"/>
      <c r="P56" s="151"/>
      <c r="Q56" s="151"/>
      <c r="R56" s="151"/>
      <c r="S56" s="495"/>
      <c r="T56" s="366"/>
      <c r="U56" s="366"/>
      <c r="V56" s="366"/>
      <c r="W56" s="366"/>
      <c r="X56" s="366"/>
      <c r="Y56" s="367"/>
      <c r="Z56" s="367"/>
      <c r="AA56" s="367"/>
      <c r="AB56" s="367"/>
      <c r="AC56" s="367"/>
      <c r="AD56" s="367"/>
      <c r="AE56" s="367"/>
      <c r="AF56" s="367"/>
      <c r="AG56" s="367"/>
      <c r="AH56" s="367"/>
      <c r="AI56" s="367"/>
      <c r="AJ56" s="367"/>
      <c r="AK56" s="367"/>
      <c r="AL56" s="367"/>
      <c r="AM56" s="367"/>
      <c r="AN56" s="368"/>
      <c r="AO56" s="368"/>
      <c r="AP56" s="368"/>
      <c r="AQ56" s="368"/>
      <c r="AR56" s="368"/>
      <c r="AS56" s="368"/>
      <c r="AT56" s="368"/>
      <c r="AU56" s="368"/>
      <c r="AV56" s="368"/>
      <c r="AW56" s="368"/>
      <c r="AX56" s="368"/>
      <c r="AY56" s="368"/>
      <c r="AZ56" s="368"/>
      <c r="BA56" s="368"/>
      <c r="BB56" s="368"/>
      <c r="BC56" s="368"/>
      <c r="BD56" s="368"/>
      <c r="BE56" s="368"/>
      <c r="BF56" s="368"/>
      <c r="BG56" s="368"/>
    </row>
    <row r="57" spans="1:59" x14ac:dyDescent="0.25">
      <c r="A57" s="431"/>
      <c r="B57" s="3"/>
      <c r="C57" s="3"/>
      <c r="D57" s="3"/>
      <c r="E57" s="524"/>
      <c r="F57" s="524"/>
      <c r="G57" s="525"/>
      <c r="H57" s="431"/>
      <c r="I57" s="431"/>
      <c r="J57" s="431"/>
      <c r="K57" s="431"/>
      <c r="L57" s="431"/>
      <c r="M57" s="431"/>
      <c r="N57" s="431"/>
      <c r="O57" s="431"/>
      <c r="P57" s="431"/>
      <c r="Q57" s="431"/>
      <c r="R57" s="431"/>
      <c r="S57" s="497"/>
      <c r="T57" s="366"/>
      <c r="U57" s="366"/>
      <c r="V57" s="366"/>
      <c r="W57" s="366"/>
      <c r="X57" s="366"/>
      <c r="Y57" s="367"/>
      <c r="Z57" s="367"/>
      <c r="AA57" s="367"/>
      <c r="AB57" s="367"/>
      <c r="AC57" s="367"/>
      <c r="AD57" s="367"/>
      <c r="AE57" s="367"/>
      <c r="AF57" s="367"/>
      <c r="AG57" s="367"/>
      <c r="AH57" s="367"/>
      <c r="AI57" s="367"/>
      <c r="AJ57" s="367"/>
      <c r="AK57" s="367"/>
      <c r="AL57" s="367"/>
      <c r="AM57" s="367"/>
      <c r="AN57" s="368"/>
      <c r="AO57" s="368"/>
      <c r="AP57" s="368"/>
      <c r="AQ57" s="368"/>
      <c r="AR57" s="368"/>
      <c r="AS57" s="368"/>
      <c r="AT57" s="368"/>
      <c r="AU57" s="368"/>
      <c r="AV57" s="368"/>
      <c r="AW57" s="368"/>
      <c r="AX57" s="368"/>
      <c r="AY57" s="368"/>
      <c r="AZ57" s="368"/>
      <c r="BA57" s="368"/>
      <c r="BB57" s="368"/>
      <c r="BC57" s="368"/>
      <c r="BD57" s="368"/>
      <c r="BE57" s="368"/>
      <c r="BF57" s="368"/>
      <c r="BG57" s="368"/>
    </row>
    <row r="58" spans="1:59" x14ac:dyDescent="0.25">
      <c r="A58" s="431"/>
      <c r="B58" s="3"/>
      <c r="C58" s="3"/>
      <c r="D58" s="3"/>
      <c r="E58" s="524"/>
      <c r="F58" s="524"/>
      <c r="G58" s="525"/>
      <c r="H58" s="431"/>
      <c r="I58" s="431"/>
      <c r="J58" s="431"/>
      <c r="K58" s="431"/>
      <c r="L58" s="431"/>
      <c r="M58" s="431"/>
      <c r="N58" s="431"/>
      <c r="O58" s="431"/>
      <c r="P58" s="431"/>
      <c r="Q58" s="431"/>
      <c r="R58" s="431"/>
      <c r="S58" s="497"/>
      <c r="T58" s="366"/>
      <c r="U58" s="366"/>
      <c r="V58" s="366"/>
      <c r="W58" s="366"/>
      <c r="X58" s="366"/>
      <c r="Y58" s="367"/>
      <c r="Z58" s="367"/>
      <c r="AA58" s="367"/>
      <c r="AB58" s="367"/>
      <c r="AC58" s="367"/>
      <c r="AD58" s="367"/>
      <c r="AE58" s="367"/>
      <c r="AF58" s="367"/>
      <c r="AG58" s="367"/>
      <c r="AH58" s="367"/>
      <c r="AI58" s="367"/>
      <c r="AJ58" s="367"/>
      <c r="AK58" s="367"/>
      <c r="AL58" s="367"/>
      <c r="AM58" s="367"/>
      <c r="AN58" s="368"/>
      <c r="AO58" s="368"/>
      <c r="AP58" s="368"/>
      <c r="AQ58" s="368"/>
      <c r="AR58" s="368"/>
      <c r="AS58" s="368"/>
      <c r="AT58" s="368"/>
      <c r="AU58" s="368"/>
      <c r="AV58" s="368"/>
      <c r="AW58" s="368"/>
      <c r="AX58" s="368"/>
      <c r="AY58" s="368"/>
      <c r="AZ58" s="368"/>
      <c r="BA58" s="368"/>
      <c r="BB58" s="368"/>
      <c r="BC58" s="368"/>
      <c r="BD58" s="368"/>
      <c r="BE58" s="368"/>
      <c r="BF58" s="368"/>
      <c r="BG58" s="368"/>
    </row>
    <row r="59" spans="1:59" x14ac:dyDescent="0.25">
      <c r="A59" s="431"/>
      <c r="B59" s="3"/>
      <c r="C59" s="3"/>
      <c r="D59" s="3"/>
      <c r="E59" s="524"/>
      <c r="F59" s="524"/>
      <c r="G59" s="525"/>
      <c r="H59" s="431"/>
      <c r="I59" s="431"/>
      <c r="J59" s="431"/>
      <c r="K59" s="431"/>
      <c r="L59" s="431"/>
      <c r="M59" s="431"/>
      <c r="N59" s="431"/>
      <c r="O59" s="431"/>
      <c r="P59" s="431"/>
      <c r="Q59" s="431"/>
      <c r="R59" s="431"/>
      <c r="S59" s="497"/>
      <c r="T59" s="366"/>
      <c r="U59" s="366"/>
      <c r="V59" s="366"/>
      <c r="W59" s="366"/>
      <c r="X59" s="366"/>
      <c r="Y59" s="367"/>
      <c r="Z59" s="367"/>
      <c r="AA59" s="367"/>
      <c r="AB59" s="367"/>
      <c r="AC59" s="367"/>
      <c r="AD59" s="367"/>
      <c r="AE59" s="367"/>
      <c r="AF59" s="367"/>
      <c r="AG59" s="367"/>
      <c r="AH59" s="367"/>
      <c r="AI59" s="367"/>
      <c r="AJ59" s="367"/>
      <c r="AK59" s="367"/>
      <c r="AL59" s="367"/>
      <c r="AM59" s="367"/>
      <c r="AN59" s="368"/>
      <c r="AO59" s="368"/>
      <c r="AP59" s="368"/>
      <c r="AQ59" s="368"/>
      <c r="AR59" s="368"/>
      <c r="AS59" s="368"/>
      <c r="AT59" s="368"/>
      <c r="AU59" s="368"/>
      <c r="AV59" s="368"/>
      <c r="AW59" s="368"/>
      <c r="AX59" s="368"/>
      <c r="AY59" s="368"/>
      <c r="AZ59" s="368"/>
      <c r="BA59" s="368"/>
      <c r="BB59" s="368"/>
      <c r="BC59" s="368"/>
      <c r="BD59" s="368"/>
      <c r="BE59" s="368"/>
      <c r="BF59" s="368"/>
      <c r="BG59" s="368"/>
    </row>
    <row r="60" spans="1:59" x14ac:dyDescent="0.25">
      <c r="A60" s="431"/>
      <c r="B60" s="3"/>
      <c r="C60" s="3"/>
      <c r="D60" s="3"/>
      <c r="E60" s="524"/>
      <c r="F60" s="524"/>
      <c r="G60" s="525"/>
      <c r="H60" s="431"/>
      <c r="I60" s="431"/>
      <c r="J60" s="431"/>
      <c r="K60" s="431"/>
      <c r="L60" s="431"/>
      <c r="M60" s="431"/>
      <c r="N60" s="431"/>
      <c r="O60" s="431"/>
      <c r="P60" s="431"/>
      <c r="Q60" s="431"/>
      <c r="R60" s="431"/>
      <c r="S60" s="497"/>
      <c r="T60" s="366"/>
      <c r="U60" s="366"/>
      <c r="V60" s="366"/>
      <c r="W60" s="366"/>
      <c r="X60" s="366"/>
      <c r="Y60" s="367"/>
      <c r="Z60" s="367"/>
      <c r="AA60" s="367"/>
      <c r="AB60" s="367"/>
      <c r="AC60" s="367"/>
      <c r="AD60" s="367"/>
      <c r="AE60" s="367"/>
      <c r="AF60" s="367"/>
      <c r="AG60" s="367"/>
      <c r="AH60" s="367"/>
      <c r="AI60" s="367"/>
      <c r="AJ60" s="367"/>
      <c r="AK60" s="367"/>
      <c r="AL60" s="367"/>
      <c r="AM60" s="367"/>
      <c r="AN60" s="368"/>
      <c r="AO60" s="368"/>
      <c r="AP60" s="368"/>
      <c r="AQ60" s="368"/>
      <c r="AR60" s="368"/>
      <c r="AS60" s="368"/>
      <c r="AT60" s="368"/>
      <c r="AU60" s="368"/>
      <c r="AV60" s="368"/>
      <c r="AW60" s="368"/>
      <c r="AX60" s="368"/>
      <c r="AY60" s="368"/>
      <c r="AZ60" s="368"/>
      <c r="BA60" s="368"/>
      <c r="BB60" s="368"/>
      <c r="BC60" s="368"/>
      <c r="BD60" s="368"/>
      <c r="BE60" s="368"/>
      <c r="BF60" s="368"/>
      <c r="BG60" s="368"/>
    </row>
    <row r="61" spans="1:59" x14ac:dyDescent="0.25">
      <c r="A61" s="431"/>
      <c r="B61" s="3"/>
      <c r="C61" s="3"/>
      <c r="D61" s="3"/>
      <c r="E61" s="524"/>
      <c r="F61" s="524"/>
      <c r="G61" s="525"/>
      <c r="H61" s="431"/>
      <c r="I61" s="431"/>
      <c r="J61" s="431"/>
      <c r="K61" s="431"/>
      <c r="L61" s="431"/>
      <c r="M61" s="431"/>
      <c r="N61" s="431"/>
      <c r="O61" s="431"/>
      <c r="P61" s="431"/>
      <c r="Q61" s="431"/>
      <c r="R61" s="431"/>
      <c r="S61" s="497"/>
      <c r="T61" s="366"/>
      <c r="U61" s="366"/>
      <c r="V61" s="366"/>
      <c r="W61" s="366"/>
      <c r="X61" s="366"/>
      <c r="Y61" s="367"/>
      <c r="Z61" s="367"/>
      <c r="AA61" s="367"/>
      <c r="AB61" s="367"/>
      <c r="AC61" s="367"/>
      <c r="AD61" s="367"/>
      <c r="AE61" s="367"/>
      <c r="AF61" s="367"/>
      <c r="AG61" s="367"/>
      <c r="AH61" s="367"/>
      <c r="AI61" s="367"/>
      <c r="AJ61" s="367"/>
      <c r="AK61" s="367"/>
      <c r="AL61" s="367"/>
      <c r="AM61" s="367"/>
      <c r="AN61" s="368"/>
      <c r="AO61" s="368"/>
      <c r="AP61" s="368"/>
      <c r="AQ61" s="368"/>
      <c r="AR61" s="368"/>
      <c r="AS61" s="368"/>
      <c r="AT61" s="368"/>
      <c r="AU61" s="368"/>
      <c r="AV61" s="368"/>
      <c r="AW61" s="368"/>
      <c r="AX61" s="368"/>
      <c r="AY61" s="368"/>
      <c r="AZ61" s="368"/>
      <c r="BA61" s="368"/>
      <c r="BB61" s="368"/>
      <c r="BC61" s="368"/>
      <c r="BD61" s="368"/>
      <c r="BE61" s="368"/>
      <c r="BF61" s="368"/>
      <c r="BG61" s="368"/>
    </row>
    <row r="62" spans="1:59" x14ac:dyDescent="0.25">
      <c r="A62" s="431"/>
      <c r="B62" s="3"/>
      <c r="C62" s="3"/>
      <c r="D62" s="3"/>
      <c r="E62" s="524"/>
      <c r="F62" s="524"/>
      <c r="G62" s="525"/>
      <c r="H62" s="431"/>
      <c r="I62" s="431"/>
      <c r="J62" s="431"/>
      <c r="K62" s="431"/>
      <c r="L62" s="431"/>
      <c r="M62" s="431"/>
      <c r="N62" s="431"/>
      <c r="O62" s="431"/>
      <c r="P62" s="431"/>
      <c r="Q62" s="431"/>
      <c r="R62" s="431"/>
      <c r="S62" s="497"/>
      <c r="T62" s="366"/>
      <c r="U62" s="366"/>
      <c r="V62" s="366"/>
      <c r="W62" s="366"/>
      <c r="X62" s="366"/>
      <c r="Y62" s="367"/>
      <c r="Z62" s="367"/>
      <c r="AA62" s="367"/>
      <c r="AB62" s="367"/>
      <c r="AC62" s="367"/>
      <c r="AD62" s="367"/>
      <c r="AE62" s="367"/>
      <c r="AF62" s="367"/>
      <c r="AG62" s="367"/>
      <c r="AH62" s="367"/>
      <c r="AI62" s="367"/>
      <c r="AJ62" s="367"/>
      <c r="AK62" s="367"/>
      <c r="AL62" s="367"/>
      <c r="AM62" s="367"/>
      <c r="AN62" s="368"/>
      <c r="AO62" s="368"/>
      <c r="AP62" s="368"/>
      <c r="AQ62" s="368"/>
      <c r="AR62" s="368"/>
      <c r="AS62" s="368"/>
      <c r="AT62" s="368"/>
      <c r="AU62" s="368"/>
      <c r="AV62" s="368"/>
      <c r="AW62" s="368"/>
      <c r="AX62" s="368"/>
      <c r="AY62" s="368"/>
      <c r="AZ62" s="368"/>
      <c r="BA62" s="368"/>
      <c r="BB62" s="368"/>
      <c r="BC62" s="368"/>
      <c r="BD62" s="368"/>
      <c r="BE62" s="368"/>
      <c r="BF62" s="368"/>
      <c r="BG62" s="368"/>
    </row>
    <row r="63" spans="1:59" x14ac:dyDescent="0.25">
      <c r="A63" s="431"/>
      <c r="B63" s="3"/>
      <c r="C63" s="3"/>
      <c r="D63" s="3"/>
      <c r="E63" s="524"/>
      <c r="F63" s="524"/>
      <c r="G63" s="525"/>
      <c r="H63" s="431"/>
      <c r="I63" s="431"/>
      <c r="J63" s="431"/>
      <c r="K63" s="431"/>
      <c r="L63" s="431"/>
      <c r="M63" s="431"/>
      <c r="N63" s="431"/>
      <c r="O63" s="431"/>
      <c r="P63" s="431"/>
      <c r="Q63" s="431"/>
      <c r="R63" s="431"/>
      <c r="S63" s="497"/>
      <c r="T63" s="366"/>
      <c r="U63" s="366"/>
      <c r="V63" s="366"/>
      <c r="W63" s="366"/>
      <c r="X63" s="366"/>
      <c r="Y63" s="367"/>
      <c r="Z63" s="367"/>
      <c r="AA63" s="367"/>
      <c r="AB63" s="367"/>
      <c r="AC63" s="367"/>
      <c r="AD63" s="367"/>
      <c r="AE63" s="367"/>
      <c r="AF63" s="367"/>
      <c r="AG63" s="367"/>
      <c r="AH63" s="367"/>
      <c r="AI63" s="367"/>
      <c r="AJ63" s="367"/>
      <c r="AK63" s="367"/>
      <c r="AL63" s="367"/>
      <c r="AM63" s="367"/>
      <c r="AN63" s="368"/>
      <c r="AO63" s="368"/>
      <c r="AP63" s="368"/>
      <c r="AQ63" s="368"/>
      <c r="AR63" s="368"/>
      <c r="AS63" s="368"/>
      <c r="AT63" s="368"/>
      <c r="AU63" s="368"/>
      <c r="AV63" s="368"/>
      <c r="AW63" s="368"/>
      <c r="AX63" s="368"/>
      <c r="AY63" s="368"/>
      <c r="AZ63" s="368"/>
      <c r="BA63" s="368"/>
      <c r="BB63" s="368"/>
      <c r="BC63" s="368"/>
      <c r="BD63" s="368"/>
      <c r="BE63" s="368"/>
      <c r="BF63" s="368"/>
      <c r="BG63" s="368"/>
    </row>
    <row r="64" spans="1:59" x14ac:dyDescent="0.25">
      <c r="A64" s="431"/>
      <c r="B64" s="3"/>
      <c r="C64" s="3"/>
      <c r="D64" s="3"/>
      <c r="E64" s="524"/>
      <c r="F64" s="524"/>
      <c r="G64" s="525"/>
      <c r="H64" s="431"/>
      <c r="I64" s="431"/>
      <c r="J64" s="431"/>
      <c r="K64" s="431"/>
      <c r="L64" s="431"/>
      <c r="M64" s="431"/>
      <c r="N64" s="431"/>
      <c r="O64" s="431"/>
      <c r="P64" s="431"/>
      <c r="Q64" s="431"/>
      <c r="R64" s="431"/>
      <c r="S64" s="497"/>
      <c r="T64" s="366"/>
      <c r="U64" s="366"/>
      <c r="V64" s="366"/>
      <c r="W64" s="366"/>
      <c r="X64" s="366"/>
      <c r="Y64" s="367"/>
      <c r="Z64" s="367"/>
      <c r="AA64" s="367"/>
      <c r="AB64" s="367"/>
      <c r="AC64" s="367"/>
      <c r="AD64" s="367"/>
      <c r="AE64" s="367"/>
      <c r="AF64" s="367"/>
      <c r="AG64" s="367"/>
      <c r="AH64" s="367"/>
      <c r="AI64" s="367"/>
      <c r="AJ64" s="367"/>
      <c r="AK64" s="367"/>
      <c r="AL64" s="367"/>
      <c r="AM64" s="367"/>
      <c r="AN64" s="368"/>
      <c r="AO64" s="368"/>
      <c r="AP64" s="368"/>
      <c r="AQ64" s="368"/>
      <c r="AR64" s="368"/>
      <c r="AS64" s="368"/>
      <c r="AT64" s="368"/>
      <c r="AU64" s="368"/>
      <c r="AV64" s="368"/>
      <c r="AW64" s="368"/>
      <c r="AX64" s="368"/>
      <c r="AY64" s="368"/>
      <c r="AZ64" s="368"/>
      <c r="BA64" s="368"/>
      <c r="BB64" s="368"/>
      <c r="BC64" s="368"/>
      <c r="BD64" s="368"/>
      <c r="BE64" s="368"/>
      <c r="BF64" s="368"/>
      <c r="BG64" s="368"/>
    </row>
    <row r="65" spans="1:59" x14ac:dyDescent="0.25">
      <c r="A65" s="431"/>
      <c r="B65" s="3"/>
      <c r="C65" s="3"/>
      <c r="D65" s="3"/>
      <c r="E65" s="524"/>
      <c r="F65" s="524"/>
      <c r="G65" s="525"/>
      <c r="H65" s="431"/>
      <c r="I65" s="431"/>
      <c r="J65" s="431"/>
      <c r="K65" s="431"/>
      <c r="L65" s="431"/>
      <c r="M65" s="431"/>
      <c r="N65" s="431"/>
      <c r="O65" s="431"/>
      <c r="P65" s="431"/>
      <c r="Q65" s="431"/>
      <c r="R65" s="431"/>
      <c r="S65" s="497"/>
      <c r="T65" s="366"/>
      <c r="U65" s="366"/>
      <c r="V65" s="366"/>
      <c r="W65" s="366"/>
      <c r="X65" s="366"/>
      <c r="Y65" s="367"/>
      <c r="Z65" s="367"/>
      <c r="AA65" s="367"/>
      <c r="AB65" s="367"/>
      <c r="AC65" s="367"/>
      <c r="AD65" s="367"/>
      <c r="AE65" s="367"/>
      <c r="AF65" s="367"/>
      <c r="AG65" s="367"/>
      <c r="AH65" s="367"/>
      <c r="AI65" s="367"/>
      <c r="AJ65" s="367"/>
      <c r="AK65" s="367"/>
      <c r="AL65" s="367"/>
      <c r="AM65" s="367"/>
      <c r="AN65" s="368"/>
      <c r="AO65" s="368"/>
      <c r="AP65" s="368"/>
      <c r="AQ65" s="368"/>
      <c r="AR65" s="368"/>
      <c r="AS65" s="368"/>
      <c r="AT65" s="368"/>
      <c r="AU65" s="368"/>
      <c r="AV65" s="368"/>
      <c r="AW65" s="368"/>
      <c r="AX65" s="368"/>
      <c r="AY65" s="368"/>
      <c r="AZ65" s="368"/>
      <c r="BA65" s="368"/>
      <c r="BB65" s="368"/>
      <c r="BC65" s="368"/>
      <c r="BD65" s="368"/>
      <c r="BE65" s="368"/>
      <c r="BF65" s="368"/>
      <c r="BG65" s="368"/>
    </row>
    <row r="66" spans="1:59" x14ac:dyDescent="0.25">
      <c r="A66" s="431"/>
      <c r="B66" s="3"/>
      <c r="C66" s="3"/>
      <c r="D66" s="3"/>
      <c r="E66" s="524"/>
      <c r="F66" s="524"/>
      <c r="G66" s="525"/>
      <c r="H66" s="431"/>
      <c r="I66" s="431"/>
      <c r="J66" s="431"/>
      <c r="K66" s="431"/>
      <c r="L66" s="431"/>
      <c r="M66" s="431"/>
      <c r="N66" s="431"/>
      <c r="O66" s="431"/>
      <c r="P66" s="431"/>
      <c r="Q66" s="431"/>
      <c r="R66" s="431"/>
      <c r="S66" s="497"/>
      <c r="T66" s="366"/>
      <c r="U66" s="366"/>
      <c r="V66" s="366"/>
      <c r="W66" s="366"/>
      <c r="X66" s="366"/>
      <c r="Y66" s="367"/>
      <c r="Z66" s="367"/>
      <c r="AA66" s="367"/>
      <c r="AB66" s="367"/>
      <c r="AC66" s="367"/>
      <c r="AD66" s="367"/>
      <c r="AE66" s="367"/>
      <c r="AF66" s="367"/>
      <c r="AG66" s="367"/>
      <c r="AH66" s="367"/>
      <c r="AI66" s="367"/>
      <c r="AJ66" s="367"/>
      <c r="AK66" s="367"/>
      <c r="AL66" s="367"/>
      <c r="AM66" s="367"/>
      <c r="AN66" s="368"/>
      <c r="AO66" s="368"/>
      <c r="AP66" s="368"/>
      <c r="AQ66" s="368"/>
      <c r="AR66" s="368"/>
      <c r="AS66" s="368"/>
      <c r="AT66" s="368"/>
      <c r="AU66" s="368"/>
      <c r="AV66" s="368"/>
      <c r="AW66" s="368"/>
      <c r="AX66" s="368"/>
      <c r="AY66" s="368"/>
      <c r="AZ66" s="368"/>
      <c r="BA66" s="368"/>
      <c r="BB66" s="368"/>
      <c r="BC66" s="368"/>
      <c r="BD66" s="368"/>
      <c r="BE66" s="368"/>
      <c r="BF66" s="368"/>
      <c r="BG66" s="368"/>
    </row>
    <row r="67" spans="1:59" x14ac:dyDescent="0.25">
      <c r="A67" s="431"/>
      <c r="B67" s="3"/>
      <c r="C67" s="3"/>
      <c r="D67" s="3"/>
      <c r="E67" s="524"/>
      <c r="F67" s="524"/>
      <c r="G67" s="525"/>
      <c r="H67" s="431"/>
      <c r="I67" s="431"/>
      <c r="J67" s="431"/>
      <c r="K67" s="431"/>
      <c r="L67" s="431"/>
      <c r="M67" s="431"/>
      <c r="N67" s="431"/>
      <c r="O67" s="431"/>
      <c r="P67" s="431"/>
      <c r="Q67" s="431"/>
      <c r="R67" s="431"/>
      <c r="S67" s="497"/>
      <c r="T67" s="366"/>
      <c r="U67" s="366"/>
      <c r="V67" s="366"/>
      <c r="W67" s="366"/>
      <c r="X67" s="366"/>
      <c r="Y67" s="367"/>
      <c r="Z67" s="367"/>
      <c r="AA67" s="367"/>
      <c r="AB67" s="367"/>
      <c r="AC67" s="367"/>
      <c r="AD67" s="367"/>
      <c r="AE67" s="367"/>
      <c r="AF67" s="367"/>
      <c r="AG67" s="367"/>
      <c r="AH67" s="367"/>
      <c r="AI67" s="367"/>
      <c r="AJ67" s="367"/>
      <c r="AK67" s="367"/>
      <c r="AL67" s="367"/>
      <c r="AM67" s="367"/>
      <c r="AN67" s="368"/>
      <c r="AO67" s="368"/>
      <c r="AP67" s="368"/>
      <c r="AQ67" s="368"/>
      <c r="AR67" s="368"/>
      <c r="AS67" s="368"/>
      <c r="AT67" s="368"/>
      <c r="AU67" s="368"/>
      <c r="AV67" s="368"/>
      <c r="AW67" s="368"/>
      <c r="AX67" s="368"/>
      <c r="AY67" s="368"/>
      <c r="AZ67" s="368"/>
      <c r="BA67" s="368"/>
      <c r="BB67" s="368"/>
      <c r="BC67" s="368"/>
      <c r="BD67" s="368"/>
      <c r="BE67" s="368"/>
      <c r="BF67" s="368"/>
      <c r="BG67" s="368"/>
    </row>
    <row r="68" spans="1:59" x14ac:dyDescent="0.25">
      <c r="A68" s="431"/>
      <c r="B68" s="3"/>
      <c r="C68" s="3"/>
      <c r="D68" s="3"/>
      <c r="E68" s="524"/>
      <c r="F68" s="524"/>
      <c r="G68" s="525"/>
      <c r="H68" s="431"/>
      <c r="I68" s="431"/>
      <c r="J68" s="431"/>
      <c r="K68" s="431"/>
      <c r="L68" s="431"/>
      <c r="M68" s="431"/>
      <c r="N68" s="431"/>
      <c r="O68" s="431"/>
      <c r="P68" s="431"/>
      <c r="Q68" s="431"/>
      <c r="R68" s="431"/>
      <c r="S68" s="497"/>
      <c r="T68" s="366"/>
      <c r="U68" s="366"/>
      <c r="V68" s="366"/>
      <c r="W68" s="366"/>
      <c r="X68" s="366"/>
      <c r="Y68" s="367"/>
      <c r="Z68" s="367"/>
      <c r="AA68" s="367"/>
      <c r="AB68" s="367"/>
      <c r="AC68" s="367"/>
      <c r="AD68" s="367"/>
      <c r="AE68" s="367"/>
      <c r="AF68" s="367"/>
      <c r="AG68" s="367"/>
      <c r="AH68" s="367"/>
      <c r="AI68" s="367"/>
      <c r="AJ68" s="367"/>
      <c r="AK68" s="367"/>
      <c r="AL68" s="367"/>
      <c r="AM68" s="367"/>
      <c r="AN68" s="368"/>
      <c r="AO68" s="368"/>
      <c r="AP68" s="368"/>
      <c r="AQ68" s="368"/>
      <c r="AR68" s="368"/>
      <c r="AS68" s="368"/>
      <c r="AT68" s="368"/>
      <c r="AU68" s="368"/>
      <c r="AV68" s="368"/>
      <c r="AW68" s="368"/>
      <c r="AX68" s="368"/>
      <c r="AY68" s="368"/>
      <c r="AZ68" s="368"/>
      <c r="BA68" s="368"/>
      <c r="BB68" s="368"/>
      <c r="BC68" s="368"/>
      <c r="BD68" s="368"/>
      <c r="BE68" s="368"/>
      <c r="BF68" s="368"/>
      <c r="BG68" s="368"/>
    </row>
    <row r="69" spans="1:59" x14ac:dyDescent="0.25">
      <c r="A69" s="431"/>
      <c r="B69" s="3"/>
      <c r="C69" s="3"/>
      <c r="D69" s="3"/>
      <c r="E69" s="524"/>
      <c r="F69" s="524"/>
      <c r="G69" s="525"/>
      <c r="H69" s="431"/>
      <c r="I69" s="431"/>
      <c r="J69" s="431"/>
      <c r="K69" s="431"/>
      <c r="L69" s="431"/>
      <c r="M69" s="431"/>
      <c r="N69" s="431"/>
      <c r="O69" s="431"/>
      <c r="P69" s="431"/>
      <c r="Q69" s="431"/>
      <c r="R69" s="431"/>
      <c r="S69" s="497"/>
      <c r="T69" s="366"/>
      <c r="U69" s="366"/>
      <c r="V69" s="366"/>
      <c r="W69" s="366"/>
      <c r="X69" s="366"/>
      <c r="Y69" s="367"/>
      <c r="Z69" s="367"/>
      <c r="AA69" s="367"/>
      <c r="AB69" s="367"/>
      <c r="AC69" s="367"/>
      <c r="AD69" s="367"/>
      <c r="AE69" s="367"/>
      <c r="AF69" s="367"/>
      <c r="AG69" s="367"/>
      <c r="AH69" s="367"/>
      <c r="AI69" s="367"/>
      <c r="AJ69" s="367"/>
      <c r="AK69" s="367"/>
      <c r="AL69" s="367"/>
      <c r="AM69" s="367"/>
      <c r="AN69" s="368"/>
      <c r="AO69" s="368"/>
      <c r="AP69" s="368"/>
      <c r="AQ69" s="368"/>
      <c r="AR69" s="368"/>
      <c r="AS69" s="368"/>
      <c r="AT69" s="368"/>
      <c r="AU69" s="368"/>
      <c r="AV69" s="368"/>
      <c r="AW69" s="368"/>
      <c r="AX69" s="368"/>
      <c r="AY69" s="368"/>
      <c r="AZ69" s="368"/>
      <c r="BA69" s="368"/>
      <c r="BB69" s="368"/>
      <c r="BC69" s="368"/>
      <c r="BD69" s="368"/>
      <c r="BE69" s="368"/>
      <c r="BF69" s="368"/>
      <c r="BG69" s="368"/>
    </row>
    <row r="70" spans="1:59" x14ac:dyDescent="0.25">
      <c r="A70" s="431"/>
      <c r="B70" s="3"/>
      <c r="C70" s="3"/>
      <c r="D70" s="3"/>
      <c r="E70" s="524"/>
      <c r="F70" s="524"/>
      <c r="G70" s="525"/>
      <c r="H70" s="431"/>
      <c r="I70" s="431"/>
      <c r="J70" s="431"/>
      <c r="K70" s="431"/>
      <c r="L70" s="431"/>
      <c r="M70" s="431"/>
      <c r="N70" s="431"/>
      <c r="O70" s="431"/>
      <c r="P70" s="431"/>
      <c r="Q70" s="431"/>
      <c r="R70" s="431"/>
      <c r="S70" s="497"/>
      <c r="T70" s="366"/>
      <c r="U70" s="366"/>
      <c r="V70" s="366"/>
      <c r="W70" s="366"/>
      <c r="X70" s="366"/>
      <c r="Y70" s="367"/>
      <c r="Z70" s="367"/>
      <c r="AA70" s="367"/>
      <c r="AB70" s="367"/>
      <c r="AC70" s="367"/>
      <c r="AD70" s="367"/>
      <c r="AE70" s="367"/>
      <c r="AF70" s="367"/>
      <c r="AG70" s="367"/>
      <c r="AH70" s="367"/>
      <c r="AI70" s="367"/>
      <c r="AJ70" s="367"/>
      <c r="AK70" s="367"/>
      <c r="AL70" s="367"/>
      <c r="AM70" s="367"/>
      <c r="AN70" s="368"/>
      <c r="AO70" s="368"/>
      <c r="AP70" s="368"/>
      <c r="AQ70" s="368"/>
      <c r="AR70" s="368"/>
      <c r="AS70" s="368"/>
      <c r="AT70" s="368"/>
      <c r="AU70" s="368"/>
      <c r="AV70" s="368"/>
      <c r="AW70" s="368"/>
      <c r="AX70" s="368"/>
      <c r="AY70" s="368"/>
      <c r="AZ70" s="368"/>
      <c r="BA70" s="368"/>
      <c r="BB70" s="368"/>
      <c r="BC70" s="368"/>
      <c r="BD70" s="368"/>
      <c r="BE70" s="368"/>
      <c r="BF70" s="368"/>
      <c r="BG70" s="368"/>
    </row>
    <row r="71" spans="1:59" x14ac:dyDescent="0.25">
      <c r="A71" s="431"/>
      <c r="B71" s="3"/>
      <c r="C71" s="3"/>
      <c r="D71" s="3"/>
      <c r="E71" s="524"/>
      <c r="F71" s="524"/>
      <c r="G71" s="525"/>
      <c r="H71" s="431"/>
      <c r="I71" s="431"/>
      <c r="J71" s="431"/>
      <c r="K71" s="431"/>
      <c r="L71" s="431"/>
      <c r="M71" s="431"/>
      <c r="N71" s="431"/>
      <c r="O71" s="431"/>
      <c r="P71" s="431"/>
      <c r="Q71" s="431"/>
      <c r="R71" s="431"/>
      <c r="S71" s="497"/>
      <c r="T71" s="366"/>
      <c r="U71" s="366"/>
      <c r="V71" s="366"/>
      <c r="W71" s="366"/>
      <c r="X71" s="366"/>
      <c r="Y71" s="367"/>
      <c r="Z71" s="367"/>
      <c r="AA71" s="367"/>
      <c r="AB71" s="367"/>
      <c r="AC71" s="367"/>
      <c r="AD71" s="367"/>
      <c r="AE71" s="367"/>
      <c r="AF71" s="367"/>
      <c r="AG71" s="367"/>
      <c r="AH71" s="367"/>
      <c r="AI71" s="367"/>
      <c r="AJ71" s="367"/>
      <c r="AK71" s="367"/>
      <c r="AL71" s="367"/>
      <c r="AM71" s="367"/>
      <c r="AN71" s="368"/>
      <c r="AO71" s="368"/>
      <c r="AP71" s="368"/>
      <c r="AQ71" s="368"/>
      <c r="AR71" s="368"/>
      <c r="AS71" s="368"/>
      <c r="AT71" s="368"/>
      <c r="AU71" s="368"/>
      <c r="AV71" s="368"/>
      <c r="AW71" s="368"/>
      <c r="AX71" s="368"/>
      <c r="AY71" s="368"/>
      <c r="AZ71" s="368"/>
      <c r="BA71" s="368"/>
      <c r="BB71" s="368"/>
      <c r="BC71" s="368"/>
      <c r="BD71" s="368"/>
      <c r="BE71" s="368"/>
      <c r="BF71" s="368"/>
      <c r="BG71" s="368"/>
    </row>
    <row r="72" spans="1:59" x14ac:dyDescent="0.25">
      <c r="A72" s="431"/>
      <c r="B72" s="3"/>
      <c r="C72" s="3"/>
      <c r="D72" s="3"/>
      <c r="E72" s="524"/>
      <c r="F72" s="524"/>
      <c r="G72" s="525"/>
      <c r="H72" s="431"/>
      <c r="I72" s="431"/>
      <c r="J72" s="431"/>
      <c r="K72" s="431"/>
      <c r="L72" s="431"/>
      <c r="M72" s="431"/>
      <c r="N72" s="431"/>
      <c r="O72" s="431"/>
      <c r="P72" s="431"/>
      <c r="Q72" s="431"/>
      <c r="R72" s="431"/>
      <c r="S72" s="497"/>
      <c r="T72" s="366"/>
      <c r="U72" s="366"/>
      <c r="V72" s="366"/>
      <c r="W72" s="366"/>
      <c r="X72" s="366"/>
      <c r="Y72" s="367"/>
      <c r="Z72" s="367"/>
      <c r="AA72" s="367"/>
      <c r="AB72" s="367"/>
      <c r="AC72" s="367"/>
      <c r="AD72" s="367"/>
      <c r="AE72" s="367"/>
      <c r="AF72" s="367"/>
      <c r="AG72" s="367"/>
      <c r="AH72" s="367"/>
      <c r="AI72" s="367"/>
      <c r="AJ72" s="367"/>
      <c r="AK72" s="367"/>
      <c r="AL72" s="367"/>
      <c r="AM72" s="367"/>
      <c r="AN72" s="368"/>
      <c r="AO72" s="368"/>
      <c r="AP72" s="368"/>
      <c r="AQ72" s="368"/>
      <c r="AR72" s="368"/>
      <c r="AS72" s="368"/>
      <c r="AT72" s="368"/>
      <c r="AU72" s="368"/>
      <c r="AV72" s="368"/>
      <c r="AW72" s="368"/>
      <c r="AX72" s="368"/>
      <c r="AY72" s="368"/>
      <c r="AZ72" s="368"/>
      <c r="BA72" s="368"/>
      <c r="BB72" s="368"/>
      <c r="BC72" s="368"/>
      <c r="BD72" s="368"/>
      <c r="BE72" s="368"/>
      <c r="BF72" s="368"/>
      <c r="BG72" s="368"/>
    </row>
    <row r="73" spans="1:59" x14ac:dyDescent="0.25">
      <c r="A73" s="431"/>
      <c r="B73" s="3"/>
      <c r="C73" s="3"/>
      <c r="D73" s="3"/>
      <c r="E73" s="524"/>
      <c r="F73" s="524"/>
      <c r="G73" s="525"/>
      <c r="H73" s="431"/>
      <c r="I73" s="431"/>
      <c r="J73" s="431"/>
      <c r="K73" s="431"/>
      <c r="L73" s="431"/>
      <c r="M73" s="431"/>
      <c r="N73" s="431"/>
      <c r="O73" s="431"/>
      <c r="P73" s="431"/>
      <c r="Q73" s="431"/>
      <c r="R73" s="431"/>
      <c r="S73" s="497"/>
      <c r="T73" s="366"/>
      <c r="U73" s="366"/>
      <c r="V73" s="366"/>
      <c r="W73" s="366"/>
      <c r="X73" s="366"/>
      <c r="Y73" s="367"/>
      <c r="Z73" s="367"/>
      <c r="AA73" s="367"/>
      <c r="AB73" s="367"/>
      <c r="AC73" s="367"/>
      <c r="AD73" s="367"/>
      <c r="AE73" s="367"/>
      <c r="AF73" s="367"/>
      <c r="AG73" s="367"/>
      <c r="AH73" s="367"/>
      <c r="AI73" s="367"/>
      <c r="AJ73" s="367"/>
      <c r="AK73" s="367"/>
      <c r="AL73" s="367"/>
      <c r="AM73" s="367"/>
      <c r="AN73" s="368"/>
      <c r="AO73" s="368"/>
      <c r="AP73" s="368"/>
      <c r="AQ73" s="368"/>
      <c r="AR73" s="368"/>
      <c r="AS73" s="368"/>
      <c r="AT73" s="368"/>
      <c r="AU73" s="368"/>
      <c r="AV73" s="368"/>
      <c r="AW73" s="368"/>
      <c r="AX73" s="368"/>
      <c r="AY73" s="368"/>
      <c r="AZ73" s="368"/>
      <c r="BA73" s="368"/>
      <c r="BB73" s="368"/>
      <c r="BC73" s="368"/>
      <c r="BD73" s="368"/>
      <c r="BE73" s="368"/>
      <c r="BF73" s="368"/>
      <c r="BG73" s="368"/>
    </row>
    <row r="74" spans="1:59" x14ac:dyDescent="0.25">
      <c r="A74" s="431"/>
      <c r="B74" s="3"/>
      <c r="C74" s="3"/>
      <c r="D74" s="3"/>
      <c r="E74" s="524"/>
      <c r="F74" s="524"/>
      <c r="G74" s="525"/>
      <c r="H74" s="431"/>
      <c r="I74" s="431"/>
      <c r="J74" s="431"/>
      <c r="K74" s="431"/>
      <c r="L74" s="431"/>
      <c r="M74" s="431"/>
      <c r="N74" s="431"/>
      <c r="O74" s="431"/>
      <c r="P74" s="431"/>
      <c r="Q74" s="431"/>
      <c r="R74" s="431"/>
      <c r="S74" s="497"/>
      <c r="T74" s="366"/>
      <c r="U74" s="366"/>
      <c r="V74" s="366"/>
      <c r="W74" s="366"/>
      <c r="X74" s="366"/>
      <c r="Y74" s="367"/>
      <c r="Z74" s="367"/>
      <c r="AA74" s="367"/>
      <c r="AB74" s="367"/>
      <c r="AC74" s="367"/>
      <c r="AD74" s="367"/>
      <c r="AE74" s="367"/>
      <c r="AF74" s="367"/>
      <c r="AG74" s="367"/>
      <c r="AH74" s="367"/>
      <c r="AI74" s="367"/>
      <c r="AJ74" s="367"/>
      <c r="AK74" s="367"/>
      <c r="AL74" s="367"/>
      <c r="AM74" s="367"/>
      <c r="AN74" s="368"/>
      <c r="AO74" s="368"/>
      <c r="AP74" s="368"/>
      <c r="AQ74" s="368"/>
      <c r="AR74" s="368"/>
      <c r="AS74" s="368"/>
      <c r="AT74" s="368"/>
      <c r="AU74" s="368"/>
      <c r="AV74" s="368"/>
      <c r="AW74" s="368"/>
      <c r="AX74" s="368"/>
      <c r="AY74" s="368"/>
      <c r="AZ74" s="368"/>
      <c r="BA74" s="368"/>
      <c r="BB74" s="368"/>
      <c r="BC74" s="368"/>
      <c r="BD74" s="368"/>
      <c r="BE74" s="368"/>
      <c r="BF74" s="368"/>
      <c r="BG74" s="368"/>
    </row>
    <row r="75" spans="1:59" x14ac:dyDescent="0.25">
      <c r="A75" s="431"/>
      <c r="B75" s="3"/>
      <c r="C75" s="3"/>
      <c r="D75" s="3"/>
      <c r="E75" s="524"/>
      <c r="F75" s="524"/>
      <c r="G75" s="525"/>
      <c r="H75" s="431"/>
      <c r="I75" s="431"/>
      <c r="J75" s="431"/>
      <c r="K75" s="431"/>
      <c r="L75" s="431"/>
      <c r="M75" s="431"/>
      <c r="N75" s="431"/>
      <c r="O75" s="431"/>
      <c r="P75" s="431"/>
      <c r="Q75" s="431"/>
      <c r="R75" s="431"/>
      <c r="S75" s="497"/>
      <c r="T75" s="366"/>
      <c r="U75" s="366"/>
      <c r="V75" s="366"/>
      <c r="W75" s="366"/>
      <c r="X75" s="366"/>
      <c r="Y75" s="367"/>
      <c r="Z75" s="367"/>
      <c r="AA75" s="367"/>
      <c r="AB75" s="367"/>
      <c r="AC75" s="367"/>
      <c r="AD75" s="367"/>
      <c r="AE75" s="367"/>
      <c r="AF75" s="367"/>
      <c r="AG75" s="367"/>
      <c r="AH75" s="367"/>
      <c r="AI75" s="367"/>
      <c r="AJ75" s="367"/>
      <c r="AK75" s="367"/>
      <c r="AL75" s="367"/>
      <c r="AM75" s="367"/>
      <c r="AN75" s="368"/>
      <c r="AO75" s="368"/>
      <c r="AP75" s="368"/>
      <c r="AQ75" s="368"/>
      <c r="AR75" s="368"/>
      <c r="AS75" s="368"/>
      <c r="AT75" s="368"/>
      <c r="AU75" s="368"/>
      <c r="AV75" s="368"/>
      <c r="AW75" s="368"/>
      <c r="AX75" s="368"/>
      <c r="AY75" s="368"/>
      <c r="AZ75" s="368"/>
      <c r="BA75" s="368"/>
      <c r="BB75" s="368"/>
      <c r="BC75" s="368"/>
      <c r="BD75" s="368"/>
      <c r="BE75" s="368"/>
      <c r="BF75" s="368"/>
      <c r="BG75" s="368"/>
    </row>
    <row r="76" spans="1:59" x14ac:dyDescent="0.25">
      <c r="A76" s="431"/>
      <c r="B76" s="3"/>
      <c r="C76" s="3"/>
      <c r="D76" s="3"/>
      <c r="E76" s="524"/>
      <c r="F76" s="524"/>
      <c r="G76" s="525"/>
      <c r="H76" s="431"/>
      <c r="I76" s="431"/>
      <c r="J76" s="431"/>
      <c r="K76" s="431"/>
      <c r="L76" s="431"/>
      <c r="M76" s="431"/>
      <c r="N76" s="431"/>
      <c r="O76" s="431"/>
      <c r="P76" s="431"/>
      <c r="Q76" s="431"/>
      <c r="R76" s="431"/>
      <c r="S76" s="497"/>
      <c r="T76" s="366"/>
      <c r="U76" s="366"/>
      <c r="V76" s="366"/>
      <c r="W76" s="366"/>
      <c r="X76" s="366"/>
      <c r="Y76" s="367"/>
      <c r="Z76" s="367"/>
      <c r="AA76" s="367"/>
      <c r="AB76" s="367"/>
      <c r="AC76" s="367"/>
      <c r="AD76" s="367"/>
      <c r="AE76" s="367"/>
      <c r="AF76" s="367"/>
      <c r="AG76" s="367"/>
      <c r="AH76" s="367"/>
      <c r="AI76" s="367"/>
      <c r="AJ76" s="367"/>
      <c r="AK76" s="367"/>
      <c r="AL76" s="367"/>
      <c r="AM76" s="367"/>
      <c r="AN76" s="368"/>
      <c r="AO76" s="368"/>
      <c r="AP76" s="368"/>
      <c r="AQ76" s="368"/>
      <c r="AR76" s="368"/>
      <c r="AS76" s="368"/>
      <c r="AT76" s="368"/>
      <c r="AU76" s="368"/>
      <c r="AV76" s="368"/>
      <c r="AW76" s="368"/>
      <c r="AX76" s="368"/>
      <c r="AY76" s="368"/>
      <c r="AZ76" s="368"/>
      <c r="BA76" s="368"/>
      <c r="BB76" s="368"/>
      <c r="BC76" s="368"/>
      <c r="BD76" s="368"/>
      <c r="BE76" s="368"/>
      <c r="BF76" s="368"/>
      <c r="BG76" s="368"/>
    </row>
    <row r="77" spans="1:59" x14ac:dyDescent="0.25">
      <c r="A77" s="431"/>
      <c r="B77" s="3"/>
      <c r="C77" s="3"/>
      <c r="D77" s="524"/>
      <c r="E77" s="524"/>
      <c r="F77" s="524"/>
      <c r="G77" s="525"/>
      <c r="H77" s="431"/>
      <c r="I77" s="431"/>
      <c r="J77" s="431"/>
      <c r="K77" s="431"/>
      <c r="L77" s="431"/>
      <c r="M77" s="431"/>
      <c r="N77" s="431"/>
      <c r="O77" s="431"/>
      <c r="P77" s="431"/>
      <c r="Q77" s="431"/>
      <c r="R77" s="431"/>
      <c r="S77" s="497"/>
      <c r="T77" s="366"/>
      <c r="U77" s="366"/>
      <c r="V77" s="366"/>
      <c r="W77" s="366"/>
      <c r="X77" s="366"/>
      <c r="Y77" s="367"/>
      <c r="Z77" s="367"/>
      <c r="AA77" s="367"/>
      <c r="AB77" s="367"/>
      <c r="AC77" s="367"/>
      <c r="AD77" s="367"/>
      <c r="AE77" s="367"/>
      <c r="AF77" s="367"/>
      <c r="AG77" s="367"/>
      <c r="AH77" s="367"/>
      <c r="AI77" s="367"/>
      <c r="AJ77" s="367"/>
      <c r="AK77" s="367"/>
      <c r="AL77" s="367"/>
      <c r="AM77" s="367"/>
      <c r="AN77" s="368"/>
      <c r="AO77" s="368"/>
      <c r="AP77" s="368"/>
      <c r="AQ77" s="368"/>
      <c r="AR77" s="368"/>
      <c r="AS77" s="368"/>
      <c r="AT77" s="368"/>
      <c r="AU77" s="368"/>
      <c r="AV77" s="368"/>
      <c r="AW77" s="368"/>
      <c r="AX77" s="368"/>
      <c r="AY77" s="368"/>
      <c r="AZ77" s="368"/>
      <c r="BA77" s="368"/>
      <c r="BB77" s="368"/>
      <c r="BC77" s="368"/>
      <c r="BD77" s="368"/>
      <c r="BE77" s="368"/>
      <c r="BF77" s="368"/>
      <c r="BG77" s="368"/>
    </row>
    <row r="78" spans="1:59" x14ac:dyDescent="0.25">
      <c r="A78" s="431"/>
      <c r="B78" s="3"/>
      <c r="C78" s="3"/>
      <c r="D78" s="3"/>
      <c r="E78" s="524"/>
      <c r="F78" s="524"/>
      <c r="G78" s="525"/>
      <c r="H78" s="431"/>
      <c r="I78" s="431"/>
      <c r="J78" s="431"/>
      <c r="K78" s="431"/>
      <c r="L78" s="431"/>
      <c r="M78" s="431"/>
      <c r="N78" s="431"/>
      <c r="O78" s="431"/>
      <c r="P78" s="431"/>
      <c r="Q78" s="431"/>
      <c r="R78" s="431"/>
      <c r="S78" s="497"/>
      <c r="T78" s="366"/>
      <c r="U78" s="366"/>
      <c r="V78" s="366"/>
      <c r="W78" s="366"/>
      <c r="X78" s="366"/>
      <c r="Y78" s="367"/>
      <c r="Z78" s="367"/>
      <c r="AA78" s="367"/>
      <c r="AB78" s="367"/>
      <c r="AC78" s="367"/>
      <c r="AD78" s="367"/>
      <c r="AE78" s="367"/>
      <c r="AF78" s="367"/>
      <c r="AG78" s="367"/>
      <c r="AH78" s="367"/>
      <c r="AI78" s="367"/>
      <c r="AJ78" s="367"/>
      <c r="AK78" s="367"/>
      <c r="AL78" s="367"/>
      <c r="AM78" s="367"/>
      <c r="AN78" s="368"/>
      <c r="AO78" s="368"/>
      <c r="AP78" s="368"/>
      <c r="AQ78" s="368"/>
      <c r="AR78" s="368"/>
      <c r="AS78" s="368"/>
      <c r="AT78" s="368"/>
      <c r="AU78" s="368"/>
      <c r="AV78" s="368"/>
      <c r="AW78" s="368"/>
      <c r="AX78" s="368"/>
      <c r="AY78" s="368"/>
      <c r="AZ78" s="368"/>
      <c r="BA78" s="368"/>
      <c r="BB78" s="368"/>
      <c r="BC78" s="368"/>
      <c r="BD78" s="368"/>
      <c r="BE78" s="368"/>
      <c r="BF78" s="368"/>
      <c r="BG78" s="368"/>
    </row>
    <row r="79" spans="1:59" x14ac:dyDescent="0.25">
      <c r="A79" s="431"/>
      <c r="B79" s="3"/>
      <c r="C79" s="3"/>
      <c r="D79" s="3"/>
      <c r="E79" s="524"/>
      <c r="F79" s="524"/>
      <c r="G79" s="525"/>
      <c r="H79" s="431"/>
      <c r="I79" s="431"/>
      <c r="J79" s="431"/>
      <c r="K79" s="431"/>
      <c r="L79" s="431"/>
      <c r="M79" s="431"/>
      <c r="N79" s="431"/>
      <c r="O79" s="431"/>
      <c r="P79" s="431"/>
      <c r="Q79" s="431"/>
      <c r="R79" s="431"/>
      <c r="S79" s="497"/>
      <c r="T79" s="366"/>
      <c r="U79" s="366"/>
      <c r="V79" s="366"/>
      <c r="W79" s="366"/>
      <c r="X79" s="366"/>
      <c r="Y79" s="367"/>
      <c r="Z79" s="367"/>
      <c r="AA79" s="367"/>
      <c r="AB79" s="367"/>
      <c r="AC79" s="367"/>
      <c r="AD79" s="367"/>
      <c r="AE79" s="367"/>
      <c r="AF79" s="367"/>
      <c r="AG79" s="367"/>
      <c r="AH79" s="367"/>
      <c r="AI79" s="367"/>
      <c r="AJ79" s="367"/>
      <c r="AK79" s="367"/>
      <c r="AL79" s="367"/>
      <c r="AM79" s="367"/>
      <c r="AN79" s="368"/>
      <c r="AO79" s="368"/>
      <c r="AP79" s="368"/>
      <c r="AQ79" s="368"/>
      <c r="AR79" s="368"/>
      <c r="AS79" s="368"/>
      <c r="AT79" s="368"/>
      <c r="AU79" s="368"/>
      <c r="AV79" s="368"/>
      <c r="AW79" s="368"/>
      <c r="AX79" s="368"/>
      <c r="AY79" s="368"/>
      <c r="AZ79" s="368"/>
      <c r="BA79" s="368"/>
      <c r="BB79" s="368"/>
      <c r="BC79" s="368"/>
      <c r="BD79" s="368"/>
      <c r="BE79" s="368"/>
      <c r="BF79" s="368"/>
      <c r="BG79" s="368"/>
    </row>
    <row r="80" spans="1:59" x14ac:dyDescent="0.25">
      <c r="A80" s="431"/>
      <c r="B80" s="3"/>
      <c r="C80" s="3"/>
      <c r="D80" s="3"/>
      <c r="E80" s="524"/>
      <c r="F80" s="524"/>
      <c r="G80" s="525"/>
      <c r="H80" s="431"/>
      <c r="I80" s="431"/>
      <c r="J80" s="431"/>
      <c r="K80" s="431"/>
      <c r="L80" s="431"/>
      <c r="M80" s="431"/>
      <c r="N80" s="431"/>
      <c r="O80" s="431"/>
      <c r="P80" s="431"/>
      <c r="Q80" s="431"/>
      <c r="R80" s="431"/>
      <c r="S80" s="497"/>
      <c r="T80" s="366"/>
      <c r="U80" s="366"/>
      <c r="V80" s="366"/>
      <c r="W80" s="366"/>
      <c r="X80" s="366"/>
      <c r="Y80" s="367"/>
      <c r="Z80" s="367"/>
      <c r="AA80" s="367"/>
      <c r="AB80" s="367"/>
      <c r="AC80" s="367"/>
      <c r="AD80" s="367"/>
      <c r="AE80" s="367"/>
      <c r="AF80" s="367"/>
      <c r="AG80" s="367"/>
      <c r="AH80" s="367"/>
      <c r="AI80" s="367"/>
      <c r="AJ80" s="367"/>
      <c r="AK80" s="367"/>
      <c r="AL80" s="367"/>
      <c r="AM80" s="367"/>
      <c r="AN80" s="368"/>
      <c r="AO80" s="368"/>
      <c r="AP80" s="368"/>
      <c r="AQ80" s="368"/>
      <c r="AR80" s="368"/>
      <c r="AS80" s="368"/>
      <c r="AT80" s="368"/>
      <c r="AU80" s="368"/>
      <c r="AV80" s="368"/>
      <c r="AW80" s="368"/>
      <c r="AX80" s="368"/>
      <c r="AY80" s="368"/>
      <c r="AZ80" s="368"/>
      <c r="BA80" s="368"/>
      <c r="BB80" s="368"/>
      <c r="BC80" s="368"/>
      <c r="BD80" s="368"/>
      <c r="BE80" s="368"/>
      <c r="BF80" s="368"/>
      <c r="BG80" s="368"/>
    </row>
    <row r="81" spans="1:59" x14ac:dyDescent="0.25">
      <c r="A81" s="431"/>
      <c r="B81" s="3"/>
      <c r="C81" s="3"/>
      <c r="D81" s="3"/>
      <c r="E81" s="524"/>
      <c r="F81" s="524"/>
      <c r="G81" s="525"/>
      <c r="H81" s="431"/>
      <c r="I81" s="431"/>
      <c r="J81" s="431"/>
      <c r="K81" s="431"/>
      <c r="L81" s="431"/>
      <c r="M81" s="431"/>
      <c r="N81" s="431"/>
      <c r="O81" s="431"/>
      <c r="P81" s="431"/>
      <c r="Q81" s="431"/>
      <c r="R81" s="431"/>
      <c r="S81" s="497"/>
      <c r="T81" s="366"/>
      <c r="U81" s="366"/>
      <c r="V81" s="366"/>
      <c r="W81" s="366"/>
      <c r="X81" s="366"/>
      <c r="Y81" s="367"/>
      <c r="Z81" s="367"/>
      <c r="AA81" s="367"/>
      <c r="AB81" s="367"/>
      <c r="AC81" s="367"/>
      <c r="AD81" s="367"/>
      <c r="AE81" s="367"/>
      <c r="AF81" s="367"/>
      <c r="AG81" s="367"/>
      <c r="AH81" s="367"/>
      <c r="AI81" s="367"/>
      <c r="AJ81" s="367"/>
      <c r="AK81" s="367"/>
      <c r="AL81" s="367"/>
      <c r="AM81" s="367"/>
      <c r="AN81" s="368"/>
      <c r="AO81" s="368"/>
      <c r="AP81" s="368"/>
      <c r="AQ81" s="368"/>
      <c r="AR81" s="368"/>
      <c r="AS81" s="368"/>
      <c r="AT81" s="368"/>
      <c r="AU81" s="368"/>
      <c r="AV81" s="368"/>
      <c r="AW81" s="368"/>
      <c r="AX81" s="368"/>
      <c r="AY81" s="368"/>
      <c r="AZ81" s="368"/>
      <c r="BA81" s="368"/>
      <c r="BB81" s="368"/>
      <c r="BC81" s="368"/>
      <c r="BD81" s="368"/>
      <c r="BE81" s="368"/>
      <c r="BF81" s="368"/>
      <c r="BG81" s="368"/>
    </row>
    <row r="82" spans="1:59" x14ac:dyDescent="0.25">
      <c r="A82" s="431"/>
      <c r="B82" s="3"/>
      <c r="C82" s="3"/>
      <c r="D82" s="3"/>
      <c r="E82" s="524"/>
      <c r="F82" s="524"/>
      <c r="G82" s="525"/>
      <c r="H82" s="431"/>
      <c r="I82" s="431"/>
      <c r="J82" s="431"/>
      <c r="K82" s="431"/>
      <c r="L82" s="431"/>
      <c r="M82" s="431"/>
      <c r="N82" s="431"/>
      <c r="O82" s="431"/>
      <c r="P82" s="431"/>
      <c r="Q82" s="431"/>
      <c r="R82" s="431"/>
      <c r="S82" s="497"/>
      <c r="T82" s="366"/>
      <c r="U82" s="366"/>
      <c r="V82" s="366"/>
      <c r="W82" s="366"/>
      <c r="X82" s="366"/>
      <c r="Y82" s="367"/>
      <c r="Z82" s="367"/>
      <c r="AA82" s="367"/>
      <c r="AB82" s="367"/>
      <c r="AC82" s="367"/>
      <c r="AD82" s="367"/>
      <c r="AE82" s="367"/>
      <c r="AF82" s="367"/>
      <c r="AG82" s="367"/>
      <c r="AH82" s="367"/>
      <c r="AI82" s="367"/>
      <c r="AJ82" s="367"/>
      <c r="AK82" s="367"/>
      <c r="AL82" s="367"/>
      <c r="AM82" s="367"/>
      <c r="AN82" s="368"/>
      <c r="AO82" s="368"/>
      <c r="AP82" s="368"/>
      <c r="AQ82" s="368"/>
      <c r="AR82" s="368"/>
      <c r="AS82" s="368"/>
      <c r="AT82" s="368"/>
      <c r="AU82" s="368"/>
      <c r="AV82" s="368"/>
      <c r="AW82" s="368"/>
      <c r="AX82" s="368"/>
      <c r="AY82" s="368"/>
      <c r="AZ82" s="368"/>
      <c r="BA82" s="368"/>
      <c r="BB82" s="368"/>
      <c r="BC82" s="368"/>
      <c r="BD82" s="368"/>
      <c r="BE82" s="368"/>
      <c r="BF82" s="368"/>
      <c r="BG82" s="368"/>
    </row>
    <row r="83" spans="1:59" x14ac:dyDescent="0.25">
      <c r="A83" s="431"/>
      <c r="B83" s="3"/>
      <c r="C83" s="3"/>
      <c r="D83" s="3"/>
      <c r="E83" s="524"/>
      <c r="F83" s="524"/>
      <c r="G83" s="525"/>
      <c r="H83" s="431"/>
      <c r="I83" s="431"/>
      <c r="J83" s="431"/>
      <c r="K83" s="431"/>
      <c r="L83" s="431"/>
      <c r="M83" s="431"/>
      <c r="N83" s="431"/>
      <c r="O83" s="431"/>
      <c r="P83" s="431"/>
      <c r="Q83" s="431"/>
      <c r="R83" s="431"/>
      <c r="S83" s="497"/>
      <c r="T83" s="366"/>
      <c r="U83" s="366"/>
      <c r="V83" s="366"/>
      <c r="W83" s="366"/>
      <c r="X83" s="366"/>
      <c r="Y83" s="367"/>
      <c r="Z83" s="367"/>
      <c r="AA83" s="367"/>
      <c r="AB83" s="367"/>
      <c r="AC83" s="367"/>
      <c r="AD83" s="367"/>
      <c r="AE83" s="367"/>
      <c r="AF83" s="367"/>
      <c r="AG83" s="367"/>
      <c r="AH83" s="367"/>
      <c r="AI83" s="367"/>
      <c r="AJ83" s="367"/>
      <c r="AK83" s="367"/>
      <c r="AL83" s="367"/>
      <c r="AM83" s="367"/>
      <c r="AN83" s="368"/>
      <c r="AO83" s="368"/>
      <c r="AP83" s="368"/>
      <c r="AQ83" s="368"/>
      <c r="AR83" s="368"/>
      <c r="AS83" s="368"/>
      <c r="AT83" s="368"/>
      <c r="AU83" s="368"/>
      <c r="AV83" s="368"/>
      <c r="AW83" s="368"/>
      <c r="AX83" s="368"/>
      <c r="AY83" s="368"/>
      <c r="AZ83" s="368"/>
      <c r="BA83" s="368"/>
      <c r="BB83" s="368"/>
      <c r="BC83" s="368"/>
      <c r="BD83" s="368"/>
      <c r="BE83" s="368"/>
      <c r="BF83" s="368"/>
      <c r="BG83" s="368"/>
    </row>
    <row r="84" spans="1:59" x14ac:dyDescent="0.25">
      <c r="A84" s="431"/>
      <c r="B84" s="3"/>
      <c r="C84" s="3"/>
      <c r="D84" s="3"/>
      <c r="E84" s="524"/>
      <c r="F84" s="524"/>
      <c r="G84" s="525"/>
      <c r="H84" s="431"/>
      <c r="I84" s="431"/>
      <c r="J84" s="431"/>
      <c r="K84" s="431"/>
      <c r="L84" s="431"/>
      <c r="M84" s="431"/>
      <c r="N84" s="431"/>
      <c r="O84" s="431"/>
      <c r="P84" s="431"/>
      <c r="Q84" s="431"/>
      <c r="R84" s="431"/>
      <c r="S84" s="497"/>
      <c r="T84" s="366"/>
      <c r="U84" s="366"/>
      <c r="V84" s="366"/>
      <c r="W84" s="366"/>
      <c r="X84" s="366"/>
      <c r="Y84" s="367"/>
      <c r="Z84" s="367"/>
      <c r="AA84" s="367"/>
      <c r="AB84" s="367"/>
      <c r="AC84" s="367"/>
      <c r="AD84" s="367"/>
      <c r="AE84" s="367"/>
      <c r="AF84" s="367"/>
      <c r="AG84" s="367"/>
      <c r="AH84" s="367"/>
      <c r="AI84" s="367"/>
      <c r="AJ84" s="367"/>
      <c r="AK84" s="367"/>
      <c r="AL84" s="367"/>
      <c r="AM84" s="367"/>
      <c r="AN84" s="368"/>
      <c r="AO84" s="368"/>
      <c r="AP84" s="368"/>
      <c r="AQ84" s="368"/>
      <c r="AR84" s="368"/>
      <c r="AS84" s="368"/>
      <c r="AT84" s="368"/>
      <c r="AU84" s="368"/>
      <c r="AV84" s="368"/>
      <c r="AW84" s="368"/>
      <c r="AX84" s="368"/>
      <c r="AY84" s="368"/>
      <c r="AZ84" s="368"/>
      <c r="BA84" s="368"/>
      <c r="BB84" s="368"/>
      <c r="BC84" s="368"/>
      <c r="BD84" s="368"/>
      <c r="BE84" s="368"/>
      <c r="BF84" s="368"/>
      <c r="BG84" s="368"/>
    </row>
    <row r="85" spans="1:59" x14ac:dyDescent="0.25">
      <c r="A85" s="431"/>
      <c r="B85" s="3"/>
      <c r="C85" s="3"/>
      <c r="D85" s="3"/>
      <c r="E85" s="524"/>
      <c r="F85" s="524"/>
      <c r="G85" s="525"/>
      <c r="H85" s="431"/>
      <c r="I85" s="431"/>
      <c r="J85" s="431"/>
      <c r="K85" s="431"/>
      <c r="L85" s="431"/>
      <c r="M85" s="431"/>
      <c r="N85" s="431"/>
      <c r="O85" s="431"/>
      <c r="P85" s="431"/>
      <c r="Q85" s="431"/>
      <c r="R85" s="431"/>
      <c r="S85" s="497"/>
      <c r="T85" s="366"/>
      <c r="U85" s="366"/>
      <c r="V85" s="366"/>
      <c r="W85" s="366"/>
      <c r="X85" s="366"/>
      <c r="Y85" s="367"/>
      <c r="Z85" s="367"/>
      <c r="AA85" s="367"/>
      <c r="AB85" s="367"/>
      <c r="AC85" s="367"/>
      <c r="AD85" s="367"/>
      <c r="AE85" s="367"/>
      <c r="AF85" s="367"/>
      <c r="AG85" s="367"/>
      <c r="AH85" s="367"/>
      <c r="AI85" s="367"/>
      <c r="AJ85" s="367"/>
      <c r="AK85" s="367"/>
      <c r="AL85" s="367"/>
      <c r="AM85" s="367"/>
      <c r="AN85" s="368"/>
      <c r="AO85" s="368"/>
      <c r="AP85" s="368"/>
      <c r="AQ85" s="368"/>
      <c r="AR85" s="368"/>
      <c r="AS85" s="368"/>
      <c r="AT85" s="368"/>
      <c r="AU85" s="368"/>
      <c r="AV85" s="368"/>
      <c r="AW85" s="368"/>
      <c r="AX85" s="368"/>
      <c r="AY85" s="368"/>
      <c r="AZ85" s="368"/>
      <c r="BA85" s="368"/>
      <c r="BB85" s="368"/>
      <c r="BC85" s="368"/>
      <c r="BD85" s="368"/>
      <c r="BE85" s="368"/>
      <c r="BF85" s="368"/>
      <c r="BG85" s="368"/>
    </row>
    <row r="86" spans="1:59" x14ac:dyDescent="0.25">
      <c r="A86" s="431"/>
      <c r="B86" s="3"/>
      <c r="C86" s="3"/>
      <c r="D86" s="3"/>
      <c r="E86" s="524"/>
      <c r="F86" s="524"/>
      <c r="G86" s="525"/>
      <c r="H86" s="431"/>
      <c r="I86" s="431"/>
      <c r="J86" s="431"/>
      <c r="K86" s="431"/>
      <c r="L86" s="431"/>
      <c r="M86" s="431"/>
      <c r="N86" s="431"/>
      <c r="O86" s="431"/>
      <c r="P86" s="431"/>
      <c r="Q86" s="431"/>
      <c r="R86" s="431"/>
      <c r="S86" s="497"/>
      <c r="T86" s="366"/>
      <c r="U86" s="366"/>
      <c r="V86" s="366"/>
      <c r="W86" s="366"/>
      <c r="X86" s="366"/>
      <c r="Y86" s="367"/>
      <c r="Z86" s="367"/>
      <c r="AA86" s="367"/>
      <c r="AB86" s="367"/>
      <c r="AC86" s="367"/>
      <c r="AD86" s="367"/>
      <c r="AE86" s="367"/>
      <c r="AF86" s="367"/>
      <c r="AG86" s="367"/>
      <c r="AH86" s="367"/>
      <c r="AI86" s="367"/>
      <c r="AJ86" s="367"/>
      <c r="AK86" s="367"/>
      <c r="AL86" s="367"/>
      <c r="AM86" s="367"/>
      <c r="AN86" s="368"/>
      <c r="AO86" s="368"/>
      <c r="AP86" s="368"/>
      <c r="AQ86" s="368"/>
      <c r="AR86" s="368"/>
      <c r="AS86" s="368"/>
      <c r="AT86" s="368"/>
      <c r="AU86" s="368"/>
      <c r="AV86" s="368"/>
      <c r="AW86" s="368"/>
      <c r="AX86" s="368"/>
      <c r="AY86" s="368"/>
      <c r="AZ86" s="368"/>
      <c r="BA86" s="368"/>
      <c r="BB86" s="368"/>
      <c r="BC86" s="368"/>
      <c r="BD86" s="368"/>
      <c r="BE86" s="368"/>
      <c r="BF86" s="368"/>
      <c r="BG86" s="368"/>
    </row>
    <row r="87" spans="1:59" x14ac:dyDescent="0.25">
      <c r="A87" s="431"/>
      <c r="B87" s="3"/>
      <c r="C87" s="3"/>
      <c r="D87" s="3"/>
      <c r="E87" s="524"/>
      <c r="F87" s="524"/>
      <c r="G87" s="525"/>
      <c r="H87" s="431"/>
      <c r="I87" s="431"/>
      <c r="J87" s="431"/>
      <c r="K87" s="431"/>
      <c r="L87" s="431"/>
      <c r="M87" s="431"/>
      <c r="N87" s="431"/>
      <c r="O87" s="431"/>
      <c r="P87" s="431"/>
      <c r="Q87" s="431"/>
      <c r="R87" s="431"/>
      <c r="S87" s="497"/>
      <c r="T87" s="366"/>
      <c r="U87" s="366"/>
      <c r="V87" s="366"/>
      <c r="W87" s="366"/>
      <c r="X87" s="366"/>
      <c r="Y87" s="367"/>
      <c r="Z87" s="367"/>
      <c r="AA87" s="367"/>
      <c r="AB87" s="367"/>
      <c r="AC87" s="367"/>
      <c r="AD87" s="367"/>
      <c r="AE87" s="367"/>
      <c r="AF87" s="367"/>
      <c r="AG87" s="367"/>
      <c r="AH87" s="367"/>
      <c r="AI87" s="367"/>
      <c r="AJ87" s="367"/>
      <c r="AK87" s="367"/>
      <c r="AL87" s="367"/>
      <c r="AM87" s="367"/>
      <c r="AN87" s="368"/>
      <c r="AO87" s="368"/>
      <c r="AP87" s="368"/>
      <c r="AQ87" s="368"/>
      <c r="AR87" s="368"/>
      <c r="AS87" s="368"/>
      <c r="AT87" s="368"/>
      <c r="AU87" s="368"/>
      <c r="AV87" s="368"/>
      <c r="AW87" s="368"/>
      <c r="AX87" s="368"/>
      <c r="AY87" s="368"/>
      <c r="AZ87" s="368"/>
      <c r="BA87" s="368"/>
      <c r="BB87" s="368"/>
      <c r="BC87" s="368"/>
      <c r="BD87" s="368"/>
      <c r="BE87" s="368"/>
      <c r="BF87" s="368"/>
      <c r="BG87" s="368"/>
    </row>
    <row r="88" spans="1:59" x14ac:dyDescent="0.25">
      <c r="A88" s="431"/>
      <c r="B88" s="3"/>
      <c r="C88" s="3"/>
      <c r="D88" s="3"/>
      <c r="E88" s="524"/>
      <c r="F88" s="524"/>
      <c r="G88" s="525"/>
      <c r="H88" s="431"/>
      <c r="I88" s="431"/>
      <c r="J88" s="431"/>
      <c r="K88" s="431"/>
      <c r="L88" s="431"/>
      <c r="M88" s="431"/>
      <c r="N88" s="431"/>
      <c r="O88" s="431"/>
      <c r="P88" s="431"/>
      <c r="Q88" s="431"/>
      <c r="R88" s="431"/>
      <c r="S88" s="497"/>
      <c r="T88" s="366"/>
      <c r="U88" s="366"/>
      <c r="V88" s="366"/>
      <c r="W88" s="366"/>
      <c r="X88" s="366"/>
      <c r="Y88" s="367"/>
      <c r="Z88" s="367"/>
      <c r="AA88" s="367"/>
      <c r="AB88" s="367"/>
      <c r="AC88" s="367"/>
      <c r="AD88" s="367"/>
      <c r="AE88" s="367"/>
      <c r="AF88" s="367"/>
      <c r="AG88" s="367"/>
      <c r="AH88" s="367"/>
      <c r="AI88" s="367"/>
      <c r="AJ88" s="367"/>
      <c r="AK88" s="367"/>
      <c r="AL88" s="367"/>
      <c r="AM88" s="367"/>
      <c r="AN88" s="368"/>
      <c r="AO88" s="368"/>
      <c r="AP88" s="368"/>
      <c r="AQ88" s="368"/>
      <c r="AR88" s="368"/>
      <c r="AS88" s="368"/>
      <c r="AT88" s="368"/>
      <c r="AU88" s="368"/>
      <c r="AV88" s="368"/>
      <c r="AW88" s="368"/>
      <c r="AX88" s="368"/>
      <c r="AY88" s="368"/>
      <c r="AZ88" s="368"/>
      <c r="BA88" s="368"/>
      <c r="BB88" s="368"/>
      <c r="BC88" s="368"/>
      <c r="BD88" s="368"/>
      <c r="BE88" s="368"/>
      <c r="BF88" s="368"/>
      <c r="BG88" s="368"/>
    </row>
    <row r="89" spans="1:59" x14ac:dyDescent="0.25">
      <c r="A89" s="431"/>
      <c r="B89" s="3"/>
      <c r="C89" s="3"/>
      <c r="D89" s="3"/>
      <c r="E89" s="524"/>
      <c r="F89" s="524"/>
      <c r="G89" s="525"/>
      <c r="H89" s="431"/>
      <c r="I89" s="431"/>
      <c r="J89" s="431"/>
      <c r="K89" s="431"/>
      <c r="L89" s="431"/>
      <c r="M89" s="431"/>
      <c r="N89" s="431"/>
      <c r="O89" s="431"/>
      <c r="P89" s="431"/>
      <c r="Q89" s="431"/>
      <c r="R89" s="431"/>
      <c r="S89" s="497"/>
      <c r="T89" s="366"/>
      <c r="U89" s="366"/>
      <c r="V89" s="366"/>
      <c r="W89" s="366"/>
      <c r="X89" s="366"/>
      <c r="Y89" s="367"/>
      <c r="Z89" s="367"/>
      <c r="AA89" s="367"/>
      <c r="AB89" s="367"/>
      <c r="AC89" s="367"/>
      <c r="AD89" s="367"/>
      <c r="AE89" s="367"/>
      <c r="AF89" s="367"/>
      <c r="AG89" s="367"/>
      <c r="AH89" s="367"/>
      <c r="AI89" s="367"/>
      <c r="AJ89" s="367"/>
      <c r="AK89" s="367"/>
      <c r="AL89" s="367"/>
      <c r="AM89" s="367"/>
      <c r="AN89" s="368"/>
      <c r="AO89" s="368"/>
      <c r="AP89" s="368"/>
      <c r="AQ89" s="368"/>
      <c r="AR89" s="368"/>
      <c r="AS89" s="368"/>
      <c r="AT89" s="368"/>
      <c r="AU89" s="368"/>
      <c r="AV89" s="368"/>
      <c r="AW89" s="368"/>
      <c r="AX89" s="368"/>
      <c r="AY89" s="368"/>
      <c r="AZ89" s="368"/>
      <c r="BA89" s="368"/>
      <c r="BB89" s="368"/>
      <c r="BC89" s="368"/>
      <c r="BD89" s="368"/>
      <c r="BE89" s="368"/>
      <c r="BF89" s="368"/>
      <c r="BG89" s="368"/>
    </row>
    <row r="90" spans="1:59" x14ac:dyDescent="0.25">
      <c r="A90" s="431"/>
      <c r="B90" s="3"/>
      <c r="C90" s="3"/>
      <c r="D90" s="3"/>
      <c r="E90" s="524"/>
      <c r="F90" s="524"/>
      <c r="G90" s="525"/>
      <c r="H90" s="431"/>
      <c r="I90" s="431"/>
      <c r="J90" s="431"/>
      <c r="K90" s="431"/>
      <c r="L90" s="431"/>
      <c r="M90" s="431"/>
      <c r="N90" s="431"/>
      <c r="O90" s="431"/>
      <c r="P90" s="431"/>
      <c r="Q90" s="431"/>
      <c r="R90" s="431"/>
      <c r="S90" s="497"/>
      <c r="T90" s="366"/>
      <c r="U90" s="366"/>
      <c r="V90" s="366"/>
      <c r="W90" s="366"/>
      <c r="X90" s="366"/>
      <c r="Y90" s="367"/>
      <c r="Z90" s="367"/>
      <c r="AA90" s="367"/>
      <c r="AB90" s="367"/>
      <c r="AC90" s="367"/>
      <c r="AD90" s="367"/>
      <c r="AE90" s="367"/>
      <c r="AF90" s="367"/>
      <c r="AG90" s="367"/>
      <c r="AH90" s="367"/>
      <c r="AI90" s="367"/>
      <c r="AJ90" s="367"/>
      <c r="AK90" s="367"/>
      <c r="AL90" s="367"/>
      <c r="AM90" s="367"/>
      <c r="AN90" s="368"/>
      <c r="AO90" s="368"/>
      <c r="AP90" s="368"/>
      <c r="AQ90" s="368"/>
      <c r="AR90" s="368"/>
      <c r="AS90" s="368"/>
      <c r="AT90" s="368"/>
      <c r="AU90" s="368"/>
      <c r="AV90" s="368"/>
      <c r="AW90" s="368"/>
      <c r="AX90" s="368"/>
      <c r="AY90" s="368"/>
      <c r="AZ90" s="368"/>
      <c r="BA90" s="368"/>
      <c r="BB90" s="368"/>
      <c r="BC90" s="368"/>
      <c r="BD90" s="368"/>
      <c r="BE90" s="368"/>
      <c r="BF90" s="368"/>
      <c r="BG90" s="368"/>
    </row>
    <row r="91" spans="1:59" x14ac:dyDescent="0.25">
      <c r="A91" s="431"/>
      <c r="B91" s="3"/>
      <c r="C91" s="3"/>
      <c r="D91" s="3"/>
      <c r="E91" s="524"/>
      <c r="F91" s="524"/>
      <c r="G91" s="525"/>
      <c r="H91" s="431"/>
      <c r="I91" s="431"/>
      <c r="J91" s="431"/>
      <c r="K91" s="431"/>
      <c r="L91" s="431"/>
      <c r="M91" s="431"/>
      <c r="N91" s="431"/>
      <c r="O91" s="431"/>
      <c r="P91" s="431"/>
      <c r="Q91" s="431"/>
      <c r="R91" s="431"/>
      <c r="S91" s="497"/>
      <c r="T91" s="366"/>
      <c r="U91" s="366"/>
      <c r="V91" s="366"/>
      <c r="W91" s="366"/>
      <c r="X91" s="366"/>
      <c r="Y91" s="367"/>
      <c r="Z91" s="367"/>
      <c r="AA91" s="367"/>
      <c r="AB91" s="367"/>
      <c r="AC91" s="367"/>
      <c r="AD91" s="367"/>
      <c r="AE91" s="367"/>
      <c r="AF91" s="367"/>
      <c r="AG91" s="367"/>
      <c r="AH91" s="367"/>
      <c r="AI91" s="367"/>
      <c r="AJ91" s="367"/>
      <c r="AK91" s="367"/>
      <c r="AL91" s="367"/>
      <c r="AM91" s="367"/>
      <c r="AN91" s="368"/>
      <c r="AO91" s="368"/>
      <c r="AP91" s="368"/>
      <c r="AQ91" s="368"/>
      <c r="AR91" s="368"/>
      <c r="AS91" s="368"/>
      <c r="AT91" s="368"/>
      <c r="AU91" s="368"/>
      <c r="AV91" s="368"/>
      <c r="AW91" s="368"/>
      <c r="AX91" s="368"/>
      <c r="AY91" s="368"/>
      <c r="AZ91" s="368"/>
      <c r="BA91" s="368"/>
      <c r="BB91" s="368"/>
      <c r="BC91" s="368"/>
      <c r="BD91" s="368"/>
      <c r="BE91" s="368"/>
      <c r="BF91" s="368"/>
      <c r="BG91" s="368"/>
    </row>
    <row r="92" spans="1:59" x14ac:dyDescent="0.25">
      <c r="A92" s="431"/>
      <c r="B92" s="3"/>
      <c r="C92" s="3"/>
      <c r="D92" s="3"/>
      <c r="E92" s="524"/>
      <c r="F92" s="524"/>
      <c r="G92" s="525"/>
      <c r="H92" s="431"/>
      <c r="I92" s="431"/>
      <c r="J92" s="431"/>
      <c r="K92" s="431"/>
      <c r="L92" s="431"/>
      <c r="M92" s="431"/>
      <c r="N92" s="431"/>
      <c r="O92" s="431"/>
      <c r="P92" s="431"/>
      <c r="Q92" s="431"/>
      <c r="R92" s="431"/>
      <c r="S92" s="497"/>
      <c r="T92" s="366"/>
      <c r="U92" s="366"/>
      <c r="V92" s="366"/>
      <c r="W92" s="366"/>
      <c r="X92" s="366"/>
      <c r="Y92" s="367"/>
      <c r="Z92" s="367"/>
      <c r="AA92" s="367"/>
      <c r="AB92" s="367"/>
      <c r="AC92" s="367"/>
      <c r="AD92" s="367"/>
      <c r="AE92" s="367"/>
      <c r="AF92" s="367"/>
      <c r="AG92" s="367"/>
      <c r="AH92" s="367"/>
      <c r="AI92" s="367"/>
      <c r="AJ92" s="367"/>
      <c r="AK92" s="367"/>
      <c r="AL92" s="367"/>
      <c r="AM92" s="367"/>
      <c r="AN92" s="368"/>
      <c r="AO92" s="368"/>
      <c r="AP92" s="368"/>
      <c r="AQ92" s="368"/>
      <c r="AR92" s="368"/>
      <c r="AS92" s="368"/>
      <c r="AT92" s="368"/>
      <c r="AU92" s="368"/>
      <c r="AV92" s="368"/>
      <c r="AW92" s="368"/>
      <c r="AX92" s="368"/>
      <c r="AY92" s="368"/>
      <c r="AZ92" s="368"/>
      <c r="BA92" s="368"/>
      <c r="BB92" s="368"/>
      <c r="BC92" s="368"/>
      <c r="BD92" s="368"/>
      <c r="BE92" s="368"/>
      <c r="BF92" s="368"/>
      <c r="BG92" s="368"/>
    </row>
    <row r="93" spans="1:59" x14ac:dyDescent="0.25">
      <c r="A93" s="431"/>
      <c r="B93" s="3"/>
      <c r="C93" s="3"/>
      <c r="D93" s="3"/>
      <c r="E93" s="524"/>
      <c r="F93" s="524"/>
      <c r="G93" s="525"/>
      <c r="H93" s="431"/>
      <c r="I93" s="431"/>
      <c r="J93" s="431"/>
      <c r="K93" s="431"/>
      <c r="L93" s="431"/>
      <c r="M93" s="431"/>
      <c r="N93" s="431"/>
      <c r="O93" s="431"/>
      <c r="P93" s="431"/>
      <c r="Q93" s="431"/>
      <c r="R93" s="431"/>
      <c r="S93" s="497"/>
      <c r="T93" s="366"/>
      <c r="U93" s="366"/>
      <c r="V93" s="366"/>
      <c r="W93" s="366"/>
      <c r="X93" s="366"/>
      <c r="Y93" s="367"/>
      <c r="Z93" s="367"/>
      <c r="AA93" s="367"/>
      <c r="AB93" s="367"/>
      <c r="AC93" s="367"/>
      <c r="AD93" s="367"/>
      <c r="AE93" s="367"/>
      <c r="AF93" s="367"/>
      <c r="AG93" s="367"/>
      <c r="AH93" s="367"/>
      <c r="AI93" s="367"/>
      <c r="AJ93" s="367"/>
      <c r="AK93" s="367"/>
      <c r="AL93" s="367"/>
      <c r="AM93" s="367"/>
      <c r="AN93" s="368"/>
      <c r="AO93" s="368"/>
      <c r="AP93" s="368"/>
      <c r="AQ93" s="368"/>
      <c r="AR93" s="368"/>
      <c r="AS93" s="368"/>
      <c r="AT93" s="368"/>
      <c r="AU93" s="368"/>
      <c r="AV93" s="368"/>
      <c r="AW93" s="368"/>
      <c r="AX93" s="368"/>
      <c r="AY93" s="368"/>
      <c r="AZ93" s="368"/>
      <c r="BA93" s="368"/>
      <c r="BB93" s="368"/>
      <c r="BC93" s="368"/>
      <c r="BD93" s="368"/>
      <c r="BE93" s="368"/>
      <c r="BF93" s="368"/>
      <c r="BG93" s="368"/>
    </row>
    <row r="94" spans="1:59" x14ac:dyDescent="0.25">
      <c r="A94" s="431"/>
      <c r="B94" s="3"/>
      <c r="C94" s="3"/>
      <c r="D94" s="3"/>
      <c r="E94" s="524"/>
      <c r="F94" s="524"/>
      <c r="G94" s="525"/>
      <c r="H94" s="431"/>
      <c r="I94" s="431"/>
      <c r="J94" s="431"/>
      <c r="K94" s="431"/>
      <c r="L94" s="431"/>
      <c r="M94" s="431"/>
      <c r="N94" s="431"/>
      <c r="O94" s="431"/>
      <c r="P94" s="431"/>
      <c r="Q94" s="431"/>
      <c r="R94" s="431"/>
      <c r="S94" s="497"/>
      <c r="T94" s="366"/>
      <c r="U94" s="366"/>
      <c r="V94" s="366"/>
      <c r="W94" s="366"/>
      <c r="X94" s="366"/>
      <c r="Y94" s="367"/>
      <c r="Z94" s="367"/>
      <c r="AA94" s="367"/>
      <c r="AB94" s="367"/>
      <c r="AC94" s="367"/>
      <c r="AD94" s="367"/>
      <c r="AE94" s="367"/>
      <c r="AF94" s="367"/>
      <c r="AG94" s="367"/>
      <c r="AH94" s="367"/>
      <c r="AI94" s="367"/>
      <c r="AJ94" s="367"/>
      <c r="AK94" s="367"/>
      <c r="AL94" s="367"/>
      <c r="AM94" s="367"/>
      <c r="AN94" s="368"/>
      <c r="AO94" s="368"/>
      <c r="AP94" s="368"/>
      <c r="AQ94" s="368"/>
      <c r="AR94" s="368"/>
      <c r="AS94" s="368"/>
      <c r="AT94" s="368"/>
      <c r="AU94" s="368"/>
      <c r="AV94" s="368"/>
      <c r="AW94" s="368"/>
      <c r="AX94" s="368"/>
      <c r="AY94" s="368"/>
      <c r="AZ94" s="368"/>
      <c r="BA94" s="368"/>
      <c r="BB94" s="368"/>
      <c r="BC94" s="368"/>
      <c r="BD94" s="368"/>
      <c r="BE94" s="368"/>
      <c r="BF94" s="368"/>
      <c r="BG94" s="368"/>
    </row>
    <row r="95" spans="1:59" x14ac:dyDescent="0.25">
      <c r="A95" s="431"/>
      <c r="B95" s="3"/>
      <c r="C95" s="3"/>
      <c r="D95" s="3"/>
      <c r="E95" s="524"/>
      <c r="F95" s="524"/>
      <c r="G95" s="525"/>
      <c r="H95" s="431"/>
      <c r="I95" s="431"/>
      <c r="J95" s="431"/>
      <c r="K95" s="431"/>
      <c r="L95" s="431"/>
      <c r="M95" s="431"/>
      <c r="N95" s="431"/>
      <c r="O95" s="431"/>
      <c r="P95" s="431"/>
      <c r="Q95" s="431"/>
      <c r="R95" s="431"/>
      <c r="S95" s="497"/>
      <c r="T95" s="366"/>
      <c r="U95" s="366"/>
      <c r="V95" s="366"/>
      <c r="W95" s="366"/>
      <c r="X95" s="366"/>
      <c r="Y95" s="367"/>
      <c r="Z95" s="367"/>
      <c r="AA95" s="367"/>
      <c r="AB95" s="367"/>
      <c r="AC95" s="367"/>
      <c r="AD95" s="367"/>
      <c r="AE95" s="367"/>
      <c r="AF95" s="367"/>
      <c r="AG95" s="367"/>
      <c r="AH95" s="367"/>
      <c r="AI95" s="367"/>
      <c r="AJ95" s="367"/>
      <c r="AK95" s="367"/>
      <c r="AL95" s="367"/>
      <c r="AM95" s="367"/>
      <c r="AN95" s="368"/>
      <c r="AO95" s="368"/>
      <c r="AP95" s="368"/>
      <c r="AQ95" s="368"/>
      <c r="AR95" s="368"/>
      <c r="AS95" s="368"/>
      <c r="AT95" s="368"/>
      <c r="AU95" s="368"/>
      <c r="AV95" s="368"/>
      <c r="AW95" s="368"/>
      <c r="AX95" s="368"/>
      <c r="AY95" s="368"/>
      <c r="AZ95" s="368"/>
      <c r="BA95" s="368"/>
      <c r="BB95" s="368"/>
      <c r="BC95" s="368"/>
      <c r="BD95" s="368"/>
      <c r="BE95" s="368"/>
      <c r="BF95" s="368"/>
      <c r="BG95" s="368"/>
    </row>
    <row r="96" spans="1:59" x14ac:dyDescent="0.25">
      <c r="A96" s="431"/>
      <c r="B96" s="3"/>
      <c r="C96" s="3"/>
      <c r="D96" s="3"/>
      <c r="E96" s="524"/>
      <c r="F96" s="524"/>
      <c r="G96" s="525"/>
      <c r="H96" s="431"/>
      <c r="I96" s="431"/>
      <c r="J96" s="431"/>
      <c r="K96" s="431"/>
      <c r="L96" s="431"/>
      <c r="M96" s="431"/>
      <c r="N96" s="431"/>
      <c r="O96" s="431"/>
      <c r="P96" s="431"/>
      <c r="Q96" s="431"/>
      <c r="R96" s="431"/>
      <c r="S96" s="497"/>
      <c r="T96" s="366"/>
      <c r="U96" s="366"/>
      <c r="V96" s="366"/>
      <c r="W96" s="366"/>
      <c r="X96" s="366"/>
      <c r="Y96" s="367"/>
      <c r="Z96" s="367"/>
      <c r="AA96" s="367"/>
      <c r="AB96" s="367"/>
      <c r="AC96" s="367"/>
      <c r="AD96" s="367"/>
      <c r="AE96" s="367"/>
      <c r="AF96" s="367"/>
      <c r="AG96" s="367"/>
      <c r="AH96" s="367"/>
      <c r="AI96" s="367"/>
      <c r="AJ96" s="367"/>
      <c r="AK96" s="367"/>
      <c r="AL96" s="367"/>
      <c r="AM96" s="367"/>
      <c r="AN96" s="368"/>
      <c r="AO96" s="368"/>
      <c r="AP96" s="368"/>
      <c r="AQ96" s="368"/>
      <c r="AR96" s="368"/>
      <c r="AS96" s="368"/>
      <c r="AT96" s="368"/>
      <c r="AU96" s="368"/>
      <c r="AV96" s="368"/>
      <c r="AW96" s="368"/>
      <c r="AX96" s="368"/>
      <c r="AY96" s="368"/>
      <c r="AZ96" s="368"/>
      <c r="BA96" s="368"/>
      <c r="BB96" s="368"/>
      <c r="BC96" s="368"/>
      <c r="BD96" s="368"/>
      <c r="BE96" s="368"/>
      <c r="BF96" s="368"/>
      <c r="BG96" s="368"/>
    </row>
    <row r="97" spans="1:59" x14ac:dyDescent="0.25">
      <c r="A97" s="431"/>
      <c r="B97" s="3"/>
      <c r="C97" s="3"/>
      <c r="D97" s="3"/>
      <c r="E97" s="524"/>
      <c r="F97" s="524"/>
      <c r="G97" s="525"/>
      <c r="H97" s="431"/>
      <c r="I97" s="431"/>
      <c r="J97" s="431"/>
      <c r="K97" s="431"/>
      <c r="L97" s="431"/>
      <c r="M97" s="431"/>
      <c r="N97" s="431"/>
      <c r="O97" s="431"/>
      <c r="P97" s="431"/>
      <c r="Q97" s="431"/>
      <c r="R97" s="431"/>
      <c r="S97" s="497"/>
      <c r="T97" s="366"/>
      <c r="U97" s="366"/>
      <c r="V97" s="366"/>
      <c r="W97" s="366"/>
      <c r="X97" s="366"/>
      <c r="Y97" s="367"/>
      <c r="Z97" s="367"/>
      <c r="AA97" s="367"/>
      <c r="AB97" s="367"/>
      <c r="AC97" s="367"/>
      <c r="AD97" s="367"/>
      <c r="AE97" s="367"/>
      <c r="AF97" s="367"/>
      <c r="AG97" s="367"/>
      <c r="AH97" s="367"/>
      <c r="AI97" s="367"/>
      <c r="AJ97" s="367"/>
      <c r="AK97" s="367"/>
      <c r="AL97" s="367"/>
      <c r="AM97" s="367"/>
      <c r="AN97" s="368"/>
      <c r="AO97" s="368"/>
      <c r="AP97" s="368"/>
      <c r="AQ97" s="368"/>
      <c r="AR97" s="368"/>
      <c r="AS97" s="368"/>
      <c r="AT97" s="368"/>
      <c r="AU97" s="368"/>
      <c r="AV97" s="368"/>
      <c r="AW97" s="368"/>
      <c r="AX97" s="368"/>
      <c r="AY97" s="368"/>
      <c r="AZ97" s="368"/>
      <c r="BA97" s="368"/>
      <c r="BB97" s="368"/>
      <c r="BC97" s="368"/>
      <c r="BD97" s="368"/>
      <c r="BE97" s="368"/>
      <c r="BF97" s="368"/>
      <c r="BG97" s="368"/>
    </row>
    <row r="98" spans="1:59" x14ac:dyDescent="0.25">
      <c r="A98" s="431"/>
      <c r="B98" s="3"/>
      <c r="C98" s="3"/>
      <c r="D98" s="531"/>
      <c r="E98" s="524"/>
      <c r="F98" s="524"/>
      <c r="G98" s="525"/>
      <c r="H98" s="431"/>
      <c r="I98" s="431"/>
      <c r="J98" s="431"/>
      <c r="K98" s="431"/>
      <c r="L98" s="431"/>
      <c r="M98" s="431"/>
      <c r="N98" s="431"/>
      <c r="O98" s="431"/>
      <c r="P98" s="431"/>
      <c r="Q98" s="431"/>
      <c r="R98" s="431"/>
      <c r="S98" s="497"/>
      <c r="T98" s="366"/>
      <c r="U98" s="366"/>
      <c r="V98" s="366"/>
      <c r="W98" s="366"/>
      <c r="X98" s="366"/>
      <c r="Y98" s="367"/>
      <c r="Z98" s="367"/>
      <c r="AA98" s="367"/>
      <c r="AB98" s="367"/>
      <c r="AC98" s="367"/>
      <c r="AD98" s="367"/>
      <c r="AE98" s="367"/>
      <c r="AF98" s="367"/>
      <c r="AG98" s="367"/>
      <c r="AH98" s="367"/>
      <c r="AI98" s="367"/>
      <c r="AJ98" s="367"/>
      <c r="AK98" s="367"/>
      <c r="AL98" s="367"/>
      <c r="AM98" s="367"/>
      <c r="AN98" s="368"/>
      <c r="AO98" s="368"/>
      <c r="AP98" s="368"/>
      <c r="AQ98" s="368"/>
      <c r="AR98" s="368"/>
      <c r="AS98" s="368"/>
      <c r="AT98" s="368"/>
      <c r="AU98" s="368"/>
      <c r="AV98" s="368"/>
      <c r="AW98" s="368"/>
      <c r="AX98" s="368"/>
      <c r="AY98" s="368"/>
      <c r="AZ98" s="368"/>
      <c r="BA98" s="368"/>
      <c r="BB98" s="368"/>
      <c r="BC98" s="368"/>
      <c r="BD98" s="368"/>
      <c r="BE98" s="368"/>
      <c r="BF98" s="368"/>
      <c r="BG98" s="368"/>
    </row>
    <row r="99" spans="1:59" x14ac:dyDescent="0.25">
      <c r="A99" s="431"/>
      <c r="B99" s="3"/>
      <c r="C99" s="3"/>
      <c r="D99" s="3"/>
      <c r="E99" s="524"/>
      <c r="F99" s="524"/>
      <c r="G99" s="525"/>
      <c r="H99" s="431"/>
      <c r="I99" s="431"/>
      <c r="J99" s="431"/>
      <c r="K99" s="431"/>
      <c r="L99" s="431"/>
      <c r="M99" s="431"/>
      <c r="N99" s="431"/>
      <c r="O99" s="431"/>
      <c r="P99" s="431"/>
      <c r="Q99" s="431"/>
      <c r="R99" s="431"/>
      <c r="S99" s="497"/>
      <c r="T99" s="366"/>
      <c r="U99" s="366"/>
      <c r="V99" s="366"/>
      <c r="W99" s="366"/>
      <c r="X99" s="366"/>
      <c r="Y99" s="367"/>
      <c r="Z99" s="367"/>
      <c r="AA99" s="367"/>
      <c r="AB99" s="367"/>
      <c r="AC99" s="367"/>
      <c r="AD99" s="367"/>
      <c r="AE99" s="367"/>
      <c r="AF99" s="367"/>
      <c r="AG99" s="367"/>
      <c r="AH99" s="367"/>
      <c r="AI99" s="367"/>
      <c r="AJ99" s="367"/>
      <c r="AK99" s="367"/>
      <c r="AL99" s="367"/>
      <c r="AM99" s="367"/>
      <c r="AN99" s="368"/>
      <c r="AO99" s="368"/>
      <c r="AP99" s="368"/>
      <c r="AQ99" s="368"/>
      <c r="AR99" s="368"/>
      <c r="AS99" s="368"/>
      <c r="AT99" s="368"/>
      <c r="AU99" s="368"/>
      <c r="AV99" s="368"/>
      <c r="AW99" s="368"/>
      <c r="AX99" s="368"/>
      <c r="AY99" s="368"/>
      <c r="AZ99" s="368"/>
      <c r="BA99" s="368"/>
      <c r="BB99" s="368"/>
      <c r="BC99" s="368"/>
      <c r="BD99" s="368"/>
      <c r="BE99" s="368"/>
      <c r="BF99" s="368"/>
      <c r="BG99" s="368"/>
    </row>
    <row r="100" spans="1:59" x14ac:dyDescent="0.25">
      <c r="A100" s="431"/>
      <c r="B100" s="3"/>
      <c r="C100" s="3"/>
      <c r="D100" s="3"/>
      <c r="E100" s="524"/>
      <c r="F100" s="524"/>
      <c r="G100" s="525"/>
      <c r="H100" s="431"/>
      <c r="I100" s="431"/>
      <c r="J100" s="431"/>
      <c r="K100" s="431"/>
      <c r="L100" s="431"/>
      <c r="M100" s="431"/>
      <c r="N100" s="431"/>
      <c r="O100" s="431"/>
      <c r="P100" s="431"/>
      <c r="Q100" s="431"/>
      <c r="R100" s="431"/>
      <c r="S100" s="497"/>
      <c r="T100" s="366"/>
      <c r="U100" s="366"/>
      <c r="V100" s="366"/>
      <c r="W100" s="366"/>
      <c r="X100" s="366"/>
      <c r="Y100" s="367"/>
      <c r="Z100" s="367"/>
      <c r="AA100" s="367"/>
      <c r="AB100" s="367"/>
      <c r="AC100" s="367"/>
      <c r="AD100" s="367"/>
      <c r="AE100" s="367"/>
      <c r="AF100" s="367"/>
      <c r="AG100" s="367"/>
      <c r="AH100" s="367"/>
      <c r="AI100" s="367"/>
      <c r="AJ100" s="367"/>
      <c r="AK100" s="367"/>
      <c r="AL100" s="367"/>
      <c r="AM100" s="367"/>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row>
    <row r="101" spans="1:59" x14ac:dyDescent="0.25">
      <c r="A101" s="431"/>
      <c r="B101" s="3"/>
      <c r="C101" s="3"/>
      <c r="D101" s="3"/>
      <c r="E101" s="524"/>
      <c r="F101" s="524"/>
      <c r="G101" s="525"/>
      <c r="H101" s="431"/>
      <c r="I101" s="431"/>
      <c r="J101" s="431"/>
      <c r="K101" s="431"/>
      <c r="L101" s="431"/>
      <c r="M101" s="431"/>
      <c r="N101" s="431"/>
      <c r="O101" s="431"/>
      <c r="P101" s="431"/>
      <c r="Q101" s="431"/>
      <c r="R101" s="431"/>
      <c r="S101" s="497"/>
      <c r="T101" s="366"/>
      <c r="U101" s="366"/>
      <c r="V101" s="366"/>
      <c r="W101" s="366"/>
      <c r="X101" s="366"/>
      <c r="Y101" s="367"/>
      <c r="Z101" s="367"/>
      <c r="AA101" s="367"/>
      <c r="AB101" s="367"/>
      <c r="AC101" s="367"/>
      <c r="AD101" s="367"/>
      <c r="AE101" s="367"/>
      <c r="AF101" s="367"/>
      <c r="AG101" s="367"/>
      <c r="AH101" s="367"/>
      <c r="AI101" s="367"/>
      <c r="AJ101" s="367"/>
      <c r="AK101" s="367"/>
      <c r="AL101" s="367"/>
      <c r="AM101" s="367"/>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row>
    <row r="102" spans="1:59" x14ac:dyDescent="0.25">
      <c r="A102" s="431"/>
      <c r="B102" s="3"/>
      <c r="C102" s="3"/>
      <c r="D102" s="3"/>
      <c r="E102" s="524"/>
      <c r="F102" s="524"/>
      <c r="G102" s="525"/>
      <c r="H102" s="431"/>
      <c r="I102" s="431"/>
      <c r="J102" s="431"/>
      <c r="K102" s="431"/>
      <c r="L102" s="431"/>
      <c r="M102" s="431"/>
      <c r="N102" s="431"/>
      <c r="O102" s="431"/>
      <c r="P102" s="431"/>
      <c r="Q102" s="431"/>
      <c r="R102" s="431"/>
      <c r="S102" s="497"/>
      <c r="T102" s="366"/>
      <c r="U102" s="366"/>
      <c r="V102" s="366"/>
      <c r="W102" s="366"/>
      <c r="X102" s="366"/>
      <c r="Y102" s="367"/>
      <c r="Z102" s="367"/>
      <c r="AA102" s="367"/>
      <c r="AB102" s="367"/>
      <c r="AC102" s="367"/>
      <c r="AD102" s="367"/>
      <c r="AE102" s="367"/>
      <c r="AF102" s="367"/>
      <c r="AG102" s="367"/>
      <c r="AH102" s="367"/>
      <c r="AI102" s="367"/>
      <c r="AJ102" s="367"/>
      <c r="AK102" s="367"/>
      <c r="AL102" s="367"/>
      <c r="AM102" s="367"/>
      <c r="AN102" s="368"/>
      <c r="AO102" s="368"/>
      <c r="AP102" s="368"/>
      <c r="AQ102" s="368"/>
      <c r="AR102" s="368"/>
      <c r="AS102" s="368"/>
      <c r="AT102" s="368"/>
      <c r="AU102" s="368"/>
      <c r="AV102" s="368"/>
      <c r="AW102" s="368"/>
      <c r="AX102" s="368"/>
      <c r="AY102" s="368"/>
      <c r="AZ102" s="368"/>
      <c r="BA102" s="368"/>
      <c r="BB102" s="368"/>
      <c r="BC102" s="368"/>
      <c r="BD102" s="368"/>
      <c r="BE102" s="368"/>
      <c r="BF102" s="368"/>
      <c r="BG102" s="368"/>
    </row>
    <row r="103" spans="1:59" x14ac:dyDescent="0.25">
      <c r="A103" s="431"/>
      <c r="B103" s="3"/>
      <c r="C103" s="3"/>
      <c r="D103" s="3"/>
      <c r="E103" s="524"/>
      <c r="F103" s="524"/>
      <c r="G103" s="525"/>
      <c r="H103" s="431"/>
      <c r="I103" s="431"/>
      <c r="J103" s="431"/>
      <c r="K103" s="431"/>
      <c r="L103" s="431"/>
      <c r="M103" s="431"/>
      <c r="N103" s="431"/>
      <c r="O103" s="431"/>
      <c r="P103" s="431"/>
      <c r="Q103" s="431"/>
      <c r="R103" s="431"/>
      <c r="S103" s="497"/>
      <c r="T103" s="366"/>
      <c r="U103" s="366"/>
      <c r="V103" s="366"/>
      <c r="W103" s="366"/>
      <c r="X103" s="366"/>
      <c r="Y103" s="367"/>
      <c r="Z103" s="367"/>
      <c r="AA103" s="367"/>
      <c r="AB103" s="367"/>
      <c r="AC103" s="367"/>
      <c r="AD103" s="367"/>
      <c r="AE103" s="367"/>
      <c r="AF103" s="367"/>
      <c r="AG103" s="367"/>
      <c r="AH103" s="367"/>
      <c r="AI103" s="367"/>
      <c r="AJ103" s="367"/>
      <c r="AK103" s="367"/>
      <c r="AL103" s="367"/>
      <c r="AM103" s="367"/>
      <c r="AN103" s="368"/>
      <c r="AO103" s="368"/>
      <c r="AP103" s="368"/>
      <c r="AQ103" s="368"/>
      <c r="AR103" s="368"/>
      <c r="AS103" s="368"/>
      <c r="AT103" s="368"/>
      <c r="AU103" s="368"/>
      <c r="AV103" s="368"/>
      <c r="AW103" s="368"/>
      <c r="AX103" s="368"/>
      <c r="AY103" s="368"/>
      <c r="AZ103" s="368"/>
      <c r="BA103" s="368"/>
      <c r="BB103" s="368"/>
      <c r="BC103" s="368"/>
      <c r="BD103" s="368"/>
      <c r="BE103" s="368"/>
      <c r="BF103" s="368"/>
      <c r="BG103" s="368"/>
    </row>
    <row r="104" spans="1:59" x14ac:dyDescent="0.25">
      <c r="A104" s="431"/>
      <c r="B104" s="3"/>
      <c r="C104" s="3"/>
      <c r="D104" s="3"/>
      <c r="E104" s="524"/>
      <c r="F104" s="524"/>
      <c r="G104" s="525"/>
      <c r="H104" s="431"/>
      <c r="I104" s="431"/>
      <c r="J104" s="431"/>
      <c r="K104" s="431"/>
      <c r="L104" s="431"/>
      <c r="M104" s="431"/>
      <c r="N104" s="431"/>
      <c r="O104" s="431"/>
      <c r="P104" s="431"/>
      <c r="Q104" s="431"/>
      <c r="R104" s="431"/>
      <c r="S104" s="497"/>
      <c r="T104" s="366"/>
      <c r="U104" s="366"/>
      <c r="V104" s="366"/>
      <c r="W104" s="366"/>
      <c r="X104" s="366"/>
      <c r="Y104" s="367"/>
      <c r="Z104" s="367"/>
      <c r="AA104" s="367"/>
      <c r="AB104" s="367"/>
      <c r="AC104" s="367"/>
      <c r="AD104" s="367"/>
      <c r="AE104" s="367"/>
      <c r="AF104" s="367"/>
      <c r="AG104" s="367"/>
      <c r="AH104" s="367"/>
      <c r="AI104" s="367"/>
      <c r="AJ104" s="367"/>
      <c r="AK104" s="367"/>
      <c r="AL104" s="367"/>
      <c r="AM104" s="367"/>
      <c r="AN104" s="368"/>
      <c r="AO104" s="368"/>
      <c r="AP104" s="368"/>
      <c r="AQ104" s="368"/>
      <c r="AR104" s="368"/>
      <c r="AS104" s="368"/>
      <c r="AT104" s="368"/>
      <c r="AU104" s="368"/>
      <c r="AV104" s="368"/>
      <c r="AW104" s="368"/>
      <c r="AX104" s="368"/>
      <c r="AY104" s="368"/>
      <c r="AZ104" s="368"/>
      <c r="BA104" s="368"/>
      <c r="BB104" s="368"/>
      <c r="BC104" s="368"/>
      <c r="BD104" s="368"/>
      <c r="BE104" s="368"/>
      <c r="BF104" s="368"/>
      <c r="BG104" s="368"/>
    </row>
    <row r="105" spans="1:59" x14ac:dyDescent="0.25">
      <c r="A105" s="431"/>
      <c r="B105" s="3"/>
      <c r="C105" s="3"/>
      <c r="D105" s="3"/>
      <c r="E105" s="524"/>
      <c r="F105" s="524"/>
      <c r="G105" s="525"/>
      <c r="H105" s="431"/>
      <c r="I105" s="431"/>
      <c r="J105" s="431"/>
      <c r="K105" s="431"/>
      <c r="L105" s="431"/>
      <c r="M105" s="431"/>
      <c r="N105" s="431"/>
      <c r="O105" s="431"/>
      <c r="P105" s="431"/>
      <c r="Q105" s="431"/>
      <c r="R105" s="431"/>
      <c r="S105" s="497"/>
      <c r="T105" s="366"/>
      <c r="U105" s="366"/>
      <c r="V105" s="366"/>
      <c r="W105" s="366"/>
      <c r="X105" s="366"/>
      <c r="Y105" s="367"/>
      <c r="Z105" s="367"/>
      <c r="AA105" s="367"/>
      <c r="AB105" s="367"/>
      <c r="AC105" s="367"/>
      <c r="AD105" s="367"/>
      <c r="AE105" s="367"/>
      <c r="AF105" s="367"/>
      <c r="AG105" s="367"/>
      <c r="AH105" s="367"/>
      <c r="AI105" s="367"/>
      <c r="AJ105" s="367"/>
      <c r="AK105" s="367"/>
      <c r="AL105" s="367"/>
      <c r="AM105" s="367"/>
      <c r="AN105" s="368"/>
      <c r="AO105" s="368"/>
      <c r="AP105" s="368"/>
      <c r="AQ105" s="368"/>
      <c r="AR105" s="368"/>
      <c r="AS105" s="368"/>
      <c r="AT105" s="368"/>
      <c r="AU105" s="368"/>
      <c r="AV105" s="368"/>
      <c r="AW105" s="368"/>
      <c r="AX105" s="368"/>
      <c r="AY105" s="368"/>
      <c r="AZ105" s="368"/>
      <c r="BA105" s="368"/>
      <c r="BB105" s="368"/>
      <c r="BC105" s="368"/>
      <c r="BD105" s="368"/>
      <c r="BE105" s="368"/>
      <c r="BF105" s="368"/>
      <c r="BG105" s="368"/>
    </row>
    <row r="106" spans="1:59" x14ac:dyDescent="0.25">
      <c r="A106" s="431"/>
      <c r="B106" s="3"/>
      <c r="C106" s="3"/>
      <c r="D106" s="3"/>
      <c r="E106" s="524"/>
      <c r="F106" s="524"/>
      <c r="G106" s="525"/>
      <c r="H106" s="431"/>
      <c r="I106" s="431"/>
      <c r="J106" s="431"/>
      <c r="K106" s="431"/>
      <c r="L106" s="431"/>
      <c r="M106" s="431"/>
      <c r="N106" s="431"/>
      <c r="O106" s="431"/>
      <c r="P106" s="431"/>
      <c r="Q106" s="431"/>
      <c r="R106" s="431"/>
      <c r="S106" s="497"/>
      <c r="T106" s="366"/>
      <c r="U106" s="366"/>
      <c r="V106" s="366"/>
      <c r="W106" s="366"/>
      <c r="X106" s="366"/>
      <c r="Y106" s="367"/>
      <c r="Z106" s="367"/>
      <c r="AA106" s="367"/>
      <c r="AB106" s="367"/>
      <c r="AC106" s="367"/>
      <c r="AD106" s="367"/>
      <c r="AE106" s="367"/>
      <c r="AF106" s="367"/>
      <c r="AG106" s="367"/>
      <c r="AH106" s="367"/>
      <c r="AI106" s="367"/>
      <c r="AJ106" s="367"/>
      <c r="AK106" s="367"/>
      <c r="AL106" s="367"/>
      <c r="AM106" s="367"/>
      <c r="AN106" s="368"/>
      <c r="AO106" s="368"/>
      <c r="AP106" s="368"/>
      <c r="AQ106" s="368"/>
      <c r="AR106" s="368"/>
      <c r="AS106" s="368"/>
      <c r="AT106" s="368"/>
      <c r="AU106" s="368"/>
      <c r="AV106" s="368"/>
      <c r="AW106" s="368"/>
      <c r="AX106" s="368"/>
      <c r="AY106" s="368"/>
      <c r="AZ106" s="368"/>
      <c r="BA106" s="368"/>
      <c r="BB106" s="368"/>
      <c r="BC106" s="368"/>
      <c r="BD106" s="368"/>
      <c r="BE106" s="368"/>
      <c r="BF106" s="368"/>
      <c r="BG106" s="368"/>
    </row>
    <row r="107" spans="1:59" x14ac:dyDescent="0.25">
      <c r="A107" s="431"/>
      <c r="B107" s="3"/>
      <c r="C107" s="3"/>
      <c r="D107" s="3"/>
      <c r="E107" s="524"/>
      <c r="F107" s="524"/>
      <c r="G107" s="525"/>
      <c r="H107" s="431"/>
      <c r="I107" s="431"/>
      <c r="J107" s="431"/>
      <c r="K107" s="431"/>
      <c r="L107" s="431"/>
      <c r="M107" s="431"/>
      <c r="N107" s="431"/>
      <c r="O107" s="431"/>
      <c r="P107" s="431"/>
      <c r="Q107" s="431"/>
      <c r="R107" s="431"/>
      <c r="S107" s="497"/>
      <c r="T107" s="366"/>
      <c r="U107" s="366"/>
      <c r="V107" s="366"/>
      <c r="W107" s="366"/>
      <c r="X107" s="366"/>
      <c r="Y107" s="367"/>
      <c r="Z107" s="367"/>
      <c r="AA107" s="367"/>
      <c r="AB107" s="367"/>
      <c r="AC107" s="367"/>
      <c r="AD107" s="367"/>
      <c r="AE107" s="367"/>
      <c r="AF107" s="367"/>
      <c r="AG107" s="367"/>
      <c r="AH107" s="367"/>
      <c r="AI107" s="367"/>
      <c r="AJ107" s="367"/>
      <c r="AK107" s="367"/>
      <c r="AL107" s="367"/>
      <c r="AM107" s="367"/>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row>
    <row r="108" spans="1:59" x14ac:dyDescent="0.25">
      <c r="A108" s="431"/>
      <c r="B108" s="3"/>
      <c r="C108" s="3"/>
      <c r="D108" s="3"/>
      <c r="E108" s="524"/>
      <c r="F108" s="524"/>
      <c r="G108" s="525"/>
      <c r="H108" s="431"/>
      <c r="I108" s="431"/>
      <c r="J108" s="431"/>
      <c r="K108" s="431"/>
      <c r="L108" s="431"/>
      <c r="M108" s="431"/>
      <c r="N108" s="431"/>
      <c r="O108" s="431"/>
      <c r="P108" s="431"/>
      <c r="Q108" s="431"/>
      <c r="R108" s="431"/>
      <c r="S108" s="497"/>
      <c r="T108" s="366"/>
      <c r="U108" s="366"/>
      <c r="V108" s="366"/>
      <c r="W108" s="366"/>
      <c r="X108" s="366"/>
      <c r="Y108" s="367"/>
      <c r="Z108" s="367"/>
      <c r="AA108" s="367"/>
      <c r="AB108" s="367"/>
      <c r="AC108" s="367"/>
      <c r="AD108" s="367"/>
      <c r="AE108" s="367"/>
      <c r="AF108" s="367"/>
      <c r="AG108" s="367"/>
      <c r="AH108" s="367"/>
      <c r="AI108" s="367"/>
      <c r="AJ108" s="367"/>
      <c r="AK108" s="367"/>
      <c r="AL108" s="367"/>
      <c r="AM108" s="367"/>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row>
    <row r="109" spans="1:59" x14ac:dyDescent="0.25">
      <c r="A109" s="431"/>
      <c r="B109" s="3"/>
      <c r="C109" s="3"/>
      <c r="D109" s="3"/>
      <c r="E109" s="524"/>
      <c r="F109" s="524"/>
      <c r="G109" s="525"/>
      <c r="H109" s="431"/>
      <c r="I109" s="431"/>
      <c r="J109" s="431"/>
      <c r="K109" s="431"/>
      <c r="L109" s="431"/>
      <c r="M109" s="431"/>
      <c r="N109" s="431"/>
      <c r="O109" s="431"/>
      <c r="P109" s="431"/>
      <c r="Q109" s="431"/>
      <c r="R109" s="431"/>
      <c r="S109" s="497"/>
      <c r="T109" s="366"/>
      <c r="U109" s="366"/>
      <c r="V109" s="366"/>
      <c r="W109" s="366"/>
      <c r="X109" s="366"/>
      <c r="Y109" s="367"/>
      <c r="Z109" s="367"/>
      <c r="AA109" s="367"/>
      <c r="AB109" s="367"/>
      <c r="AC109" s="367"/>
      <c r="AD109" s="367"/>
      <c r="AE109" s="367"/>
      <c r="AF109" s="367"/>
      <c r="AG109" s="367"/>
      <c r="AH109" s="367"/>
      <c r="AI109" s="367"/>
      <c r="AJ109" s="367"/>
      <c r="AK109" s="367"/>
      <c r="AL109" s="367"/>
      <c r="AM109" s="367"/>
      <c r="AN109" s="368"/>
      <c r="AO109" s="368"/>
      <c r="AP109" s="368"/>
      <c r="AQ109" s="368"/>
      <c r="AR109" s="368"/>
      <c r="AS109" s="368"/>
      <c r="AT109" s="368"/>
      <c r="AU109" s="368"/>
      <c r="AV109" s="368"/>
      <c r="AW109" s="368"/>
      <c r="AX109" s="368"/>
      <c r="AY109" s="368"/>
      <c r="AZ109" s="368"/>
      <c r="BA109" s="368"/>
      <c r="BB109" s="368"/>
      <c r="BC109" s="368"/>
      <c r="BD109" s="368"/>
      <c r="BE109" s="368"/>
      <c r="BF109" s="368"/>
      <c r="BG109" s="368"/>
    </row>
    <row r="110" spans="1:59" x14ac:dyDescent="0.25">
      <c r="A110" s="431"/>
      <c r="B110" s="3"/>
      <c r="C110" s="3"/>
      <c r="D110" s="3"/>
      <c r="E110" s="524"/>
      <c r="F110" s="524"/>
      <c r="G110" s="525"/>
      <c r="H110" s="431"/>
      <c r="I110" s="431"/>
      <c r="J110" s="431"/>
      <c r="K110" s="431"/>
      <c r="L110" s="431"/>
      <c r="M110" s="431"/>
      <c r="N110" s="431"/>
      <c r="O110" s="431"/>
      <c r="P110" s="431"/>
      <c r="Q110" s="431"/>
      <c r="R110" s="431"/>
      <c r="S110" s="497"/>
      <c r="T110" s="366"/>
      <c r="U110" s="366"/>
      <c r="V110" s="366"/>
      <c r="W110" s="366"/>
      <c r="X110" s="366"/>
      <c r="Y110" s="367"/>
      <c r="Z110" s="367"/>
      <c r="AA110" s="367"/>
      <c r="AB110" s="367"/>
      <c r="AC110" s="367"/>
      <c r="AD110" s="367"/>
      <c r="AE110" s="367"/>
      <c r="AF110" s="367"/>
      <c r="AG110" s="367"/>
      <c r="AH110" s="367"/>
      <c r="AI110" s="367"/>
      <c r="AJ110" s="367"/>
      <c r="AK110" s="367"/>
      <c r="AL110" s="367"/>
      <c r="AM110" s="367"/>
      <c r="AN110" s="368"/>
      <c r="AO110" s="368"/>
      <c r="AP110" s="368"/>
      <c r="AQ110" s="368"/>
      <c r="AR110" s="368"/>
      <c r="AS110" s="368"/>
      <c r="AT110" s="368"/>
      <c r="AU110" s="368"/>
      <c r="AV110" s="368"/>
      <c r="AW110" s="368"/>
      <c r="AX110" s="368"/>
      <c r="AY110" s="368"/>
      <c r="AZ110" s="368"/>
      <c r="BA110" s="368"/>
      <c r="BB110" s="368"/>
      <c r="BC110" s="368"/>
      <c r="BD110" s="368"/>
      <c r="BE110" s="368"/>
      <c r="BF110" s="368"/>
      <c r="BG110" s="368"/>
    </row>
    <row r="111" spans="1:59" x14ac:dyDescent="0.25">
      <c r="A111" s="431"/>
      <c r="B111" s="3"/>
      <c r="C111" s="3"/>
      <c r="D111" s="3"/>
      <c r="E111" s="524"/>
      <c r="F111" s="524"/>
      <c r="G111" s="525"/>
      <c r="H111" s="431"/>
      <c r="I111" s="431"/>
      <c r="J111" s="431"/>
      <c r="K111" s="431"/>
      <c r="L111" s="431"/>
      <c r="M111" s="431"/>
      <c r="N111" s="431"/>
      <c r="O111" s="431"/>
      <c r="P111" s="431"/>
      <c r="Q111" s="431"/>
      <c r="R111" s="431"/>
      <c r="S111" s="498"/>
      <c r="T111" s="370"/>
      <c r="U111" s="370"/>
      <c r="V111" s="370"/>
      <c r="W111" s="370"/>
      <c r="X111" s="370"/>
      <c r="Y111" s="370"/>
      <c r="Z111" s="370"/>
      <c r="AA111" s="370"/>
      <c r="AB111" s="370"/>
      <c r="AC111" s="370"/>
      <c r="AD111" s="370"/>
      <c r="AE111" s="370"/>
      <c r="AF111" s="371"/>
      <c r="AG111" s="372"/>
      <c r="AH111" s="370"/>
      <c r="AI111" s="370"/>
      <c r="AJ111" s="370"/>
      <c r="AK111" s="370"/>
      <c r="AL111" s="370"/>
      <c r="AM111" s="370"/>
      <c r="AN111" s="370"/>
      <c r="AO111" s="370"/>
      <c r="AP111" s="370"/>
      <c r="AQ111" s="370"/>
      <c r="AR111" s="370"/>
      <c r="AS111" s="370"/>
      <c r="AT111" s="370"/>
      <c r="AU111" s="371"/>
      <c r="AV111" s="372"/>
      <c r="AW111" s="370"/>
      <c r="AX111" s="370"/>
      <c r="AY111" s="370"/>
      <c r="AZ111" s="370"/>
      <c r="BA111" s="370"/>
      <c r="BB111" s="370"/>
      <c r="BC111" s="370"/>
      <c r="BD111" s="370"/>
      <c r="BE111" s="370"/>
      <c r="BF111" s="370"/>
      <c r="BG111" s="370"/>
    </row>
    <row r="112" spans="1:59" x14ac:dyDescent="0.25">
      <c r="A112" s="431"/>
      <c r="B112" s="3"/>
      <c r="C112" s="3"/>
      <c r="D112" s="3"/>
      <c r="E112" s="524"/>
      <c r="F112" s="524"/>
      <c r="G112" s="525"/>
      <c r="H112" s="431"/>
      <c r="I112" s="431"/>
      <c r="J112" s="431"/>
      <c r="K112" s="431"/>
      <c r="L112" s="431"/>
      <c r="M112" s="431"/>
      <c r="N112" s="431"/>
      <c r="O112" s="431"/>
      <c r="P112" s="431"/>
      <c r="Q112" s="431"/>
      <c r="R112" s="431"/>
      <c r="S112" s="498"/>
      <c r="T112" s="370"/>
      <c r="U112" s="370"/>
      <c r="V112" s="370"/>
      <c r="W112" s="370"/>
      <c r="X112" s="370"/>
      <c r="Y112" s="370"/>
      <c r="Z112" s="370"/>
      <c r="AA112" s="370"/>
      <c r="AB112" s="370"/>
      <c r="AC112" s="370"/>
      <c r="AD112" s="370"/>
      <c r="AE112" s="370"/>
      <c r="AF112" s="371"/>
      <c r="AG112" s="372"/>
      <c r="AH112" s="370"/>
      <c r="AI112" s="370"/>
      <c r="AJ112" s="370"/>
      <c r="AK112" s="370"/>
      <c r="AL112" s="370"/>
      <c r="AM112" s="370"/>
      <c r="AN112" s="370"/>
      <c r="AO112" s="370"/>
      <c r="AP112" s="370"/>
      <c r="AQ112" s="370"/>
      <c r="AR112" s="370"/>
      <c r="AS112" s="370"/>
      <c r="AT112" s="370"/>
      <c r="AU112" s="371"/>
      <c r="AV112" s="372"/>
      <c r="AW112" s="370"/>
      <c r="AX112" s="370"/>
      <c r="AY112" s="370"/>
      <c r="AZ112" s="370"/>
      <c r="BA112" s="370"/>
      <c r="BB112" s="370"/>
      <c r="BC112" s="370"/>
      <c r="BD112" s="370"/>
      <c r="BE112" s="370"/>
      <c r="BF112" s="370"/>
      <c r="BG112" s="370"/>
    </row>
    <row r="113" spans="1:59" x14ac:dyDescent="0.25">
      <c r="A113" s="431"/>
      <c r="B113" s="3"/>
      <c r="C113" s="3"/>
      <c r="D113" s="3"/>
      <c r="E113" s="524"/>
      <c r="F113" s="524"/>
      <c r="G113" s="525"/>
      <c r="H113" s="431"/>
      <c r="I113" s="431"/>
      <c r="J113" s="431"/>
      <c r="K113" s="431"/>
      <c r="L113" s="431"/>
      <c r="M113" s="431"/>
      <c r="N113" s="431"/>
      <c r="O113" s="431"/>
      <c r="P113" s="431"/>
      <c r="Q113" s="431"/>
      <c r="R113" s="431"/>
      <c r="S113" s="498"/>
      <c r="T113" s="370"/>
      <c r="U113" s="370"/>
      <c r="V113" s="370"/>
      <c r="W113" s="370"/>
      <c r="X113" s="370"/>
      <c r="Y113" s="370"/>
      <c r="Z113" s="370"/>
      <c r="AA113" s="370"/>
      <c r="AB113" s="370"/>
      <c r="AC113" s="370"/>
      <c r="AD113" s="370"/>
      <c r="AE113" s="370"/>
      <c r="AF113" s="371"/>
      <c r="AG113" s="372"/>
      <c r="AH113" s="370"/>
      <c r="AI113" s="370"/>
      <c r="AJ113" s="370"/>
      <c r="AK113" s="370"/>
      <c r="AL113" s="370"/>
      <c r="AM113" s="370"/>
      <c r="AN113" s="370"/>
      <c r="AO113" s="370"/>
      <c r="AP113" s="370"/>
      <c r="AQ113" s="370"/>
      <c r="AR113" s="370"/>
      <c r="AS113" s="370"/>
      <c r="AT113" s="370"/>
      <c r="AU113" s="371"/>
      <c r="AV113" s="372"/>
      <c r="AW113" s="370"/>
      <c r="AX113" s="370"/>
      <c r="AY113" s="370"/>
      <c r="AZ113" s="370"/>
      <c r="BA113" s="370"/>
      <c r="BB113" s="370"/>
      <c r="BC113" s="370"/>
      <c r="BD113" s="370"/>
      <c r="BE113" s="370"/>
      <c r="BF113" s="370"/>
      <c r="BG113" s="370"/>
    </row>
    <row r="114" spans="1:59" x14ac:dyDescent="0.25">
      <c r="A114" s="431"/>
      <c r="B114" s="3"/>
      <c r="C114" s="3"/>
      <c r="D114" s="3"/>
      <c r="E114" s="524"/>
      <c r="F114" s="524"/>
      <c r="G114" s="525"/>
      <c r="H114" s="431"/>
      <c r="I114" s="431"/>
      <c r="J114" s="431"/>
      <c r="K114" s="431"/>
      <c r="L114" s="431"/>
      <c r="M114" s="431"/>
      <c r="N114" s="431"/>
      <c r="O114" s="431"/>
      <c r="P114" s="431"/>
      <c r="Q114" s="431"/>
      <c r="R114" s="431"/>
      <c r="S114" s="497"/>
      <c r="T114" s="366"/>
      <c r="U114" s="366"/>
      <c r="V114" s="366"/>
      <c r="W114" s="366"/>
      <c r="X114" s="366"/>
      <c r="Y114" s="367"/>
      <c r="Z114" s="367"/>
      <c r="AA114" s="367"/>
      <c r="AB114" s="367"/>
      <c r="AC114" s="367"/>
      <c r="AD114" s="367"/>
      <c r="AE114" s="367"/>
      <c r="AF114" s="367"/>
      <c r="AG114" s="367"/>
      <c r="AH114" s="367"/>
      <c r="AI114" s="367"/>
      <c r="AJ114" s="367"/>
      <c r="AK114" s="367"/>
      <c r="AL114" s="367"/>
      <c r="AM114" s="367"/>
      <c r="AN114" s="368"/>
      <c r="AO114" s="368"/>
      <c r="AP114" s="368"/>
      <c r="AQ114" s="368"/>
      <c r="AR114" s="368"/>
      <c r="AS114" s="368"/>
      <c r="AT114" s="368"/>
      <c r="AU114" s="368"/>
      <c r="AV114" s="368"/>
      <c r="AW114" s="368"/>
      <c r="AX114" s="368"/>
      <c r="AY114" s="368"/>
      <c r="AZ114" s="368"/>
      <c r="BA114" s="368"/>
      <c r="BB114" s="368"/>
      <c r="BC114" s="368"/>
      <c r="BD114" s="368"/>
      <c r="BE114" s="368"/>
      <c r="BF114" s="368"/>
      <c r="BG114" s="368"/>
    </row>
    <row r="115" spans="1:59" x14ac:dyDescent="0.25">
      <c r="A115" s="431"/>
      <c r="B115" s="3"/>
      <c r="C115" s="3"/>
      <c r="D115" s="3"/>
      <c r="E115" s="524"/>
      <c r="F115" s="524"/>
      <c r="G115" s="525"/>
      <c r="H115" s="431"/>
      <c r="I115" s="431"/>
      <c r="J115" s="431"/>
      <c r="K115" s="431"/>
      <c r="L115" s="431"/>
      <c r="M115" s="431"/>
      <c r="N115" s="431"/>
      <c r="O115" s="431"/>
      <c r="P115" s="431"/>
      <c r="Q115" s="431"/>
      <c r="R115" s="431"/>
      <c r="S115" s="497"/>
      <c r="T115" s="366"/>
      <c r="U115" s="366"/>
      <c r="V115" s="366"/>
      <c r="W115" s="366"/>
      <c r="X115" s="366"/>
      <c r="Y115" s="367"/>
      <c r="Z115" s="367"/>
      <c r="AA115" s="367"/>
      <c r="AB115" s="367"/>
      <c r="AC115" s="367"/>
      <c r="AD115" s="367"/>
      <c r="AE115" s="367"/>
      <c r="AF115" s="367"/>
      <c r="AG115" s="367"/>
      <c r="AH115" s="367"/>
      <c r="AI115" s="367"/>
      <c r="AJ115" s="367"/>
      <c r="AK115" s="367"/>
      <c r="AL115" s="367"/>
      <c r="AM115" s="367"/>
      <c r="AN115" s="368"/>
      <c r="AO115" s="368"/>
      <c r="AP115" s="368"/>
      <c r="AQ115" s="368"/>
      <c r="AR115" s="368"/>
      <c r="AS115" s="368"/>
      <c r="AT115" s="368"/>
      <c r="AU115" s="368"/>
      <c r="AV115" s="368"/>
      <c r="AW115" s="368"/>
      <c r="AX115" s="368"/>
      <c r="AY115" s="368"/>
      <c r="AZ115" s="368"/>
      <c r="BA115" s="368"/>
      <c r="BB115" s="368"/>
      <c r="BC115" s="368"/>
      <c r="BD115" s="368"/>
      <c r="BE115" s="368"/>
      <c r="BF115" s="368"/>
      <c r="BG115" s="368"/>
    </row>
    <row r="116" spans="1:59" x14ac:dyDescent="0.25">
      <c r="A116" s="431"/>
      <c r="B116" s="3"/>
      <c r="C116" s="3"/>
      <c r="D116" s="3"/>
      <c r="E116" s="524"/>
      <c r="F116" s="524"/>
      <c r="G116" s="525"/>
      <c r="H116" s="431"/>
      <c r="I116" s="431"/>
      <c r="J116" s="431"/>
      <c r="K116" s="431"/>
      <c r="L116" s="431"/>
      <c r="M116" s="431"/>
      <c r="N116" s="431"/>
      <c r="O116" s="431"/>
      <c r="P116" s="431"/>
      <c r="Q116" s="431"/>
      <c r="R116" s="431"/>
      <c r="S116" s="497"/>
      <c r="T116" s="366"/>
      <c r="U116" s="366"/>
      <c r="V116" s="366"/>
      <c r="W116" s="366"/>
      <c r="X116" s="366"/>
      <c r="Y116" s="367"/>
      <c r="Z116" s="367"/>
      <c r="AA116" s="367"/>
      <c r="AB116" s="367"/>
      <c r="AC116" s="367"/>
      <c r="AD116" s="367"/>
      <c r="AE116" s="367"/>
      <c r="AF116" s="367"/>
      <c r="AG116" s="367"/>
      <c r="AH116" s="367"/>
      <c r="AI116" s="367"/>
      <c r="AJ116" s="367"/>
      <c r="AK116" s="367"/>
      <c r="AL116" s="367"/>
      <c r="AM116" s="367"/>
      <c r="AN116" s="368"/>
      <c r="AO116" s="368"/>
      <c r="AP116" s="368"/>
      <c r="AQ116" s="368"/>
      <c r="AR116" s="368"/>
      <c r="AS116" s="368"/>
      <c r="AT116" s="368"/>
      <c r="AU116" s="368"/>
      <c r="AV116" s="368"/>
      <c r="AW116" s="368"/>
      <c r="AX116" s="368"/>
      <c r="AY116" s="368"/>
      <c r="AZ116" s="368"/>
      <c r="BA116" s="368"/>
      <c r="BB116" s="368"/>
      <c r="BC116" s="368"/>
      <c r="BD116" s="368"/>
      <c r="BE116" s="368"/>
      <c r="BF116" s="368"/>
      <c r="BG116" s="368"/>
    </row>
    <row r="117" spans="1:59" x14ac:dyDescent="0.25">
      <c r="A117" s="431"/>
      <c r="B117" s="3"/>
      <c r="C117" s="3"/>
      <c r="D117" s="3"/>
      <c r="E117" s="524"/>
      <c r="F117" s="524"/>
      <c r="G117" s="525"/>
      <c r="H117" s="431"/>
      <c r="I117" s="431"/>
      <c r="J117" s="431"/>
      <c r="K117" s="431"/>
      <c r="L117" s="431"/>
      <c r="M117" s="431"/>
      <c r="N117" s="431"/>
      <c r="O117" s="431"/>
      <c r="P117" s="431"/>
      <c r="Q117" s="431"/>
      <c r="R117" s="431"/>
      <c r="S117" s="497"/>
      <c r="T117" s="366"/>
      <c r="U117" s="366"/>
      <c r="V117" s="366"/>
      <c r="W117" s="366"/>
      <c r="X117" s="366"/>
      <c r="Y117" s="367"/>
      <c r="Z117" s="367"/>
      <c r="AA117" s="367"/>
      <c r="AB117" s="367"/>
      <c r="AC117" s="367"/>
      <c r="AD117" s="367"/>
      <c r="AE117" s="367"/>
      <c r="AF117" s="367"/>
      <c r="AG117" s="367"/>
      <c r="AH117" s="367"/>
      <c r="AI117" s="367"/>
      <c r="AJ117" s="367"/>
      <c r="AK117" s="367"/>
      <c r="AL117" s="367"/>
      <c r="AM117" s="367"/>
      <c r="AN117" s="368"/>
      <c r="AO117" s="368"/>
      <c r="AP117" s="368"/>
      <c r="AQ117" s="368"/>
      <c r="AR117" s="368"/>
      <c r="AS117" s="368"/>
      <c r="AT117" s="368"/>
      <c r="AU117" s="368"/>
      <c r="AV117" s="368"/>
      <c r="AW117" s="368"/>
      <c r="AX117" s="368"/>
      <c r="AY117" s="368"/>
      <c r="AZ117" s="368"/>
      <c r="BA117" s="368"/>
      <c r="BB117" s="368"/>
      <c r="BC117" s="368"/>
      <c r="BD117" s="368"/>
      <c r="BE117" s="368"/>
      <c r="BF117" s="368"/>
      <c r="BG117" s="368"/>
    </row>
    <row r="118" spans="1:59" x14ac:dyDescent="0.25">
      <c r="A118" s="431"/>
      <c r="B118" s="3"/>
      <c r="C118" s="3"/>
      <c r="D118" s="3"/>
      <c r="E118" s="524"/>
      <c r="F118" s="524"/>
      <c r="G118" s="525"/>
      <c r="H118" s="431"/>
      <c r="I118" s="431"/>
      <c r="J118" s="431"/>
      <c r="K118" s="431"/>
      <c r="L118" s="431"/>
      <c r="M118" s="431"/>
      <c r="N118" s="431"/>
      <c r="O118" s="431"/>
      <c r="P118" s="431"/>
      <c r="Q118" s="431"/>
      <c r="R118" s="431"/>
      <c r="S118" s="497"/>
      <c r="T118" s="366"/>
      <c r="U118" s="366"/>
      <c r="V118" s="366"/>
      <c r="W118" s="366"/>
      <c r="X118" s="366"/>
      <c r="Y118" s="367"/>
      <c r="Z118" s="367"/>
      <c r="AA118" s="367"/>
      <c r="AB118" s="367"/>
      <c r="AC118" s="367"/>
      <c r="AD118" s="367"/>
      <c r="AE118" s="367"/>
      <c r="AF118" s="367"/>
      <c r="AG118" s="367"/>
      <c r="AH118" s="367"/>
      <c r="AI118" s="367"/>
      <c r="AJ118" s="367"/>
      <c r="AK118" s="367"/>
      <c r="AL118" s="367"/>
      <c r="AM118" s="367"/>
      <c r="AN118" s="368"/>
      <c r="AO118" s="368"/>
      <c r="AP118" s="368"/>
      <c r="AQ118" s="368"/>
      <c r="AR118" s="368"/>
      <c r="AS118" s="368"/>
      <c r="AT118" s="368"/>
      <c r="AU118" s="368"/>
      <c r="AV118" s="368"/>
      <c r="AW118" s="368"/>
      <c r="AX118" s="368"/>
      <c r="AY118" s="368"/>
      <c r="AZ118" s="368"/>
      <c r="BA118" s="368"/>
      <c r="BB118" s="368"/>
      <c r="BC118" s="368"/>
      <c r="BD118" s="368"/>
      <c r="BE118" s="368"/>
      <c r="BF118" s="368"/>
      <c r="BG118" s="368"/>
    </row>
    <row r="119" spans="1:59" x14ac:dyDescent="0.25">
      <c r="A119" s="431"/>
      <c r="B119" s="3"/>
      <c r="C119" s="3"/>
      <c r="D119" s="3"/>
      <c r="E119" s="524"/>
      <c r="F119" s="524"/>
      <c r="G119" s="525"/>
      <c r="H119" s="431"/>
      <c r="I119" s="431"/>
      <c r="J119" s="431"/>
      <c r="K119" s="431"/>
      <c r="L119" s="431"/>
      <c r="M119" s="431"/>
      <c r="N119" s="431"/>
      <c r="O119" s="431"/>
      <c r="P119" s="431"/>
      <c r="Q119" s="431"/>
      <c r="R119" s="431"/>
      <c r="S119" s="499"/>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row>
    <row r="120" spans="1:59" x14ac:dyDescent="0.25">
      <c r="A120" s="431"/>
      <c r="B120" s="3"/>
      <c r="C120" s="3"/>
      <c r="D120" s="3"/>
      <c r="E120" s="524"/>
      <c r="F120" s="524"/>
      <c r="G120" s="525"/>
      <c r="H120" s="431"/>
      <c r="I120" s="431"/>
      <c r="J120" s="431"/>
      <c r="K120" s="431"/>
      <c r="L120" s="431"/>
      <c r="M120" s="431"/>
      <c r="N120" s="431"/>
      <c r="O120" s="431"/>
      <c r="P120" s="431"/>
      <c r="Q120" s="431"/>
      <c r="R120" s="431"/>
      <c r="S120" s="499"/>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8"/>
      <c r="AO120" s="368"/>
      <c r="AP120" s="368"/>
      <c r="AQ120" s="368"/>
      <c r="AR120" s="368"/>
      <c r="AS120" s="368"/>
      <c r="AT120" s="368"/>
      <c r="AU120" s="368"/>
      <c r="AV120" s="368"/>
      <c r="AW120" s="368"/>
      <c r="AX120" s="368"/>
      <c r="AY120" s="368"/>
      <c r="AZ120" s="368"/>
      <c r="BA120" s="368"/>
      <c r="BB120" s="368"/>
      <c r="BC120" s="368"/>
      <c r="BD120" s="368"/>
      <c r="BE120" s="368"/>
      <c r="BF120" s="368"/>
      <c r="BG120" s="368"/>
    </row>
    <row r="121" spans="1:59" x14ac:dyDescent="0.25">
      <c r="A121" s="431"/>
      <c r="B121" s="3"/>
      <c r="C121" s="3"/>
      <c r="D121" s="3"/>
      <c r="E121" s="524"/>
      <c r="F121" s="524"/>
      <c r="G121" s="525"/>
      <c r="H121" s="431"/>
      <c r="I121" s="431"/>
      <c r="J121" s="431"/>
      <c r="K121" s="431"/>
      <c r="L121" s="431"/>
      <c r="M121" s="431"/>
      <c r="N121" s="431"/>
      <c r="O121" s="431"/>
      <c r="P121" s="431"/>
      <c r="Q121" s="431"/>
      <c r="R121" s="431"/>
      <c r="S121" s="499"/>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8"/>
      <c r="AO121" s="368"/>
      <c r="AP121" s="368"/>
      <c r="AQ121" s="368"/>
      <c r="AR121" s="368"/>
      <c r="AS121" s="368"/>
      <c r="AT121" s="368"/>
      <c r="AU121" s="368"/>
      <c r="AV121" s="368"/>
      <c r="AW121" s="368"/>
      <c r="AX121" s="368"/>
      <c r="AY121" s="368"/>
      <c r="AZ121" s="368"/>
      <c r="BA121" s="368"/>
      <c r="BB121" s="368"/>
      <c r="BC121" s="368"/>
      <c r="BD121" s="368"/>
      <c r="BE121" s="368"/>
      <c r="BF121" s="368"/>
      <c r="BG121" s="368"/>
    </row>
    <row r="122" spans="1:59" x14ac:dyDescent="0.25">
      <c r="A122" s="431"/>
      <c r="B122" s="3"/>
      <c r="C122" s="3"/>
      <c r="D122" s="3"/>
      <c r="E122" s="524"/>
      <c r="F122" s="524"/>
      <c r="G122" s="525"/>
      <c r="H122" s="431"/>
      <c r="I122" s="431"/>
      <c r="J122" s="431"/>
      <c r="K122" s="431"/>
      <c r="L122" s="431"/>
      <c r="M122" s="431"/>
      <c r="N122" s="431"/>
      <c r="O122" s="431"/>
      <c r="P122" s="431"/>
      <c r="Q122" s="431"/>
      <c r="R122" s="431"/>
      <c r="S122" s="499"/>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8"/>
      <c r="AO122" s="368"/>
      <c r="AP122" s="368"/>
      <c r="AQ122" s="368"/>
      <c r="AR122" s="368"/>
      <c r="AS122" s="368"/>
      <c r="AT122" s="368"/>
      <c r="AU122" s="368"/>
      <c r="AV122" s="368"/>
      <c r="AW122" s="368"/>
      <c r="AX122" s="368"/>
      <c r="AY122" s="368"/>
      <c r="AZ122" s="368"/>
      <c r="BA122" s="368"/>
      <c r="BB122" s="368"/>
      <c r="BC122" s="368"/>
      <c r="BD122" s="368"/>
      <c r="BE122" s="368"/>
      <c r="BF122" s="368"/>
      <c r="BG122" s="368"/>
    </row>
    <row r="123" spans="1:59" x14ac:dyDescent="0.25">
      <c r="A123" s="431"/>
      <c r="B123" s="3"/>
      <c r="C123" s="3"/>
      <c r="D123" s="3"/>
      <c r="E123" s="524"/>
      <c r="F123" s="524"/>
      <c r="G123" s="525"/>
      <c r="H123" s="431"/>
      <c r="I123" s="431"/>
      <c r="J123" s="431"/>
      <c r="K123" s="431"/>
      <c r="L123" s="431"/>
      <c r="M123" s="431"/>
      <c r="N123" s="431"/>
      <c r="O123" s="431"/>
      <c r="P123" s="431"/>
      <c r="Q123" s="431"/>
      <c r="R123" s="431"/>
      <c r="S123" s="499"/>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8"/>
      <c r="AO123" s="368"/>
      <c r="AP123" s="368"/>
      <c r="AQ123" s="368"/>
      <c r="AR123" s="368"/>
      <c r="AS123" s="368"/>
      <c r="AT123" s="368"/>
      <c r="AU123" s="368"/>
      <c r="AV123" s="368"/>
      <c r="AW123" s="368"/>
      <c r="AX123" s="368"/>
      <c r="AY123" s="368"/>
      <c r="AZ123" s="368"/>
      <c r="BA123" s="368"/>
      <c r="BB123" s="368"/>
      <c r="BC123" s="368"/>
      <c r="BD123" s="368"/>
      <c r="BE123" s="368"/>
      <c r="BF123" s="368"/>
      <c r="BG123" s="368"/>
    </row>
    <row r="124" spans="1:59" x14ac:dyDescent="0.25">
      <c r="A124" s="431"/>
      <c r="B124" s="3"/>
      <c r="C124" s="3"/>
      <c r="D124" s="3"/>
      <c r="E124" s="524"/>
      <c r="F124" s="524"/>
      <c r="G124" s="525"/>
      <c r="H124" s="431"/>
      <c r="I124" s="431"/>
      <c r="J124" s="431"/>
      <c r="K124" s="431"/>
      <c r="L124" s="431"/>
      <c r="M124" s="431"/>
      <c r="N124" s="431"/>
      <c r="O124" s="431"/>
      <c r="P124" s="431"/>
      <c r="Q124" s="431"/>
      <c r="R124" s="431"/>
      <c r="S124" s="499"/>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8"/>
      <c r="AO124" s="368"/>
      <c r="AP124" s="368"/>
      <c r="AQ124" s="368"/>
      <c r="AR124" s="368"/>
      <c r="AS124" s="368"/>
      <c r="AT124" s="368"/>
      <c r="AU124" s="368"/>
      <c r="AV124" s="368"/>
      <c r="AW124" s="368"/>
      <c r="AX124" s="368"/>
      <c r="AY124" s="368"/>
      <c r="AZ124" s="368"/>
      <c r="BA124" s="368"/>
      <c r="BB124" s="368"/>
      <c r="BC124" s="368"/>
      <c r="BD124" s="368"/>
      <c r="BE124" s="368"/>
      <c r="BF124" s="368"/>
      <c r="BG124" s="368"/>
    </row>
    <row r="125" spans="1:59" x14ac:dyDescent="0.25">
      <c r="A125" s="431"/>
      <c r="B125" s="3"/>
      <c r="C125" s="3"/>
      <c r="D125" s="3"/>
      <c r="E125" s="524"/>
      <c r="F125" s="524"/>
      <c r="G125" s="525"/>
      <c r="H125" s="431"/>
      <c r="I125" s="431"/>
      <c r="J125" s="431"/>
      <c r="K125" s="431"/>
      <c r="L125" s="431"/>
      <c r="M125" s="431"/>
      <c r="N125" s="431"/>
      <c r="O125" s="431"/>
      <c r="P125" s="431"/>
      <c r="Q125" s="431"/>
      <c r="R125" s="431"/>
      <c r="S125" s="499"/>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8"/>
      <c r="AO125" s="368"/>
      <c r="AP125" s="368"/>
      <c r="AQ125" s="368"/>
      <c r="AR125" s="368"/>
      <c r="AS125" s="368"/>
      <c r="AT125" s="368"/>
      <c r="AU125" s="368"/>
      <c r="AV125" s="368"/>
      <c r="AW125" s="368"/>
      <c r="AX125" s="368"/>
      <c r="AY125" s="368"/>
      <c r="AZ125" s="368"/>
      <c r="BA125" s="368"/>
      <c r="BB125" s="368"/>
      <c r="BC125" s="368"/>
      <c r="BD125" s="368"/>
      <c r="BE125" s="368"/>
      <c r="BF125" s="368"/>
      <c r="BG125" s="368"/>
    </row>
    <row r="126" spans="1:59" x14ac:dyDescent="0.25">
      <c r="A126" s="431"/>
      <c r="B126" s="3"/>
      <c r="C126" s="3"/>
      <c r="D126" s="3"/>
      <c r="E126" s="524"/>
      <c r="F126" s="524"/>
      <c r="G126" s="525"/>
      <c r="H126" s="431"/>
      <c r="I126" s="431"/>
      <c r="J126" s="431"/>
      <c r="K126" s="431"/>
      <c r="L126" s="431"/>
      <c r="M126" s="431"/>
      <c r="N126" s="431"/>
      <c r="O126" s="431"/>
      <c r="P126" s="431"/>
      <c r="Q126" s="431"/>
      <c r="R126" s="431"/>
      <c r="S126" s="499"/>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row>
    <row r="127" spans="1:59" x14ac:dyDescent="0.25">
      <c r="A127" s="431"/>
      <c r="B127" s="3"/>
      <c r="C127" s="3"/>
      <c r="D127" s="3"/>
      <c r="E127" s="524"/>
      <c r="F127" s="524"/>
      <c r="G127" s="525"/>
      <c r="H127" s="431"/>
      <c r="I127" s="431"/>
      <c r="J127" s="431"/>
      <c r="K127" s="431"/>
      <c r="L127" s="431"/>
      <c r="M127" s="431"/>
      <c r="N127" s="431"/>
      <c r="O127" s="431"/>
      <c r="P127" s="431"/>
      <c r="Q127" s="431"/>
      <c r="R127" s="431"/>
      <c r="S127" s="499"/>
      <c r="T127" s="367"/>
      <c r="U127" s="367"/>
      <c r="V127" s="367"/>
      <c r="W127" s="367"/>
      <c r="X127" s="367"/>
      <c r="Y127" s="367"/>
      <c r="Z127" s="367"/>
      <c r="AA127" s="367"/>
      <c r="AB127" s="367"/>
      <c r="AC127" s="367"/>
      <c r="AD127" s="367"/>
      <c r="AE127" s="367"/>
      <c r="AF127" s="367"/>
      <c r="AG127" s="367"/>
      <c r="AH127" s="367"/>
      <c r="AI127" s="367"/>
      <c r="AJ127" s="367"/>
      <c r="AK127" s="367"/>
      <c r="AL127" s="367"/>
      <c r="AM127" s="367"/>
      <c r="AN127" s="368"/>
      <c r="AO127" s="368"/>
      <c r="AP127" s="368"/>
      <c r="AQ127" s="368"/>
      <c r="AR127" s="368"/>
      <c r="AS127" s="368"/>
      <c r="AT127" s="368"/>
      <c r="AU127" s="368"/>
      <c r="AV127" s="368"/>
      <c r="AW127" s="368"/>
      <c r="AX127" s="368"/>
      <c r="AY127" s="368"/>
      <c r="AZ127" s="368"/>
      <c r="BA127" s="368"/>
      <c r="BB127" s="368"/>
      <c r="BC127" s="368"/>
      <c r="BD127" s="368"/>
      <c r="BE127" s="368"/>
      <c r="BF127" s="368"/>
      <c r="BG127" s="368"/>
    </row>
    <row r="128" spans="1:59" x14ac:dyDescent="0.25">
      <c r="A128" s="431"/>
      <c r="B128" s="3"/>
      <c r="C128" s="3"/>
      <c r="D128" s="3"/>
      <c r="E128" s="524"/>
      <c r="F128" s="524"/>
      <c r="G128" s="525"/>
      <c r="H128" s="431"/>
      <c r="I128" s="431"/>
      <c r="J128" s="431"/>
      <c r="K128" s="431"/>
      <c r="L128" s="431"/>
      <c r="M128" s="431"/>
      <c r="N128" s="431"/>
      <c r="O128" s="431"/>
      <c r="P128" s="431"/>
      <c r="Q128" s="431"/>
      <c r="R128" s="431"/>
      <c r="S128" s="500"/>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row>
    <row r="129" spans="1:59" x14ac:dyDescent="0.25">
      <c r="A129" s="431"/>
      <c r="B129" s="3"/>
      <c r="C129" s="3"/>
      <c r="D129" s="3"/>
      <c r="E129" s="524"/>
      <c r="F129" s="524"/>
      <c r="G129" s="525"/>
      <c r="H129" s="431"/>
      <c r="I129" s="431"/>
      <c r="J129" s="431"/>
      <c r="K129" s="431"/>
      <c r="L129" s="431"/>
      <c r="M129" s="431"/>
      <c r="N129" s="431"/>
      <c r="O129" s="431"/>
      <c r="P129" s="431"/>
      <c r="Q129" s="431"/>
      <c r="R129" s="431"/>
      <c r="S129" s="500"/>
      <c r="T129" s="368"/>
      <c r="U129" s="368"/>
      <c r="V129" s="368"/>
      <c r="W129" s="368"/>
      <c r="X129" s="368"/>
      <c r="Y129" s="368"/>
      <c r="Z129" s="368"/>
      <c r="AA129" s="368"/>
      <c r="AB129" s="368"/>
      <c r="AC129" s="368"/>
      <c r="AD129" s="368"/>
      <c r="AE129" s="368"/>
      <c r="AF129" s="368"/>
      <c r="AG129" s="368"/>
      <c r="AH129" s="368"/>
      <c r="AI129" s="368"/>
      <c r="AJ129" s="368"/>
      <c r="AK129" s="368"/>
      <c r="AL129" s="368"/>
      <c r="AM129" s="368"/>
      <c r="AN129" s="368"/>
      <c r="AO129" s="368"/>
      <c r="AP129" s="368"/>
      <c r="AQ129" s="368"/>
      <c r="AR129" s="368"/>
      <c r="AS129" s="368"/>
      <c r="AT129" s="368"/>
      <c r="AU129" s="368"/>
      <c r="AV129" s="368"/>
      <c r="AW129" s="368"/>
      <c r="AX129" s="368"/>
      <c r="AY129" s="368"/>
      <c r="AZ129" s="368"/>
      <c r="BA129" s="368"/>
      <c r="BB129" s="368"/>
      <c r="BC129" s="368"/>
      <c r="BD129" s="368"/>
      <c r="BE129" s="368"/>
      <c r="BF129" s="368"/>
      <c r="BG129" s="368"/>
    </row>
    <row r="130" spans="1:59" x14ac:dyDescent="0.25">
      <c r="A130" s="402"/>
      <c r="B130" s="3"/>
      <c r="C130" s="3"/>
      <c r="D130" s="3"/>
      <c r="E130" s="524"/>
      <c r="F130" s="524"/>
      <c r="G130" s="525"/>
      <c r="H130" s="402"/>
      <c r="I130" s="402"/>
      <c r="J130" s="402"/>
      <c r="K130" s="402"/>
      <c r="L130" s="402"/>
      <c r="M130" s="402"/>
      <c r="N130" s="431"/>
      <c r="O130" s="431"/>
      <c r="P130" s="431"/>
      <c r="Q130" s="431"/>
      <c r="R130" s="431"/>
      <c r="S130" s="431"/>
    </row>
    <row r="131" spans="1:59" x14ac:dyDescent="0.25">
      <c r="A131" s="402"/>
      <c r="B131" s="3"/>
      <c r="C131" s="3"/>
      <c r="D131" s="3"/>
      <c r="E131" s="524"/>
      <c r="F131" s="524"/>
      <c r="G131" s="525"/>
      <c r="H131" s="402"/>
      <c r="I131" s="402"/>
      <c r="J131" s="402"/>
      <c r="K131" s="402"/>
      <c r="L131" s="402"/>
      <c r="M131" s="402"/>
      <c r="N131" s="431"/>
      <c r="O131" s="431"/>
      <c r="P131" s="431"/>
      <c r="Q131" s="431"/>
      <c r="R131" s="431"/>
      <c r="S131" s="431"/>
    </row>
    <row r="132" spans="1:59" x14ac:dyDescent="0.25">
      <c r="A132" s="402"/>
      <c r="B132" s="3"/>
      <c r="C132" s="3"/>
      <c r="D132" s="3"/>
      <c r="E132" s="524"/>
      <c r="F132" s="524"/>
      <c r="G132" s="525"/>
      <c r="H132" s="402"/>
      <c r="I132" s="402"/>
      <c r="J132" s="402"/>
      <c r="K132" s="402"/>
      <c r="L132" s="402"/>
      <c r="M132" s="402"/>
      <c r="N132" s="431"/>
      <c r="O132" s="431"/>
      <c r="P132" s="431"/>
      <c r="Q132" s="431"/>
      <c r="R132" s="431"/>
      <c r="S132" s="431"/>
    </row>
    <row r="133" spans="1:59" x14ac:dyDescent="0.25">
      <c r="A133" s="402"/>
      <c r="B133" s="3"/>
      <c r="C133" s="3"/>
      <c r="D133" s="3"/>
      <c r="E133" s="524"/>
      <c r="F133" s="524"/>
      <c r="G133" s="525"/>
      <c r="H133" s="402"/>
      <c r="I133" s="402"/>
      <c r="J133" s="402"/>
      <c r="K133" s="402"/>
      <c r="L133" s="402"/>
      <c r="M133" s="402"/>
      <c r="N133" s="431"/>
      <c r="O133" s="431"/>
      <c r="P133" s="431"/>
      <c r="Q133" s="431"/>
      <c r="R133" s="431"/>
      <c r="S133" s="431"/>
    </row>
    <row r="134" spans="1:59" x14ac:dyDescent="0.25">
      <c r="A134" s="402"/>
      <c r="B134" s="3"/>
      <c r="C134" s="3"/>
      <c r="D134" s="3"/>
      <c r="E134" s="524"/>
      <c r="F134" s="524"/>
      <c r="G134" s="525"/>
      <c r="H134" s="402"/>
      <c r="I134" s="402"/>
      <c r="J134" s="402"/>
      <c r="K134" s="402"/>
      <c r="L134" s="402"/>
      <c r="M134" s="402"/>
      <c r="N134" s="431"/>
      <c r="O134" s="431"/>
      <c r="P134" s="431"/>
      <c r="Q134" s="431"/>
      <c r="R134" s="431"/>
      <c r="S134" s="431"/>
    </row>
    <row r="135" spans="1:59" x14ac:dyDescent="0.25">
      <c r="A135" s="402"/>
      <c r="B135" s="3"/>
      <c r="C135" s="3"/>
      <c r="D135" s="3"/>
      <c r="E135" s="524"/>
      <c r="F135" s="524"/>
      <c r="G135" s="525"/>
      <c r="H135" s="402"/>
      <c r="I135" s="402"/>
      <c r="J135" s="402"/>
      <c r="K135" s="402"/>
      <c r="L135" s="402"/>
      <c r="M135" s="402"/>
      <c r="N135" s="431"/>
      <c r="O135" s="431"/>
      <c r="P135" s="431"/>
      <c r="Q135" s="431"/>
      <c r="R135" s="431"/>
      <c r="S135" s="431"/>
    </row>
    <row r="136" spans="1:59" x14ac:dyDescent="0.25">
      <c r="A136" s="402"/>
      <c r="B136" s="3"/>
      <c r="C136" s="3"/>
      <c r="D136" s="3"/>
      <c r="E136" s="524"/>
      <c r="F136" s="524"/>
      <c r="G136" s="525"/>
      <c r="H136" s="402"/>
      <c r="I136" s="402"/>
      <c r="J136" s="402"/>
      <c r="K136" s="402"/>
      <c r="L136" s="402"/>
      <c r="M136" s="402"/>
      <c r="N136" s="431"/>
      <c r="O136" s="431"/>
      <c r="P136" s="431"/>
      <c r="Q136" s="431"/>
      <c r="R136" s="431"/>
      <c r="S136" s="431"/>
    </row>
    <row r="137" spans="1:59" x14ac:dyDescent="0.25">
      <c r="A137" s="402"/>
      <c r="B137" s="3"/>
      <c r="C137" s="3"/>
      <c r="D137" s="3"/>
      <c r="E137" s="524"/>
      <c r="F137" s="524"/>
      <c r="G137" s="525"/>
      <c r="H137" s="402"/>
      <c r="I137" s="402"/>
      <c r="J137" s="402"/>
      <c r="K137" s="402"/>
      <c r="L137" s="402"/>
      <c r="M137" s="402"/>
      <c r="N137" s="431"/>
      <c r="O137" s="431"/>
      <c r="P137" s="431"/>
      <c r="Q137" s="431"/>
      <c r="R137" s="431"/>
      <c r="S137" s="431"/>
    </row>
    <row r="138" spans="1:59" x14ac:dyDescent="0.25">
      <c r="A138" s="402"/>
      <c r="B138" s="3"/>
      <c r="C138" s="3"/>
      <c r="D138" s="3"/>
      <c r="E138" s="524"/>
      <c r="F138" s="524"/>
      <c r="G138" s="525"/>
      <c r="H138" s="402"/>
      <c r="I138" s="402"/>
      <c r="J138" s="402"/>
      <c r="K138" s="402"/>
      <c r="L138" s="402"/>
      <c r="M138" s="402"/>
      <c r="N138" s="431"/>
      <c r="O138" s="431"/>
      <c r="P138" s="431"/>
      <c r="Q138" s="431"/>
      <c r="R138" s="431"/>
      <c r="S138" s="431"/>
    </row>
    <row r="139" spans="1:59" x14ac:dyDescent="0.25">
      <c r="A139" s="402"/>
      <c r="B139" s="3"/>
      <c r="C139" s="3"/>
      <c r="D139" s="3"/>
      <c r="E139" s="524"/>
      <c r="F139" s="524"/>
      <c r="G139" s="525"/>
      <c r="H139" s="402"/>
      <c r="I139" s="402"/>
      <c r="J139" s="402"/>
      <c r="K139" s="402"/>
      <c r="L139" s="402"/>
      <c r="M139" s="402"/>
      <c r="N139" s="431"/>
      <c r="O139" s="431"/>
      <c r="P139" s="431"/>
      <c r="Q139" s="431"/>
      <c r="R139" s="431"/>
      <c r="S139" s="431"/>
    </row>
    <row r="140" spans="1:59" x14ac:dyDescent="0.25">
      <c r="A140" s="402"/>
      <c r="B140" s="3"/>
      <c r="C140" s="3"/>
      <c r="D140" s="3"/>
      <c r="E140" s="524"/>
      <c r="F140" s="524"/>
      <c r="G140" s="525"/>
      <c r="H140" s="402"/>
      <c r="I140" s="402"/>
      <c r="J140" s="402"/>
      <c r="K140" s="402"/>
      <c r="L140" s="402"/>
      <c r="M140" s="402"/>
      <c r="N140" s="431"/>
      <c r="O140" s="431"/>
      <c r="P140" s="431"/>
      <c r="Q140" s="431"/>
      <c r="R140" s="431"/>
      <c r="S140" s="431"/>
    </row>
    <row r="141" spans="1:59" x14ac:dyDescent="0.25">
      <c r="A141" s="402"/>
      <c r="B141" s="3"/>
      <c r="C141" s="3"/>
      <c r="D141" s="3"/>
      <c r="E141" s="524"/>
      <c r="F141" s="524"/>
      <c r="G141" s="525"/>
      <c r="H141" s="402"/>
      <c r="I141" s="402"/>
      <c r="J141" s="402"/>
      <c r="K141" s="402"/>
      <c r="L141" s="402"/>
      <c r="M141" s="402"/>
      <c r="N141" s="431"/>
      <c r="O141" s="431"/>
      <c r="P141" s="431"/>
      <c r="Q141" s="431"/>
      <c r="R141" s="431"/>
      <c r="S141" s="431"/>
    </row>
    <row r="142" spans="1:59" x14ac:dyDescent="0.25">
      <c r="A142" s="402"/>
      <c r="B142" s="3"/>
      <c r="C142" s="3"/>
      <c r="D142" s="3"/>
      <c r="E142" s="524"/>
      <c r="F142" s="524"/>
      <c r="G142" s="525"/>
      <c r="H142" s="402"/>
      <c r="I142" s="402"/>
      <c r="J142" s="402"/>
      <c r="K142" s="402"/>
      <c r="L142" s="402"/>
      <c r="M142" s="402"/>
      <c r="N142" s="431"/>
      <c r="O142" s="431"/>
      <c r="P142" s="431"/>
      <c r="Q142" s="431"/>
      <c r="R142" s="431"/>
      <c r="S142" s="431"/>
    </row>
    <row r="143" spans="1:59" x14ac:dyDescent="0.25">
      <c r="A143" s="402"/>
      <c r="B143" s="3"/>
      <c r="C143" s="3"/>
      <c r="D143" s="3"/>
      <c r="E143" s="524"/>
      <c r="F143" s="524"/>
      <c r="G143" s="525"/>
      <c r="H143" s="402"/>
      <c r="I143" s="402"/>
      <c r="J143" s="402"/>
      <c r="K143" s="402"/>
      <c r="L143" s="402"/>
      <c r="M143" s="402"/>
      <c r="N143" s="431"/>
      <c r="O143" s="431"/>
      <c r="P143" s="431"/>
      <c r="Q143" s="431"/>
      <c r="R143" s="431"/>
      <c r="S143" s="431"/>
    </row>
    <row r="144" spans="1:59" x14ac:dyDescent="0.25">
      <c r="A144" s="402"/>
      <c r="B144" s="3"/>
      <c r="C144" s="3"/>
      <c r="D144" s="3"/>
      <c r="E144" s="524"/>
      <c r="F144" s="524"/>
      <c r="G144" s="525"/>
      <c r="H144" s="402"/>
      <c r="I144" s="402"/>
      <c r="J144" s="402"/>
      <c r="K144" s="402"/>
      <c r="L144" s="402"/>
      <c r="M144" s="402"/>
      <c r="N144" s="431"/>
      <c r="O144" s="431"/>
      <c r="P144" s="431"/>
      <c r="Q144" s="431"/>
      <c r="R144" s="431"/>
      <c r="S144" s="431"/>
    </row>
    <row r="145" spans="1:19" x14ac:dyDescent="0.25">
      <c r="A145" s="402"/>
      <c r="B145" s="3"/>
      <c r="C145" s="3"/>
      <c r="D145" s="3"/>
      <c r="E145" s="524"/>
      <c r="F145" s="524"/>
      <c r="G145" s="525"/>
      <c r="H145" s="402"/>
      <c r="I145" s="402"/>
      <c r="J145" s="402"/>
      <c r="K145" s="402"/>
      <c r="L145" s="402"/>
      <c r="M145" s="402"/>
      <c r="N145" s="431"/>
      <c r="O145" s="431"/>
      <c r="P145" s="431"/>
      <c r="Q145" s="431"/>
      <c r="R145" s="431"/>
      <c r="S145" s="431"/>
    </row>
    <row r="146" spans="1:19" x14ac:dyDescent="0.25">
      <c r="A146" s="402"/>
      <c r="B146" s="3"/>
      <c r="C146" s="3"/>
      <c r="D146" s="3"/>
      <c r="E146" s="524"/>
      <c r="F146" s="524"/>
      <c r="G146" s="525"/>
      <c r="H146" s="402"/>
      <c r="I146" s="402"/>
      <c r="J146" s="402"/>
      <c r="K146" s="402"/>
      <c r="L146" s="402"/>
      <c r="M146" s="402"/>
      <c r="N146" s="431"/>
      <c r="O146" s="431"/>
      <c r="P146" s="431"/>
      <c r="Q146" s="431"/>
      <c r="R146" s="431"/>
      <c r="S146" s="431"/>
    </row>
    <row r="147" spans="1:19" x14ac:dyDescent="0.25">
      <c r="A147" s="402"/>
      <c r="B147" s="3"/>
      <c r="C147" s="3"/>
      <c r="D147" s="3"/>
      <c r="E147" s="524"/>
      <c r="F147" s="524"/>
      <c r="G147" s="525"/>
      <c r="H147" s="402"/>
      <c r="I147" s="402"/>
      <c r="J147" s="402"/>
      <c r="K147" s="402"/>
      <c r="L147" s="402"/>
      <c r="M147" s="402"/>
      <c r="N147" s="431"/>
      <c r="O147" s="431"/>
      <c r="P147" s="431"/>
      <c r="Q147" s="431"/>
      <c r="R147" s="431"/>
      <c r="S147" s="431"/>
    </row>
    <row r="148" spans="1:19" x14ac:dyDescent="0.25">
      <c r="A148" s="402"/>
      <c r="B148" s="3"/>
      <c r="C148" s="3"/>
      <c r="D148" s="3"/>
      <c r="E148" s="524"/>
      <c r="F148" s="524"/>
      <c r="G148" s="525"/>
      <c r="H148" s="402"/>
      <c r="I148" s="402"/>
      <c r="J148" s="402"/>
      <c r="K148" s="402"/>
      <c r="L148" s="402"/>
      <c r="M148" s="402"/>
      <c r="N148" s="431"/>
      <c r="O148" s="431"/>
      <c r="P148" s="431"/>
      <c r="Q148" s="431"/>
      <c r="R148" s="431"/>
      <c r="S148" s="431"/>
    </row>
    <row r="149" spans="1:19" x14ac:dyDescent="0.25">
      <c r="A149" s="402"/>
      <c r="B149" s="3"/>
      <c r="C149" s="3"/>
      <c r="D149" s="3"/>
      <c r="E149" s="524"/>
      <c r="F149" s="524"/>
      <c r="G149" s="525"/>
      <c r="H149" s="402"/>
      <c r="I149" s="402"/>
      <c r="J149" s="402"/>
      <c r="K149" s="402"/>
      <c r="L149" s="402"/>
      <c r="M149" s="402"/>
      <c r="N149" s="431"/>
      <c r="O149" s="431"/>
      <c r="P149" s="431"/>
      <c r="Q149" s="431"/>
      <c r="R149" s="431"/>
      <c r="S149" s="431"/>
    </row>
    <row r="150" spans="1:19" x14ac:dyDescent="0.25">
      <c r="A150" s="402"/>
      <c r="B150" s="3"/>
      <c r="C150" s="3"/>
      <c r="D150" s="3"/>
      <c r="E150" s="524"/>
      <c r="F150" s="524"/>
      <c r="G150" s="525"/>
      <c r="H150" s="402"/>
      <c r="I150" s="402"/>
      <c r="J150" s="402"/>
      <c r="K150" s="402"/>
      <c r="L150" s="402"/>
      <c r="M150" s="402"/>
      <c r="N150" s="431"/>
      <c r="O150" s="431"/>
      <c r="P150" s="431"/>
      <c r="Q150" s="431"/>
      <c r="R150" s="431"/>
      <c r="S150" s="431"/>
    </row>
    <row r="151" spans="1:19" x14ac:dyDescent="0.25">
      <c r="A151" s="402"/>
      <c r="B151" s="3"/>
      <c r="C151" s="3"/>
      <c r="D151" s="3"/>
      <c r="E151" s="524"/>
      <c r="F151" s="524"/>
      <c r="G151" s="525"/>
      <c r="H151" s="402"/>
      <c r="I151" s="402"/>
      <c r="J151" s="402"/>
      <c r="K151" s="402"/>
      <c r="L151" s="402"/>
      <c r="M151" s="402"/>
      <c r="N151" s="431"/>
      <c r="O151" s="431"/>
      <c r="P151" s="431"/>
      <c r="Q151" s="431"/>
      <c r="R151" s="431"/>
      <c r="S151" s="431"/>
    </row>
    <row r="152" spans="1:19" x14ac:dyDescent="0.25">
      <c r="A152" s="402"/>
      <c r="B152" s="3"/>
      <c r="C152" s="3"/>
      <c r="D152" s="3"/>
      <c r="E152" s="524"/>
      <c r="F152" s="524"/>
      <c r="G152" s="525"/>
      <c r="H152" s="402"/>
      <c r="I152" s="402"/>
      <c r="J152" s="402"/>
      <c r="K152" s="402"/>
      <c r="L152" s="402"/>
      <c r="M152" s="402"/>
      <c r="N152" s="431"/>
      <c r="O152" s="431"/>
      <c r="P152" s="431"/>
      <c r="Q152" s="431"/>
      <c r="R152" s="431"/>
      <c r="S152" s="431"/>
    </row>
    <row r="153" spans="1:19" x14ac:dyDescent="0.25">
      <c r="A153" s="402"/>
      <c r="B153" s="3"/>
      <c r="C153" s="3"/>
      <c r="D153" s="3"/>
      <c r="E153" s="524"/>
      <c r="F153" s="524"/>
      <c r="G153" s="525"/>
      <c r="H153" s="402"/>
      <c r="I153" s="402"/>
      <c r="J153" s="402"/>
      <c r="K153" s="402"/>
      <c r="L153" s="402"/>
      <c r="M153" s="402"/>
      <c r="N153" s="431"/>
      <c r="O153" s="431"/>
      <c r="P153" s="431"/>
      <c r="Q153" s="431"/>
      <c r="R153" s="431"/>
      <c r="S153" s="431"/>
    </row>
    <row r="154" spans="1:19" x14ac:dyDescent="0.25">
      <c r="A154" s="402"/>
      <c r="B154" s="3"/>
      <c r="C154" s="3"/>
      <c r="D154" s="3"/>
      <c r="E154" s="524"/>
      <c r="F154" s="524"/>
      <c r="G154" s="525"/>
      <c r="H154" s="402"/>
      <c r="I154" s="402"/>
      <c r="J154" s="402"/>
      <c r="K154" s="402"/>
      <c r="L154" s="402"/>
      <c r="M154" s="402"/>
      <c r="N154" s="431"/>
      <c r="O154" s="431"/>
      <c r="P154" s="431"/>
      <c r="Q154" s="431"/>
      <c r="R154" s="431"/>
      <c r="S154" s="431"/>
    </row>
    <row r="155" spans="1:19" x14ac:dyDescent="0.25">
      <c r="A155" s="402"/>
      <c r="B155" s="3"/>
      <c r="C155" s="3"/>
      <c r="D155" s="3"/>
      <c r="E155" s="524"/>
      <c r="F155" s="524"/>
      <c r="G155" s="525"/>
      <c r="H155" s="402"/>
      <c r="I155" s="402"/>
      <c r="J155" s="402"/>
      <c r="K155" s="402"/>
      <c r="L155" s="402"/>
      <c r="M155" s="402"/>
      <c r="N155" s="431"/>
      <c r="O155" s="431"/>
      <c r="P155" s="431"/>
      <c r="Q155" s="431"/>
      <c r="R155" s="431"/>
      <c r="S155" s="431"/>
    </row>
    <row r="156" spans="1:19" x14ac:dyDescent="0.25">
      <c r="A156" s="402"/>
      <c r="B156" s="3"/>
      <c r="C156" s="3"/>
      <c r="D156" s="3"/>
      <c r="E156" s="524"/>
      <c r="F156" s="524"/>
      <c r="G156" s="525"/>
      <c r="H156" s="402"/>
      <c r="I156" s="402"/>
      <c r="J156" s="402"/>
      <c r="K156" s="402"/>
      <c r="L156" s="402"/>
      <c r="M156" s="402"/>
      <c r="N156" s="431"/>
      <c r="O156" s="431"/>
      <c r="P156" s="431"/>
      <c r="Q156" s="431"/>
      <c r="R156" s="431"/>
      <c r="S156" s="431"/>
    </row>
    <row r="157" spans="1:19" x14ac:dyDescent="0.25">
      <c r="A157" s="402"/>
      <c r="B157" s="3"/>
      <c r="C157" s="3"/>
      <c r="D157" s="3"/>
      <c r="E157" s="524"/>
      <c r="F157" s="524"/>
      <c r="G157" s="525"/>
      <c r="H157" s="402"/>
      <c r="I157" s="402"/>
      <c r="J157" s="402"/>
      <c r="K157" s="402"/>
      <c r="L157" s="402"/>
      <c r="M157" s="402"/>
      <c r="N157" s="431"/>
      <c r="O157" s="431"/>
      <c r="P157" s="431"/>
      <c r="Q157" s="431"/>
      <c r="R157" s="431"/>
      <c r="S157" s="431"/>
    </row>
    <row r="158" spans="1:19" x14ac:dyDescent="0.25">
      <c r="A158" s="402"/>
      <c r="B158" s="3"/>
      <c r="C158" s="3"/>
      <c r="D158" s="3"/>
      <c r="E158" s="524"/>
      <c r="F158" s="524"/>
      <c r="G158" s="525"/>
      <c r="H158" s="402"/>
      <c r="I158" s="402"/>
      <c r="J158" s="402"/>
      <c r="K158" s="402"/>
      <c r="L158" s="402"/>
      <c r="M158" s="402"/>
      <c r="N158" s="431"/>
      <c r="O158" s="431"/>
      <c r="P158" s="431"/>
      <c r="Q158" s="431"/>
      <c r="R158" s="431"/>
      <c r="S158" s="431"/>
    </row>
    <row r="159" spans="1:19" x14ac:dyDescent="0.25">
      <c r="A159" s="402"/>
      <c r="B159" s="3"/>
      <c r="C159" s="3"/>
      <c r="D159" s="3"/>
      <c r="E159" s="524"/>
      <c r="F159" s="524"/>
      <c r="G159" s="525"/>
      <c r="H159" s="402"/>
      <c r="I159" s="402"/>
      <c r="J159" s="402"/>
      <c r="K159" s="402"/>
      <c r="L159" s="402"/>
      <c r="M159" s="402"/>
      <c r="N159" s="431"/>
      <c r="O159" s="431"/>
      <c r="P159" s="431"/>
      <c r="Q159" s="431"/>
      <c r="R159" s="431"/>
      <c r="S159" s="431"/>
    </row>
    <row r="160" spans="1:19" x14ac:dyDescent="0.25">
      <c r="A160" s="402"/>
      <c r="B160" s="3"/>
      <c r="C160" s="3"/>
      <c r="D160" s="3"/>
      <c r="E160" s="524"/>
      <c r="F160" s="524"/>
      <c r="G160" s="525"/>
      <c r="H160" s="402"/>
      <c r="I160" s="402"/>
      <c r="J160" s="402"/>
      <c r="K160" s="402"/>
      <c r="L160" s="402"/>
      <c r="M160" s="402"/>
      <c r="N160" s="431"/>
      <c r="O160" s="431"/>
      <c r="P160" s="431"/>
      <c r="Q160" s="431"/>
      <c r="R160" s="431"/>
      <c r="S160" s="431"/>
    </row>
    <row r="161" spans="1:19" x14ac:dyDescent="0.25">
      <c r="A161" s="402"/>
      <c r="B161" s="3"/>
      <c r="C161" s="3"/>
      <c r="D161" s="3"/>
      <c r="E161" s="524"/>
      <c r="F161" s="524"/>
      <c r="G161" s="525"/>
      <c r="H161" s="402"/>
      <c r="I161" s="402"/>
      <c r="J161" s="402"/>
      <c r="K161" s="402"/>
      <c r="L161" s="402"/>
      <c r="M161" s="402"/>
      <c r="N161" s="431"/>
      <c r="O161" s="431"/>
      <c r="P161" s="431"/>
      <c r="Q161" s="431"/>
      <c r="R161" s="431"/>
      <c r="S161" s="431"/>
    </row>
    <row r="162" spans="1:19" x14ac:dyDescent="0.25">
      <c r="A162" s="402"/>
      <c r="B162" s="3"/>
      <c r="C162" s="3"/>
      <c r="D162" s="3"/>
      <c r="E162" s="524"/>
      <c r="F162" s="524"/>
      <c r="G162" s="525"/>
      <c r="H162" s="402"/>
      <c r="I162" s="402"/>
      <c r="J162" s="402"/>
      <c r="K162" s="402"/>
      <c r="L162" s="402"/>
      <c r="M162" s="402"/>
      <c r="N162" s="431"/>
      <c r="O162" s="431"/>
      <c r="P162" s="431"/>
      <c r="Q162" s="431"/>
      <c r="R162" s="431"/>
      <c r="S162" s="431"/>
    </row>
    <row r="163" spans="1:19" x14ac:dyDescent="0.25">
      <c r="A163" s="402"/>
      <c r="B163" s="3"/>
      <c r="C163" s="3"/>
      <c r="D163" s="3"/>
      <c r="E163" s="524"/>
      <c r="F163" s="524"/>
      <c r="G163" s="525"/>
      <c r="H163" s="402"/>
      <c r="I163" s="402"/>
      <c r="J163" s="402"/>
      <c r="K163" s="402"/>
      <c r="L163" s="402"/>
      <c r="M163" s="402"/>
      <c r="N163" s="431"/>
      <c r="O163" s="431"/>
      <c r="P163" s="431"/>
      <c r="Q163" s="431"/>
      <c r="R163" s="431"/>
      <c r="S163" s="431"/>
    </row>
    <row r="164" spans="1:19" x14ac:dyDescent="0.25">
      <c r="A164" s="402"/>
      <c r="B164" s="3"/>
      <c r="C164" s="3"/>
      <c r="D164" s="3"/>
      <c r="E164" s="524"/>
      <c r="F164" s="524"/>
      <c r="G164" s="525"/>
      <c r="H164" s="402"/>
      <c r="I164" s="402"/>
      <c r="J164" s="402"/>
      <c r="K164" s="402"/>
      <c r="L164" s="402"/>
      <c r="M164" s="402"/>
      <c r="N164" s="431"/>
      <c r="O164" s="431"/>
      <c r="P164" s="431"/>
      <c r="Q164" s="431"/>
      <c r="R164" s="431"/>
      <c r="S164" s="431"/>
    </row>
    <row r="165" spans="1:19" x14ac:dyDescent="0.25">
      <c r="A165" s="402"/>
      <c r="B165" s="3"/>
      <c r="C165" s="3"/>
      <c r="D165" s="3"/>
      <c r="E165" s="524"/>
      <c r="F165" s="524"/>
      <c r="G165" s="525"/>
      <c r="H165" s="402"/>
      <c r="I165" s="402"/>
      <c r="J165" s="402"/>
      <c r="K165" s="402"/>
      <c r="L165" s="402"/>
      <c r="M165" s="402"/>
      <c r="N165" s="431"/>
      <c r="O165" s="431"/>
      <c r="P165" s="431"/>
      <c r="Q165" s="431"/>
      <c r="R165" s="431"/>
      <c r="S165" s="431"/>
    </row>
    <row r="166" spans="1:19" x14ac:dyDescent="0.25">
      <c r="A166" s="402"/>
      <c r="B166" s="3"/>
      <c r="C166" s="3"/>
      <c r="D166" s="3"/>
      <c r="E166" s="524"/>
      <c r="F166" s="524"/>
      <c r="G166" s="525"/>
      <c r="H166" s="402"/>
      <c r="I166" s="402"/>
      <c r="J166" s="402"/>
      <c r="K166" s="402"/>
      <c r="L166" s="402"/>
      <c r="M166" s="402"/>
      <c r="N166" s="431"/>
      <c r="O166" s="431"/>
      <c r="P166" s="431"/>
      <c r="Q166" s="431"/>
      <c r="R166" s="431"/>
      <c r="S166" s="431"/>
    </row>
    <row r="167" spans="1:19" x14ac:dyDescent="0.25">
      <c r="A167" s="402"/>
      <c r="B167" s="3"/>
      <c r="C167" s="3"/>
      <c r="D167" s="3"/>
      <c r="E167" s="524"/>
      <c r="F167" s="524"/>
      <c r="G167" s="525"/>
      <c r="H167" s="402"/>
      <c r="I167" s="402"/>
      <c r="J167" s="402"/>
      <c r="K167" s="402"/>
      <c r="L167" s="402"/>
      <c r="M167" s="402"/>
      <c r="N167" s="431"/>
      <c r="O167" s="431"/>
      <c r="P167" s="431"/>
      <c r="Q167" s="431"/>
      <c r="R167" s="431"/>
      <c r="S167" s="431"/>
    </row>
    <row r="168" spans="1:19" x14ac:dyDescent="0.25">
      <c r="A168" s="402"/>
      <c r="B168" s="3"/>
      <c r="C168" s="3"/>
      <c r="D168" s="3"/>
      <c r="E168" s="524"/>
      <c r="F168" s="524"/>
      <c r="G168" s="525"/>
      <c r="H168" s="402"/>
      <c r="I168" s="402"/>
      <c r="J168" s="402"/>
      <c r="K168" s="402"/>
      <c r="L168" s="402"/>
      <c r="M168" s="402"/>
      <c r="N168" s="431"/>
      <c r="O168" s="431"/>
      <c r="P168" s="431"/>
      <c r="Q168" s="431"/>
      <c r="R168" s="431"/>
      <c r="S168" s="431"/>
    </row>
    <row r="169" spans="1:19" x14ac:dyDescent="0.25">
      <c r="A169" s="402"/>
      <c r="B169" s="3"/>
      <c r="C169" s="3"/>
      <c r="D169" s="3"/>
      <c r="E169" s="524"/>
      <c r="F169" s="524"/>
      <c r="G169" s="525"/>
      <c r="H169" s="402"/>
      <c r="I169" s="402"/>
      <c r="J169" s="402"/>
      <c r="K169" s="402"/>
      <c r="L169" s="402"/>
      <c r="M169" s="402"/>
      <c r="N169" s="431"/>
      <c r="O169" s="431"/>
      <c r="P169" s="431"/>
      <c r="Q169" s="431"/>
      <c r="R169" s="431"/>
      <c r="S169" s="431"/>
    </row>
    <row r="170" spans="1:19" x14ac:dyDescent="0.25">
      <c r="A170" s="402"/>
      <c r="B170" s="3"/>
      <c r="C170" s="3"/>
      <c r="D170" s="531"/>
      <c r="E170" s="524"/>
      <c r="F170" s="524"/>
      <c r="G170" s="525"/>
      <c r="H170" s="402"/>
      <c r="I170" s="402"/>
      <c r="J170" s="402"/>
      <c r="K170" s="402"/>
      <c r="L170" s="402"/>
      <c r="M170" s="402"/>
      <c r="N170" s="431"/>
      <c r="O170" s="431"/>
      <c r="P170" s="431"/>
      <c r="Q170" s="431"/>
      <c r="R170" s="431"/>
      <c r="S170" s="431"/>
    </row>
    <row r="171" spans="1:19" x14ac:dyDescent="0.25">
      <c r="A171" s="402"/>
      <c r="B171" s="3"/>
      <c r="C171" s="3"/>
      <c r="D171" s="3"/>
      <c r="E171" s="524"/>
      <c r="F171" s="524"/>
      <c r="G171" s="525"/>
      <c r="H171" s="402"/>
      <c r="I171" s="402"/>
      <c r="J171" s="402"/>
      <c r="K171" s="402"/>
      <c r="L171" s="402"/>
      <c r="M171" s="402"/>
      <c r="N171" s="431"/>
      <c r="O171" s="431"/>
      <c r="P171" s="431"/>
      <c r="Q171" s="431"/>
      <c r="R171" s="431"/>
      <c r="S171" s="431"/>
    </row>
    <row r="172" spans="1:19" x14ac:dyDescent="0.25">
      <c r="A172" s="402"/>
      <c r="B172" s="3"/>
      <c r="C172" s="3"/>
      <c r="D172" s="3"/>
      <c r="E172" s="524"/>
      <c r="F172" s="524"/>
      <c r="G172" s="525"/>
      <c r="H172" s="402"/>
      <c r="I172" s="402"/>
      <c r="J172" s="402"/>
      <c r="K172" s="402"/>
      <c r="L172" s="402"/>
      <c r="M172" s="402"/>
      <c r="N172" s="431"/>
      <c r="O172" s="431"/>
      <c r="P172" s="431"/>
      <c r="Q172" s="431"/>
      <c r="R172" s="431"/>
      <c r="S172" s="431"/>
    </row>
    <row r="173" spans="1:19" x14ac:dyDescent="0.25">
      <c r="A173" s="402"/>
      <c r="B173" s="3"/>
      <c r="C173" s="3"/>
      <c r="D173" s="3"/>
      <c r="E173" s="524"/>
      <c r="F173" s="524"/>
      <c r="G173" s="525"/>
      <c r="H173" s="402"/>
      <c r="I173" s="402"/>
      <c r="J173" s="402"/>
      <c r="K173" s="402"/>
      <c r="L173" s="402"/>
      <c r="M173" s="402"/>
      <c r="N173" s="431"/>
      <c r="O173" s="431"/>
      <c r="P173" s="431"/>
      <c r="Q173" s="431"/>
      <c r="R173" s="431"/>
      <c r="S173" s="431"/>
    </row>
    <row r="174" spans="1:19" x14ac:dyDescent="0.25">
      <c r="A174" s="402"/>
      <c r="B174" s="3"/>
      <c r="C174" s="3"/>
      <c r="D174" s="3"/>
      <c r="E174" s="524"/>
      <c r="F174" s="524"/>
      <c r="G174" s="525"/>
      <c r="H174" s="402"/>
      <c r="I174" s="402"/>
      <c r="J174" s="402"/>
      <c r="K174" s="402"/>
      <c r="L174" s="402"/>
      <c r="M174" s="402"/>
      <c r="N174" s="431"/>
      <c r="O174" s="431"/>
      <c r="P174" s="431"/>
      <c r="Q174" s="431"/>
      <c r="R174" s="431"/>
      <c r="S174" s="431"/>
    </row>
    <row r="175" spans="1:19" x14ac:dyDescent="0.25">
      <c r="A175" s="402"/>
      <c r="B175" s="3"/>
      <c r="C175" s="3"/>
      <c r="D175" s="3"/>
      <c r="E175" s="524"/>
      <c r="F175" s="524"/>
      <c r="G175" s="525"/>
      <c r="H175" s="402"/>
      <c r="I175" s="402"/>
      <c r="J175" s="402"/>
      <c r="K175" s="402"/>
      <c r="L175" s="402"/>
      <c r="M175" s="402"/>
      <c r="N175" s="431"/>
      <c r="O175" s="431"/>
      <c r="P175" s="431"/>
      <c r="Q175" s="431"/>
      <c r="R175" s="431"/>
      <c r="S175" s="431"/>
    </row>
    <row r="176" spans="1:19" x14ac:dyDescent="0.25">
      <c r="A176" s="402"/>
      <c r="B176" s="3"/>
      <c r="C176" s="3"/>
      <c r="D176" s="524"/>
      <c r="E176" s="524"/>
      <c r="F176" s="524"/>
      <c r="G176" s="525"/>
      <c r="H176" s="402"/>
      <c r="I176" s="402"/>
      <c r="J176" s="402"/>
      <c r="K176" s="402"/>
      <c r="L176" s="402"/>
      <c r="M176" s="402"/>
      <c r="N176" s="431"/>
      <c r="O176" s="431"/>
      <c r="P176" s="431"/>
      <c r="Q176" s="431"/>
      <c r="R176" s="431"/>
      <c r="S176" s="431"/>
    </row>
    <row r="177" spans="1:19" x14ac:dyDescent="0.25">
      <c r="A177" s="402"/>
      <c r="B177" s="3"/>
      <c r="C177" s="3"/>
      <c r="D177" s="524"/>
      <c r="E177" s="524"/>
      <c r="F177" s="524"/>
      <c r="G177" s="525"/>
      <c r="H177" s="402"/>
      <c r="I177" s="402"/>
      <c r="J177" s="402"/>
      <c r="K177" s="402"/>
      <c r="L177" s="402"/>
      <c r="M177" s="402"/>
      <c r="N177" s="431"/>
      <c r="O177" s="431"/>
      <c r="P177" s="431"/>
      <c r="Q177" s="431"/>
      <c r="R177" s="431"/>
      <c r="S177" s="431"/>
    </row>
    <row r="178" spans="1:19" x14ac:dyDescent="0.25">
      <c r="A178" s="402"/>
      <c r="B178" s="3"/>
      <c r="C178" s="3"/>
      <c r="D178" s="3"/>
      <c r="E178" s="524"/>
      <c r="F178" s="524"/>
      <c r="G178" s="525"/>
      <c r="H178" s="402"/>
      <c r="I178" s="402"/>
      <c r="J178" s="402"/>
      <c r="K178" s="402"/>
      <c r="L178" s="402"/>
      <c r="M178" s="402"/>
      <c r="N178" s="431"/>
      <c r="O178" s="431"/>
      <c r="P178" s="431"/>
      <c r="Q178" s="431"/>
      <c r="R178" s="431"/>
      <c r="S178" s="431"/>
    </row>
    <row r="179" spans="1:19" x14ac:dyDescent="0.25">
      <c r="A179" s="402"/>
      <c r="B179" s="3"/>
      <c r="C179" s="3"/>
      <c r="D179" s="3"/>
      <c r="E179" s="524"/>
      <c r="F179" s="524"/>
      <c r="G179" s="525"/>
      <c r="H179" s="402"/>
      <c r="I179" s="402"/>
      <c r="J179" s="402"/>
      <c r="K179" s="402"/>
      <c r="L179" s="402"/>
      <c r="M179" s="402"/>
      <c r="N179" s="431"/>
      <c r="O179" s="431"/>
      <c r="P179" s="431"/>
      <c r="Q179" s="431"/>
      <c r="R179" s="431"/>
      <c r="S179" s="431"/>
    </row>
    <row r="180" spans="1:19" x14ac:dyDescent="0.25">
      <c r="A180" s="402"/>
      <c r="B180" s="3"/>
      <c r="C180" s="3"/>
      <c r="D180" s="3"/>
      <c r="E180" s="524"/>
      <c r="F180" s="524"/>
      <c r="G180" s="525"/>
      <c r="H180" s="402"/>
      <c r="I180" s="402"/>
      <c r="J180" s="402"/>
      <c r="K180" s="402"/>
      <c r="L180" s="402"/>
      <c r="M180" s="402"/>
      <c r="N180" s="431"/>
      <c r="O180" s="431"/>
      <c r="P180" s="431"/>
      <c r="Q180" s="431"/>
      <c r="R180" s="431"/>
      <c r="S180" s="431"/>
    </row>
    <row r="181" spans="1:19" x14ac:dyDescent="0.25">
      <c r="A181" s="402"/>
      <c r="B181" s="3"/>
      <c r="C181" s="3"/>
      <c r="D181" s="3"/>
      <c r="E181" s="524"/>
      <c r="F181" s="524"/>
      <c r="G181" s="525"/>
      <c r="H181" s="402"/>
      <c r="I181" s="402"/>
      <c r="J181" s="402"/>
      <c r="K181" s="402"/>
      <c r="L181" s="402"/>
      <c r="M181" s="402"/>
      <c r="N181" s="431"/>
      <c r="O181" s="431"/>
      <c r="P181" s="431"/>
      <c r="Q181" s="431"/>
      <c r="R181" s="431"/>
      <c r="S181" s="431"/>
    </row>
    <row r="182" spans="1:19" x14ac:dyDescent="0.25">
      <c r="A182" s="402"/>
      <c r="B182" s="3"/>
      <c r="C182" s="3"/>
      <c r="D182" s="3"/>
      <c r="E182" s="524"/>
      <c r="F182" s="524"/>
      <c r="G182" s="525"/>
      <c r="H182" s="402"/>
      <c r="I182" s="402"/>
      <c r="J182" s="402"/>
      <c r="K182" s="402"/>
      <c r="L182" s="402"/>
      <c r="M182" s="402"/>
      <c r="N182" s="431"/>
      <c r="O182" s="431"/>
      <c r="P182" s="431"/>
      <c r="Q182" s="431"/>
      <c r="R182" s="431"/>
      <c r="S182" s="431"/>
    </row>
    <row r="183" spans="1:19" x14ac:dyDescent="0.25">
      <c r="A183" s="402"/>
      <c r="B183" s="3"/>
      <c r="C183" s="3"/>
      <c r="D183" s="3"/>
      <c r="E183" s="524"/>
      <c r="F183" s="524"/>
      <c r="G183" s="525"/>
      <c r="H183" s="402"/>
      <c r="I183" s="402"/>
      <c r="J183" s="402"/>
      <c r="K183" s="402"/>
      <c r="L183" s="402"/>
      <c r="M183" s="402"/>
      <c r="N183" s="431"/>
      <c r="O183" s="431"/>
      <c r="P183" s="431"/>
      <c r="Q183" s="431"/>
      <c r="R183" s="431"/>
      <c r="S183" s="431"/>
    </row>
    <row r="184" spans="1:19" x14ac:dyDescent="0.25">
      <c r="A184" s="402"/>
      <c r="B184" s="3"/>
      <c r="C184" s="3"/>
      <c r="D184" s="3"/>
      <c r="E184" s="524"/>
      <c r="F184" s="524"/>
      <c r="G184" s="525"/>
      <c r="H184" s="402"/>
      <c r="I184" s="402"/>
      <c r="J184" s="402"/>
      <c r="K184" s="402"/>
      <c r="L184" s="402"/>
      <c r="M184" s="402"/>
      <c r="N184" s="431"/>
      <c r="O184" s="431"/>
      <c r="P184" s="431"/>
      <c r="Q184" s="431"/>
      <c r="R184" s="431"/>
      <c r="S184" s="431"/>
    </row>
    <row r="185" spans="1:19" x14ac:dyDescent="0.25">
      <c r="A185" s="402"/>
      <c r="B185" s="3"/>
      <c r="C185" s="3"/>
      <c r="D185" s="3"/>
      <c r="E185" s="524"/>
      <c r="F185" s="524"/>
      <c r="G185" s="525"/>
      <c r="H185" s="402"/>
      <c r="I185" s="402"/>
      <c r="J185" s="402"/>
      <c r="K185" s="402"/>
      <c r="L185" s="402"/>
      <c r="M185" s="402"/>
      <c r="N185" s="431"/>
      <c r="O185" s="431"/>
      <c r="P185" s="431"/>
      <c r="Q185" s="431"/>
      <c r="R185" s="431"/>
      <c r="S185" s="431"/>
    </row>
    <row r="186" spans="1:19" x14ac:dyDescent="0.25">
      <c r="A186" s="402"/>
      <c r="B186" s="3"/>
      <c r="C186" s="3"/>
      <c r="D186" s="3"/>
      <c r="E186" s="524"/>
      <c r="F186" s="524"/>
      <c r="G186" s="525"/>
      <c r="H186" s="402"/>
      <c r="I186" s="402"/>
      <c r="J186" s="402"/>
      <c r="K186" s="402"/>
      <c r="L186" s="402"/>
      <c r="M186" s="402"/>
      <c r="N186" s="431"/>
      <c r="O186" s="431"/>
      <c r="P186" s="431"/>
      <c r="Q186" s="431"/>
      <c r="R186" s="431"/>
      <c r="S186" s="431"/>
    </row>
    <row r="187" spans="1:19" x14ac:dyDescent="0.25">
      <c r="A187" s="402"/>
      <c r="B187" s="3"/>
      <c r="C187" s="3"/>
      <c r="D187" s="3"/>
      <c r="E187" s="524"/>
      <c r="F187" s="524"/>
      <c r="G187" s="525"/>
      <c r="H187" s="402"/>
      <c r="I187" s="402"/>
      <c r="J187" s="402"/>
      <c r="K187" s="402"/>
      <c r="L187" s="402"/>
      <c r="M187" s="402"/>
      <c r="N187" s="431"/>
      <c r="O187" s="431"/>
      <c r="P187" s="431"/>
      <c r="Q187" s="431"/>
      <c r="R187" s="431"/>
      <c r="S187" s="431"/>
    </row>
    <row r="188" spans="1:19" x14ac:dyDescent="0.25">
      <c r="A188" s="402"/>
      <c r="B188" s="3"/>
      <c r="C188" s="3"/>
      <c r="D188" s="3"/>
      <c r="E188" s="524"/>
      <c r="F188" s="524"/>
      <c r="G188" s="525"/>
      <c r="H188" s="402"/>
      <c r="I188" s="402"/>
      <c r="J188" s="402"/>
      <c r="K188" s="402"/>
      <c r="L188" s="402"/>
      <c r="M188" s="402"/>
      <c r="N188" s="431"/>
      <c r="O188" s="431"/>
      <c r="P188" s="431"/>
      <c r="Q188" s="431"/>
      <c r="R188" s="431"/>
      <c r="S188" s="431"/>
    </row>
    <row r="189" spans="1:19" x14ac:dyDescent="0.25">
      <c r="A189" s="402"/>
      <c r="B189" s="3"/>
      <c r="C189" s="3"/>
      <c r="D189" s="3"/>
      <c r="E189" s="524"/>
      <c r="F189" s="524"/>
      <c r="G189" s="525"/>
      <c r="H189" s="402"/>
      <c r="I189" s="402"/>
      <c r="J189" s="402"/>
      <c r="K189" s="402"/>
      <c r="L189" s="402"/>
      <c r="M189" s="402"/>
      <c r="N189" s="431"/>
      <c r="O189" s="431"/>
      <c r="P189" s="431"/>
      <c r="Q189" s="431"/>
      <c r="R189" s="431"/>
      <c r="S189" s="431"/>
    </row>
    <row r="190" spans="1:19" x14ac:dyDescent="0.25">
      <c r="A190" s="402"/>
      <c r="B190" s="3"/>
      <c r="C190" s="3"/>
      <c r="D190" s="3"/>
      <c r="E190" s="524"/>
      <c r="F190" s="524"/>
      <c r="G190" s="525"/>
      <c r="H190" s="402"/>
      <c r="I190" s="402"/>
      <c r="J190" s="402"/>
      <c r="K190" s="402"/>
      <c r="L190" s="402"/>
      <c r="M190" s="402"/>
      <c r="N190" s="431"/>
      <c r="O190" s="431"/>
      <c r="P190" s="431"/>
      <c r="Q190" s="431"/>
      <c r="R190" s="431"/>
      <c r="S190" s="431"/>
    </row>
    <row r="191" spans="1:19" x14ac:dyDescent="0.25">
      <c r="A191" s="402"/>
      <c r="B191" s="3"/>
      <c r="C191" s="3"/>
      <c r="D191" s="3"/>
      <c r="E191" s="524"/>
      <c r="F191" s="524"/>
      <c r="G191" s="525"/>
      <c r="H191" s="402"/>
      <c r="I191" s="402"/>
      <c r="J191" s="402"/>
      <c r="K191" s="402"/>
      <c r="L191" s="402"/>
      <c r="M191" s="402"/>
      <c r="N191" s="431"/>
      <c r="O191" s="431"/>
      <c r="P191" s="431"/>
      <c r="Q191" s="431"/>
      <c r="R191" s="431"/>
      <c r="S191" s="431"/>
    </row>
    <row r="192" spans="1:19" x14ac:dyDescent="0.25">
      <c r="A192" s="402"/>
      <c r="B192" s="3"/>
      <c r="C192" s="3"/>
      <c r="D192" s="3"/>
      <c r="E192" s="524"/>
      <c r="F192" s="524"/>
      <c r="G192" s="525"/>
      <c r="H192" s="402"/>
      <c r="I192" s="402"/>
      <c r="J192" s="402"/>
      <c r="K192" s="402"/>
      <c r="L192" s="402"/>
      <c r="M192" s="402"/>
      <c r="N192" s="431"/>
      <c r="O192" s="431"/>
      <c r="P192" s="431"/>
      <c r="Q192" s="431"/>
      <c r="R192" s="431"/>
      <c r="S192" s="431"/>
    </row>
    <row r="193" spans="1:19" x14ac:dyDescent="0.25">
      <c r="A193" s="402"/>
      <c r="B193" s="3"/>
      <c r="C193" s="3"/>
      <c r="D193" s="3"/>
      <c r="E193" s="524"/>
      <c r="F193" s="524"/>
      <c r="G193" s="525"/>
      <c r="H193" s="402"/>
      <c r="I193" s="402"/>
      <c r="J193" s="402"/>
      <c r="K193" s="402"/>
      <c r="L193" s="402"/>
      <c r="M193" s="402"/>
      <c r="N193" s="431"/>
      <c r="O193" s="431"/>
      <c r="P193" s="431"/>
      <c r="Q193" s="431"/>
      <c r="R193" s="431"/>
      <c r="S193" s="431"/>
    </row>
    <row r="194" spans="1:19" x14ac:dyDescent="0.25">
      <c r="A194" s="402"/>
      <c r="B194" s="3"/>
      <c r="C194" s="3"/>
      <c r="D194" s="3"/>
      <c r="E194" s="524"/>
      <c r="F194" s="524"/>
      <c r="G194" s="525"/>
      <c r="H194" s="402"/>
      <c r="I194" s="402"/>
      <c r="J194" s="402"/>
      <c r="K194" s="402"/>
      <c r="L194" s="402"/>
      <c r="M194" s="402"/>
      <c r="N194" s="431"/>
      <c r="O194" s="431"/>
      <c r="P194" s="431"/>
      <c r="Q194" s="431"/>
      <c r="R194" s="431"/>
      <c r="S194" s="431"/>
    </row>
    <row r="195" spans="1:19" x14ac:dyDescent="0.25">
      <c r="A195" s="402"/>
      <c r="B195" s="3"/>
      <c r="C195" s="3"/>
      <c r="D195" s="3"/>
      <c r="E195" s="524"/>
      <c r="F195" s="524"/>
      <c r="G195" s="525"/>
      <c r="H195" s="402"/>
      <c r="I195" s="402"/>
      <c r="J195" s="402"/>
      <c r="K195" s="402"/>
      <c r="L195" s="402"/>
      <c r="M195" s="402"/>
      <c r="N195" s="431"/>
      <c r="O195" s="431"/>
      <c r="P195" s="431"/>
      <c r="Q195" s="431"/>
      <c r="R195" s="431"/>
      <c r="S195" s="431"/>
    </row>
    <row r="196" spans="1:19" x14ac:dyDescent="0.25">
      <c r="A196" s="402"/>
      <c r="B196" s="3"/>
      <c r="C196" s="3"/>
      <c r="D196" s="3"/>
      <c r="E196" s="524"/>
      <c r="F196" s="524"/>
      <c r="G196" s="525"/>
      <c r="H196" s="402"/>
      <c r="I196" s="402"/>
      <c r="J196" s="402"/>
      <c r="K196" s="402"/>
      <c r="L196" s="402"/>
      <c r="M196" s="402"/>
      <c r="N196" s="431"/>
      <c r="O196" s="431"/>
      <c r="P196" s="431"/>
      <c r="Q196" s="431"/>
      <c r="R196" s="431"/>
      <c r="S196" s="431"/>
    </row>
    <row r="197" spans="1:19" x14ac:dyDescent="0.25">
      <c r="A197" s="402"/>
      <c r="B197" s="3"/>
      <c r="C197" s="3"/>
      <c r="D197" s="3"/>
      <c r="E197" s="524"/>
      <c r="F197" s="524"/>
      <c r="G197" s="525"/>
      <c r="H197" s="402"/>
      <c r="I197" s="402"/>
      <c r="J197" s="402"/>
      <c r="K197" s="402"/>
      <c r="L197" s="402"/>
      <c r="M197" s="402"/>
      <c r="N197" s="431"/>
      <c r="O197" s="431"/>
      <c r="P197" s="431"/>
      <c r="Q197" s="431"/>
      <c r="R197" s="431"/>
      <c r="S197" s="431"/>
    </row>
    <row r="198" spans="1:19" x14ac:dyDescent="0.25">
      <c r="A198" s="402"/>
      <c r="B198" s="3"/>
      <c r="C198" s="3"/>
      <c r="D198" s="3"/>
      <c r="E198" s="524"/>
      <c r="F198" s="524"/>
      <c r="G198" s="525"/>
      <c r="H198" s="402"/>
      <c r="I198" s="402"/>
      <c r="J198" s="402"/>
      <c r="K198" s="402"/>
      <c r="L198" s="402"/>
      <c r="M198" s="402"/>
      <c r="N198" s="431"/>
      <c r="O198" s="431"/>
      <c r="P198" s="431"/>
      <c r="Q198" s="431"/>
      <c r="R198" s="431"/>
      <c r="S198" s="431"/>
    </row>
    <row r="199" spans="1:19" x14ac:dyDescent="0.25">
      <c r="A199" s="402"/>
      <c r="B199" s="3"/>
      <c r="C199" s="3"/>
      <c r="D199" s="3"/>
      <c r="E199" s="524"/>
      <c r="F199" s="524"/>
      <c r="G199" s="525"/>
      <c r="H199" s="402"/>
      <c r="I199" s="402"/>
      <c r="J199" s="402"/>
      <c r="K199" s="402"/>
      <c r="L199" s="402"/>
      <c r="M199" s="402"/>
      <c r="N199" s="431"/>
      <c r="O199" s="431"/>
      <c r="P199" s="431"/>
      <c r="Q199" s="431"/>
      <c r="R199" s="431"/>
      <c r="S199" s="431"/>
    </row>
    <row r="200" spans="1:19" x14ac:dyDescent="0.25">
      <c r="A200" s="402"/>
      <c r="B200" s="3"/>
      <c r="C200" s="3"/>
      <c r="D200" s="3"/>
      <c r="E200" s="524"/>
      <c r="F200" s="524"/>
      <c r="G200" s="525"/>
      <c r="H200" s="402"/>
      <c r="I200" s="402"/>
      <c r="J200" s="402"/>
      <c r="K200" s="402"/>
      <c r="L200" s="402"/>
      <c r="M200" s="402"/>
      <c r="N200" s="431"/>
      <c r="O200" s="431"/>
      <c r="P200" s="431"/>
      <c r="Q200" s="431"/>
      <c r="R200" s="431"/>
      <c r="S200" s="431"/>
    </row>
    <row r="201" spans="1:19" x14ac:dyDescent="0.25">
      <c r="A201" s="402"/>
      <c r="B201" s="3"/>
      <c r="C201" s="3"/>
      <c r="D201" s="3"/>
      <c r="E201" s="524"/>
      <c r="F201" s="524"/>
      <c r="G201" s="525"/>
      <c r="H201" s="402"/>
      <c r="I201" s="402"/>
      <c r="J201" s="402"/>
      <c r="K201" s="402"/>
      <c r="L201" s="402"/>
      <c r="M201" s="402"/>
      <c r="N201" s="431"/>
      <c r="O201" s="431"/>
      <c r="P201" s="431"/>
      <c r="Q201" s="431"/>
      <c r="R201" s="431"/>
      <c r="S201" s="431"/>
    </row>
    <row r="202" spans="1:19" x14ac:dyDescent="0.25">
      <c r="A202" s="402"/>
      <c r="B202" s="3"/>
      <c r="C202" s="3"/>
      <c r="D202" s="3"/>
      <c r="E202" s="524"/>
      <c r="F202" s="524"/>
      <c r="G202" s="525"/>
      <c r="H202" s="402"/>
      <c r="I202" s="402"/>
      <c r="J202" s="402"/>
      <c r="K202" s="402"/>
      <c r="L202" s="402"/>
      <c r="M202" s="402"/>
      <c r="N202" s="431"/>
      <c r="O202" s="431"/>
      <c r="P202" s="431"/>
      <c r="Q202" s="431"/>
      <c r="R202" s="431"/>
      <c r="S202" s="431"/>
    </row>
    <row r="203" spans="1:19" x14ac:dyDescent="0.25">
      <c r="A203" s="402"/>
      <c r="B203" s="3"/>
      <c r="C203" s="3"/>
      <c r="D203" s="3"/>
      <c r="E203" s="524"/>
      <c r="F203" s="524"/>
      <c r="G203" s="525"/>
      <c r="H203" s="402"/>
      <c r="I203" s="402"/>
      <c r="J203" s="402"/>
      <c r="K203" s="402"/>
      <c r="L203" s="402"/>
      <c r="M203" s="402"/>
      <c r="N203" s="431"/>
      <c r="O203" s="431"/>
      <c r="P203" s="431"/>
      <c r="Q203" s="431"/>
      <c r="R203" s="431"/>
      <c r="S203" s="431"/>
    </row>
    <row r="204" spans="1:19" x14ac:dyDescent="0.25">
      <c r="A204" s="402"/>
      <c r="B204" s="3"/>
      <c r="C204" s="3"/>
      <c r="D204" s="3"/>
      <c r="E204" s="524"/>
      <c r="F204" s="524"/>
      <c r="G204" s="525"/>
      <c r="H204" s="402"/>
      <c r="I204" s="402"/>
      <c r="J204" s="402"/>
      <c r="K204" s="402"/>
      <c r="L204" s="402"/>
      <c r="M204" s="402"/>
      <c r="N204" s="431"/>
      <c r="O204" s="431"/>
      <c r="P204" s="431"/>
      <c r="Q204" s="431"/>
      <c r="R204" s="431"/>
      <c r="S204" s="431"/>
    </row>
    <row r="205" spans="1:19" x14ac:dyDescent="0.25">
      <c r="A205" s="402"/>
      <c r="B205" s="3"/>
      <c r="C205" s="3"/>
      <c r="D205" s="3"/>
      <c r="E205" s="524"/>
      <c r="F205" s="524"/>
      <c r="G205" s="525"/>
      <c r="H205" s="402"/>
      <c r="I205" s="402"/>
      <c r="J205" s="402"/>
      <c r="K205" s="402"/>
      <c r="L205" s="402"/>
      <c r="M205" s="402"/>
      <c r="N205" s="431"/>
      <c r="O205" s="431"/>
      <c r="P205" s="431"/>
      <c r="Q205" s="431"/>
      <c r="R205" s="431"/>
      <c r="S205" s="431"/>
    </row>
    <row r="206" spans="1:19" x14ac:dyDescent="0.25">
      <c r="A206" s="402"/>
      <c r="B206" s="3"/>
      <c r="C206" s="3"/>
      <c r="D206" s="3"/>
      <c r="E206" s="524"/>
      <c r="F206" s="524"/>
      <c r="G206" s="525"/>
      <c r="H206" s="402"/>
      <c r="I206" s="402"/>
      <c r="J206" s="402"/>
      <c r="K206" s="402"/>
      <c r="L206" s="402"/>
      <c r="M206" s="402"/>
      <c r="N206" s="431"/>
      <c r="O206" s="431"/>
      <c r="P206" s="431"/>
      <c r="Q206" s="431"/>
      <c r="R206" s="431"/>
      <c r="S206" s="431"/>
    </row>
    <row r="207" spans="1:19" x14ac:dyDescent="0.25">
      <c r="A207" s="402"/>
      <c r="B207" s="3"/>
      <c r="C207" s="3"/>
      <c r="D207" s="3"/>
      <c r="E207" s="524"/>
      <c r="F207" s="524"/>
      <c r="G207" s="525"/>
      <c r="H207" s="402"/>
      <c r="I207" s="402"/>
      <c r="J207" s="402"/>
      <c r="K207" s="402"/>
      <c r="L207" s="402"/>
      <c r="M207" s="402"/>
      <c r="N207" s="431"/>
      <c r="O207" s="431"/>
      <c r="P207" s="431"/>
      <c r="Q207" s="431"/>
      <c r="R207" s="431"/>
      <c r="S207" s="431"/>
    </row>
    <row r="208" spans="1:19" x14ac:dyDescent="0.25">
      <c r="A208" s="402"/>
      <c r="B208" s="3"/>
      <c r="C208" s="3"/>
      <c r="D208" s="3"/>
      <c r="E208" s="524"/>
      <c r="F208" s="524"/>
      <c r="G208" s="525"/>
      <c r="H208" s="402"/>
      <c r="I208" s="402"/>
      <c r="J208" s="402"/>
      <c r="K208" s="402"/>
      <c r="L208" s="402"/>
      <c r="M208" s="402"/>
      <c r="N208" s="431"/>
      <c r="O208" s="431"/>
      <c r="P208" s="431"/>
      <c r="Q208" s="431"/>
      <c r="R208" s="431"/>
      <c r="S208" s="431"/>
    </row>
    <row r="209" spans="1:19" x14ac:dyDescent="0.25">
      <c r="A209" s="402"/>
      <c r="B209" s="3"/>
      <c r="C209" s="3"/>
      <c r="D209" s="3"/>
      <c r="E209" s="524"/>
      <c r="F209" s="524"/>
      <c r="G209" s="525"/>
      <c r="H209" s="402"/>
      <c r="I209" s="402"/>
      <c r="J209" s="402"/>
      <c r="K209" s="402"/>
      <c r="L209" s="402"/>
      <c r="M209" s="402"/>
      <c r="N209" s="431"/>
      <c r="O209" s="431"/>
      <c r="P209" s="431"/>
      <c r="Q209" s="431"/>
      <c r="R209" s="431"/>
      <c r="S209" s="431"/>
    </row>
    <row r="210" spans="1:19" x14ac:dyDescent="0.25">
      <c r="A210" s="402"/>
      <c r="B210" s="3"/>
      <c r="C210" s="3"/>
      <c r="D210" s="3"/>
      <c r="E210" s="524"/>
      <c r="F210" s="524"/>
      <c r="G210" s="525"/>
      <c r="H210" s="402"/>
      <c r="I210" s="402"/>
      <c r="J210" s="402"/>
      <c r="K210" s="402"/>
      <c r="L210" s="402"/>
      <c r="M210" s="402"/>
      <c r="N210" s="431"/>
      <c r="O210" s="431"/>
      <c r="P210" s="431"/>
      <c r="Q210" s="431"/>
      <c r="R210" s="431"/>
      <c r="S210" s="431"/>
    </row>
    <row r="211" spans="1:19" x14ac:dyDescent="0.25">
      <c r="A211" s="402"/>
      <c r="B211" s="3"/>
      <c r="C211" s="3"/>
      <c r="D211" s="532"/>
      <c r="E211" s="524"/>
      <c r="F211" s="524"/>
      <c r="G211" s="525"/>
      <c r="H211" s="402"/>
      <c r="I211" s="402"/>
      <c r="J211" s="402"/>
      <c r="K211" s="402"/>
      <c r="L211" s="402"/>
      <c r="M211" s="402"/>
      <c r="N211" s="431"/>
      <c r="O211" s="431"/>
      <c r="P211" s="431"/>
      <c r="Q211" s="431"/>
      <c r="R211" s="431"/>
      <c r="S211" s="431"/>
    </row>
    <row r="212" spans="1:19" x14ac:dyDescent="0.25">
      <c r="A212" s="402"/>
      <c r="B212" s="3"/>
      <c r="C212" s="3"/>
      <c r="D212" s="3"/>
      <c r="E212" s="524"/>
      <c r="F212" s="524"/>
      <c r="G212" s="525"/>
      <c r="H212" s="402"/>
      <c r="I212" s="402"/>
      <c r="J212" s="402"/>
      <c r="K212" s="402"/>
      <c r="L212" s="402"/>
      <c r="M212" s="402"/>
      <c r="N212" s="431"/>
      <c r="O212" s="431"/>
      <c r="P212" s="431"/>
      <c r="Q212" s="431"/>
      <c r="R212" s="431"/>
      <c r="S212" s="431"/>
    </row>
    <row r="213" spans="1:19" x14ac:dyDescent="0.25">
      <c r="A213" s="402"/>
      <c r="B213" s="3"/>
      <c r="C213" s="3"/>
      <c r="D213" s="3"/>
      <c r="E213" s="524"/>
      <c r="F213" s="524"/>
      <c r="G213" s="525"/>
      <c r="H213" s="402"/>
      <c r="I213" s="402"/>
      <c r="J213" s="402"/>
      <c r="K213" s="402"/>
      <c r="L213" s="402"/>
      <c r="M213" s="402"/>
      <c r="N213" s="431"/>
      <c r="O213" s="431"/>
      <c r="P213" s="431"/>
      <c r="Q213" s="431"/>
      <c r="R213" s="431"/>
      <c r="S213" s="431"/>
    </row>
    <row r="214" spans="1:19" x14ac:dyDescent="0.25">
      <c r="A214" s="402"/>
      <c r="B214" s="3"/>
      <c r="C214" s="3"/>
      <c r="D214" s="3"/>
      <c r="E214" s="524"/>
      <c r="F214" s="524"/>
      <c r="G214" s="525"/>
      <c r="H214" s="402"/>
      <c r="I214" s="402"/>
      <c r="J214" s="402"/>
      <c r="K214" s="402"/>
      <c r="L214" s="402"/>
      <c r="M214" s="402"/>
      <c r="N214" s="431"/>
      <c r="O214" s="431"/>
      <c r="P214" s="431"/>
      <c r="Q214" s="431"/>
      <c r="R214" s="431"/>
      <c r="S214" s="431"/>
    </row>
    <row r="215" spans="1:19" x14ac:dyDescent="0.25">
      <c r="A215" s="402"/>
      <c r="B215" s="3"/>
      <c r="C215" s="3"/>
      <c r="D215" s="3"/>
      <c r="E215" s="524"/>
      <c r="F215" s="524"/>
      <c r="G215" s="525"/>
      <c r="H215" s="402"/>
      <c r="I215" s="402"/>
      <c r="J215" s="402"/>
      <c r="K215" s="402"/>
      <c r="L215" s="402"/>
      <c r="M215" s="402"/>
      <c r="N215" s="431"/>
      <c r="O215" s="431"/>
      <c r="P215" s="431"/>
      <c r="Q215" s="431"/>
      <c r="R215" s="431"/>
      <c r="S215" s="431"/>
    </row>
    <row r="216" spans="1:19" x14ac:dyDescent="0.25">
      <c r="A216" s="402"/>
      <c r="B216" s="3"/>
      <c r="C216" s="3"/>
      <c r="D216" s="3"/>
      <c r="E216" s="524"/>
      <c r="F216" s="524"/>
      <c r="G216" s="525"/>
      <c r="H216" s="402"/>
      <c r="I216" s="402"/>
      <c r="J216" s="402"/>
      <c r="K216" s="402"/>
      <c r="L216" s="402"/>
      <c r="M216" s="402"/>
      <c r="N216" s="431"/>
      <c r="O216" s="431"/>
      <c r="P216" s="431"/>
      <c r="Q216" s="431"/>
      <c r="R216" s="431"/>
      <c r="S216" s="431"/>
    </row>
    <row r="217" spans="1:19" x14ac:dyDescent="0.25">
      <c r="A217" s="402"/>
      <c r="B217" s="3"/>
      <c r="C217" s="3"/>
      <c r="D217" s="3"/>
      <c r="E217" s="524"/>
      <c r="F217" s="524"/>
      <c r="G217" s="525"/>
      <c r="H217" s="402"/>
      <c r="I217" s="402"/>
      <c r="J217" s="402"/>
      <c r="K217" s="402"/>
      <c r="L217" s="402"/>
      <c r="M217" s="402"/>
      <c r="N217" s="431"/>
      <c r="O217" s="431"/>
      <c r="P217" s="431"/>
      <c r="Q217" s="431"/>
      <c r="R217" s="431"/>
      <c r="S217" s="431"/>
    </row>
    <row r="218" spans="1:19" x14ac:dyDescent="0.25">
      <c r="A218" s="402"/>
      <c r="B218" s="3"/>
      <c r="C218" s="3"/>
      <c r="D218" s="3"/>
      <c r="E218" s="524"/>
      <c r="F218" s="524"/>
      <c r="G218" s="525"/>
      <c r="H218" s="402"/>
      <c r="I218" s="402"/>
      <c r="J218" s="402"/>
      <c r="K218" s="402"/>
      <c r="L218" s="402"/>
      <c r="M218" s="402"/>
      <c r="N218" s="431"/>
      <c r="O218" s="431"/>
      <c r="P218" s="431"/>
      <c r="Q218" s="431"/>
      <c r="R218" s="431"/>
      <c r="S218" s="431"/>
    </row>
    <row r="219" spans="1:19" x14ac:dyDescent="0.25">
      <c r="A219" s="402"/>
      <c r="B219" s="3"/>
      <c r="C219" s="3"/>
      <c r="D219" s="3"/>
      <c r="E219" s="524"/>
      <c r="F219" s="524"/>
      <c r="G219" s="525"/>
      <c r="H219" s="402"/>
      <c r="I219" s="402"/>
      <c r="J219" s="402"/>
      <c r="K219" s="402"/>
      <c r="L219" s="402"/>
      <c r="M219" s="402"/>
      <c r="N219" s="431"/>
      <c r="O219" s="431"/>
      <c r="P219" s="431"/>
      <c r="Q219" s="431"/>
      <c r="R219" s="431"/>
      <c r="S219" s="431"/>
    </row>
    <row r="220" spans="1:19" x14ac:dyDescent="0.25">
      <c r="A220" s="402"/>
      <c r="B220" s="3"/>
      <c r="C220" s="3"/>
      <c r="D220" s="3"/>
      <c r="E220" s="524"/>
      <c r="F220" s="524"/>
      <c r="G220" s="525"/>
      <c r="H220" s="402"/>
      <c r="I220" s="402"/>
      <c r="J220" s="402"/>
      <c r="K220" s="402"/>
      <c r="L220" s="402"/>
      <c r="M220" s="402"/>
      <c r="N220" s="431"/>
      <c r="O220" s="431"/>
      <c r="P220" s="431"/>
      <c r="Q220" s="431"/>
      <c r="R220" s="431"/>
      <c r="S220" s="431"/>
    </row>
    <row r="221" spans="1:19" x14ac:dyDescent="0.25">
      <c r="A221" s="402"/>
      <c r="B221" s="3"/>
      <c r="C221" s="3"/>
      <c r="D221" s="3"/>
      <c r="E221" s="524"/>
      <c r="F221" s="524"/>
      <c r="G221" s="525"/>
      <c r="H221" s="402"/>
      <c r="I221" s="402"/>
      <c r="J221" s="402"/>
      <c r="K221" s="402"/>
      <c r="L221" s="402"/>
      <c r="M221" s="402"/>
      <c r="N221" s="431"/>
      <c r="O221" s="431"/>
      <c r="P221" s="431"/>
      <c r="Q221" s="431"/>
      <c r="R221" s="431"/>
      <c r="S221" s="431"/>
    </row>
    <row r="222" spans="1:19" x14ac:dyDescent="0.25">
      <c r="A222" s="402"/>
      <c r="B222" s="3"/>
      <c r="C222" s="3"/>
      <c r="D222" s="3"/>
      <c r="E222" s="524"/>
      <c r="F222" s="524"/>
      <c r="G222" s="525"/>
      <c r="H222" s="402"/>
      <c r="I222" s="402"/>
      <c r="J222" s="402"/>
      <c r="K222" s="402"/>
      <c r="L222" s="402"/>
      <c r="M222" s="402"/>
      <c r="N222" s="431"/>
      <c r="O222" s="431"/>
      <c r="P222" s="431"/>
      <c r="Q222" s="431"/>
      <c r="R222" s="431"/>
      <c r="S222" s="431"/>
    </row>
    <row r="223" spans="1:19" x14ac:dyDescent="0.25">
      <c r="A223" s="402"/>
      <c r="B223" s="3"/>
      <c r="C223" s="3"/>
      <c r="D223" s="3"/>
      <c r="E223" s="524"/>
      <c r="F223" s="524"/>
      <c r="G223" s="525"/>
      <c r="H223" s="402"/>
      <c r="I223" s="402"/>
      <c r="J223" s="402"/>
      <c r="K223" s="402"/>
      <c r="L223" s="402"/>
      <c r="M223" s="402"/>
      <c r="N223" s="431"/>
      <c r="O223" s="431"/>
      <c r="P223" s="431"/>
      <c r="Q223" s="431"/>
      <c r="R223" s="431"/>
      <c r="S223" s="431"/>
    </row>
    <row r="224" spans="1:19" x14ac:dyDescent="0.25">
      <c r="A224" s="402"/>
      <c r="B224" s="3"/>
      <c r="C224" s="3"/>
      <c r="D224" s="3"/>
      <c r="E224" s="524"/>
      <c r="F224" s="524"/>
      <c r="G224" s="525"/>
      <c r="H224" s="402"/>
      <c r="I224" s="402"/>
      <c r="J224" s="402"/>
      <c r="K224" s="402"/>
      <c r="L224" s="402"/>
      <c r="M224" s="402"/>
      <c r="N224" s="431"/>
      <c r="O224" s="431"/>
      <c r="P224" s="431"/>
      <c r="Q224" s="431"/>
      <c r="R224" s="431"/>
      <c r="S224" s="431"/>
    </row>
    <row r="225" spans="1:19" x14ac:dyDescent="0.25">
      <c r="A225" s="402"/>
      <c r="B225" s="3"/>
      <c r="C225" s="3"/>
      <c r="D225" s="3"/>
      <c r="E225" s="524"/>
      <c r="F225" s="524"/>
      <c r="G225" s="525"/>
      <c r="H225" s="402"/>
      <c r="I225" s="402"/>
      <c r="J225" s="402"/>
      <c r="K225" s="402"/>
      <c r="L225" s="402"/>
      <c r="M225" s="402"/>
      <c r="N225" s="431"/>
      <c r="O225" s="431"/>
      <c r="P225" s="431"/>
      <c r="Q225" s="431"/>
      <c r="R225" s="431"/>
      <c r="S225" s="431"/>
    </row>
    <row r="226" spans="1:19" x14ac:dyDescent="0.25">
      <c r="A226" s="402"/>
      <c r="B226" s="3"/>
      <c r="C226" s="3"/>
      <c r="D226" s="3"/>
      <c r="E226" s="524"/>
      <c r="F226" s="524"/>
      <c r="G226" s="525"/>
      <c r="H226" s="402"/>
      <c r="I226" s="402"/>
      <c r="J226" s="402"/>
      <c r="K226" s="402"/>
      <c r="L226" s="402"/>
      <c r="M226" s="402"/>
      <c r="N226" s="431"/>
      <c r="O226" s="431"/>
      <c r="P226" s="431"/>
      <c r="Q226" s="431"/>
      <c r="R226" s="431"/>
      <c r="S226" s="431"/>
    </row>
    <row r="227" spans="1:19" x14ac:dyDescent="0.25">
      <c r="A227" s="402"/>
      <c r="B227" s="3"/>
      <c r="C227" s="3"/>
      <c r="D227" s="3"/>
      <c r="E227" s="524"/>
      <c r="F227" s="524"/>
      <c r="G227" s="525"/>
      <c r="H227" s="402"/>
      <c r="I227" s="402"/>
      <c r="J227" s="402"/>
      <c r="K227" s="402"/>
      <c r="L227" s="402"/>
      <c r="M227" s="402"/>
      <c r="N227" s="431"/>
      <c r="O227" s="431"/>
      <c r="P227" s="431"/>
      <c r="Q227" s="431"/>
      <c r="R227" s="431"/>
      <c r="S227" s="431"/>
    </row>
    <row r="228" spans="1:19" x14ac:dyDescent="0.25">
      <c r="A228" s="402"/>
      <c r="B228" s="3"/>
      <c r="C228" s="3"/>
      <c r="D228" s="3"/>
      <c r="E228" s="524"/>
      <c r="F228" s="524"/>
      <c r="G228" s="525"/>
      <c r="H228" s="402"/>
      <c r="I228" s="402"/>
      <c r="J228" s="402"/>
      <c r="K228" s="402"/>
      <c r="L228" s="402"/>
      <c r="M228" s="402"/>
      <c r="N228" s="431"/>
      <c r="O228" s="431"/>
      <c r="P228" s="431"/>
      <c r="Q228" s="431"/>
      <c r="R228" s="431"/>
      <c r="S228" s="431"/>
    </row>
    <row r="229" spans="1:19" x14ac:dyDescent="0.25">
      <c r="A229" s="402"/>
      <c r="B229" s="3"/>
      <c r="C229" s="3"/>
      <c r="D229" s="3"/>
      <c r="E229" s="524"/>
      <c r="F229" s="524"/>
      <c r="G229" s="525"/>
      <c r="H229" s="402"/>
      <c r="I229" s="402"/>
      <c r="J229" s="402"/>
      <c r="K229" s="402"/>
      <c r="L229" s="402"/>
      <c r="M229" s="402"/>
      <c r="N229" s="431"/>
      <c r="O229" s="431"/>
      <c r="P229" s="431"/>
      <c r="Q229" s="431"/>
      <c r="R229" s="431"/>
      <c r="S229" s="431"/>
    </row>
    <row r="230" spans="1:19" x14ac:dyDescent="0.25">
      <c r="A230" s="402"/>
      <c r="B230" s="3"/>
      <c r="C230" s="3"/>
      <c r="D230" s="3"/>
      <c r="E230" s="524"/>
      <c r="F230" s="524"/>
      <c r="G230" s="525"/>
      <c r="H230" s="402"/>
      <c r="I230" s="402"/>
      <c r="J230" s="402"/>
      <c r="K230" s="402"/>
      <c r="L230" s="402"/>
      <c r="M230" s="402"/>
      <c r="N230" s="431"/>
      <c r="O230" s="431"/>
      <c r="P230" s="431"/>
      <c r="Q230" s="431"/>
      <c r="R230" s="431"/>
      <c r="S230" s="431"/>
    </row>
    <row r="231" spans="1:19" x14ac:dyDescent="0.25">
      <c r="A231" s="402"/>
      <c r="B231" s="3"/>
      <c r="C231" s="3"/>
      <c r="D231" s="3"/>
      <c r="E231" s="524"/>
      <c r="F231" s="524"/>
      <c r="G231" s="525"/>
      <c r="H231" s="402"/>
      <c r="I231" s="402"/>
      <c r="J231" s="402"/>
      <c r="K231" s="402"/>
      <c r="L231" s="402"/>
      <c r="M231" s="402"/>
      <c r="N231" s="431"/>
      <c r="O231" s="431"/>
      <c r="P231" s="431"/>
      <c r="Q231" s="431"/>
      <c r="R231" s="431"/>
      <c r="S231" s="431"/>
    </row>
    <row r="232" spans="1:19" x14ac:dyDescent="0.25">
      <c r="A232" s="402"/>
      <c r="B232" s="3"/>
      <c r="C232" s="3"/>
      <c r="D232" s="3"/>
      <c r="E232" s="524"/>
      <c r="F232" s="524"/>
      <c r="G232" s="525"/>
      <c r="H232" s="402"/>
      <c r="I232" s="402"/>
      <c r="J232" s="402"/>
      <c r="K232" s="402"/>
      <c r="L232" s="402"/>
      <c r="M232" s="402"/>
      <c r="N232" s="431"/>
      <c r="O232" s="431"/>
      <c r="P232" s="431"/>
      <c r="Q232" s="431"/>
      <c r="R232" s="431"/>
      <c r="S232" s="431"/>
    </row>
    <row r="233" spans="1:19" x14ac:dyDescent="0.25">
      <c r="A233" s="402"/>
      <c r="B233" s="3"/>
      <c r="C233" s="3"/>
      <c r="D233" s="3"/>
      <c r="E233" s="524"/>
      <c r="F233" s="524"/>
      <c r="G233" s="525"/>
      <c r="H233" s="402"/>
      <c r="I233" s="402"/>
      <c r="J233" s="402"/>
      <c r="K233" s="402"/>
      <c r="L233" s="402"/>
      <c r="M233" s="402"/>
      <c r="N233" s="431"/>
      <c r="O233" s="431"/>
      <c r="P233" s="431"/>
      <c r="Q233" s="431"/>
      <c r="R233" s="431"/>
      <c r="S233" s="431"/>
    </row>
    <row r="234" spans="1:19" x14ac:dyDescent="0.25">
      <c r="A234" s="402"/>
      <c r="B234" s="3"/>
      <c r="C234" s="3"/>
      <c r="D234" s="3"/>
      <c r="E234" s="524"/>
      <c r="F234" s="524"/>
      <c r="G234" s="525"/>
      <c r="H234" s="402"/>
      <c r="I234" s="402"/>
      <c r="J234" s="402"/>
      <c r="K234" s="402"/>
      <c r="L234" s="402"/>
      <c r="M234" s="402"/>
      <c r="N234" s="431"/>
      <c r="O234" s="431"/>
      <c r="P234" s="431"/>
      <c r="Q234" s="431"/>
      <c r="R234" s="431"/>
      <c r="S234" s="431"/>
    </row>
    <row r="235" spans="1:19" x14ac:dyDescent="0.25">
      <c r="A235" s="402"/>
      <c r="B235" s="3"/>
      <c r="C235" s="3"/>
      <c r="D235" s="3"/>
      <c r="E235" s="524"/>
      <c r="F235" s="524"/>
      <c r="G235" s="525"/>
      <c r="H235" s="402"/>
      <c r="I235" s="402"/>
      <c r="J235" s="402"/>
      <c r="K235" s="402"/>
      <c r="L235" s="402"/>
      <c r="M235" s="402"/>
      <c r="N235" s="431"/>
      <c r="O235" s="431"/>
      <c r="P235" s="431"/>
      <c r="Q235" s="431"/>
      <c r="R235" s="431"/>
      <c r="S235" s="431"/>
    </row>
    <row r="236" spans="1:19" x14ac:dyDescent="0.25">
      <c r="A236" s="402"/>
      <c r="B236" s="3"/>
      <c r="C236" s="3"/>
      <c r="D236" s="3"/>
      <c r="E236" s="524"/>
      <c r="F236" s="524"/>
      <c r="G236" s="525"/>
      <c r="H236" s="402"/>
      <c r="I236" s="402"/>
      <c r="J236" s="402"/>
      <c r="K236" s="402"/>
      <c r="L236" s="402"/>
      <c r="M236" s="402"/>
      <c r="N236" s="431"/>
      <c r="O236" s="431"/>
      <c r="P236" s="431"/>
      <c r="Q236" s="431"/>
      <c r="R236" s="431"/>
      <c r="S236" s="431"/>
    </row>
    <row r="237" spans="1:19" x14ac:dyDescent="0.25">
      <c r="A237" s="402"/>
      <c r="B237" s="3"/>
      <c r="C237" s="3"/>
      <c r="D237" s="3"/>
      <c r="E237" s="524"/>
      <c r="F237" s="524"/>
      <c r="G237" s="525"/>
      <c r="H237" s="402"/>
      <c r="I237" s="402"/>
      <c r="J237" s="402"/>
      <c r="K237" s="402"/>
      <c r="L237" s="402"/>
      <c r="M237" s="402"/>
      <c r="N237" s="431"/>
      <c r="O237" s="431"/>
      <c r="P237" s="431"/>
      <c r="Q237" s="431"/>
      <c r="R237" s="431"/>
      <c r="S237" s="431"/>
    </row>
    <row r="238" spans="1:19" x14ac:dyDescent="0.25">
      <c r="A238" s="402"/>
      <c r="B238" s="3"/>
      <c r="C238" s="3"/>
      <c r="D238" s="3"/>
      <c r="E238" s="524"/>
      <c r="F238" s="524"/>
      <c r="G238" s="525"/>
      <c r="H238" s="402"/>
      <c r="I238" s="402"/>
      <c r="J238" s="402"/>
      <c r="K238" s="402"/>
      <c r="L238" s="402"/>
      <c r="M238" s="402"/>
      <c r="N238" s="431"/>
      <c r="O238" s="431"/>
      <c r="P238" s="431"/>
      <c r="Q238" s="431"/>
      <c r="R238" s="431"/>
      <c r="S238" s="431"/>
    </row>
    <row r="239" spans="1:19" x14ac:dyDescent="0.25">
      <c r="A239" s="402"/>
      <c r="B239" s="3"/>
      <c r="C239" s="3"/>
      <c r="D239" s="3"/>
      <c r="E239" s="524"/>
      <c r="F239" s="524"/>
      <c r="G239" s="525"/>
      <c r="H239" s="402"/>
      <c r="I239" s="402"/>
      <c r="J239" s="402"/>
      <c r="K239" s="402"/>
      <c r="L239" s="402"/>
      <c r="M239" s="402"/>
      <c r="N239" s="431"/>
      <c r="O239" s="431"/>
      <c r="P239" s="431"/>
      <c r="Q239" s="431"/>
      <c r="R239" s="431"/>
      <c r="S239" s="431"/>
    </row>
    <row r="240" spans="1:19" x14ac:dyDescent="0.25">
      <c r="A240" s="402"/>
      <c r="B240" s="3"/>
      <c r="C240" s="3"/>
      <c r="D240" s="3"/>
      <c r="E240" s="524"/>
      <c r="F240" s="524"/>
      <c r="G240" s="525"/>
      <c r="H240" s="402"/>
      <c r="I240" s="402"/>
      <c r="J240" s="402"/>
      <c r="K240" s="402"/>
      <c r="L240" s="402"/>
      <c r="M240" s="402"/>
      <c r="N240" s="431"/>
      <c r="O240" s="431"/>
      <c r="P240" s="431"/>
      <c r="Q240" s="431"/>
      <c r="R240" s="431"/>
      <c r="S240" s="431"/>
    </row>
    <row r="241" spans="1:19" x14ac:dyDescent="0.25">
      <c r="A241" s="402"/>
      <c r="B241" s="3"/>
      <c r="C241" s="3"/>
      <c r="D241" s="3"/>
      <c r="E241" s="524"/>
      <c r="F241" s="524"/>
      <c r="G241" s="525"/>
      <c r="H241" s="402"/>
      <c r="I241" s="402"/>
      <c r="J241" s="402"/>
      <c r="K241" s="402"/>
      <c r="L241" s="402"/>
      <c r="M241" s="402"/>
      <c r="N241" s="431"/>
      <c r="O241" s="431"/>
      <c r="P241" s="431"/>
      <c r="Q241" s="431"/>
      <c r="R241" s="431"/>
      <c r="S241" s="431"/>
    </row>
    <row r="242" spans="1:19" x14ac:dyDescent="0.25">
      <c r="A242" s="402"/>
      <c r="B242" s="3"/>
      <c r="C242" s="3"/>
      <c r="D242" s="3"/>
      <c r="E242" s="524"/>
      <c r="F242" s="524"/>
      <c r="G242" s="525"/>
      <c r="H242" s="402"/>
      <c r="I242" s="402"/>
      <c r="J242" s="402"/>
      <c r="K242" s="402"/>
      <c r="L242" s="402"/>
      <c r="M242" s="402"/>
      <c r="N242" s="431"/>
      <c r="O242" s="431"/>
      <c r="P242" s="431"/>
      <c r="Q242" s="431"/>
      <c r="R242" s="431"/>
      <c r="S242" s="431"/>
    </row>
    <row r="243" spans="1:19" x14ac:dyDescent="0.25">
      <c r="A243" s="402"/>
      <c r="B243" s="3"/>
      <c r="C243" s="3"/>
      <c r="D243" s="3"/>
      <c r="E243" s="524"/>
      <c r="F243" s="524"/>
      <c r="G243" s="525"/>
      <c r="H243" s="402"/>
      <c r="I243" s="402"/>
      <c r="J243" s="402"/>
      <c r="K243" s="402"/>
      <c r="L243" s="402"/>
      <c r="M243" s="402"/>
      <c r="N243" s="431"/>
      <c r="O243" s="431"/>
      <c r="P243" s="431"/>
      <c r="Q243" s="431"/>
      <c r="R243" s="431"/>
      <c r="S243" s="431"/>
    </row>
    <row r="244" spans="1:19" x14ac:dyDescent="0.25">
      <c r="A244" s="402"/>
      <c r="B244" s="3"/>
      <c r="C244" s="3"/>
      <c r="D244" s="532"/>
      <c r="E244" s="524"/>
      <c r="F244" s="524"/>
      <c r="G244" s="525"/>
      <c r="H244" s="402"/>
      <c r="I244" s="402"/>
      <c r="J244" s="402"/>
      <c r="K244" s="402"/>
      <c r="L244" s="402"/>
      <c r="M244" s="402"/>
      <c r="N244" s="431"/>
      <c r="O244" s="431"/>
      <c r="P244" s="431"/>
      <c r="Q244" s="431"/>
      <c r="R244" s="431"/>
      <c r="S244" s="431"/>
    </row>
    <row r="245" spans="1:19" x14ac:dyDescent="0.25">
      <c r="A245" s="402"/>
      <c r="B245" s="3"/>
      <c r="C245" s="3"/>
      <c r="D245" s="3"/>
      <c r="E245" s="524"/>
      <c r="F245" s="524"/>
      <c r="G245" s="525"/>
      <c r="H245" s="402"/>
      <c r="I245" s="402"/>
      <c r="J245" s="402"/>
      <c r="K245" s="402"/>
      <c r="L245" s="402"/>
      <c r="M245" s="402"/>
      <c r="N245" s="431"/>
      <c r="O245" s="431"/>
      <c r="P245" s="431"/>
      <c r="Q245" s="431"/>
      <c r="R245" s="431"/>
      <c r="S245" s="431"/>
    </row>
    <row r="246" spans="1:19" x14ac:dyDescent="0.25">
      <c r="A246" s="402"/>
      <c r="B246" s="3"/>
      <c r="C246" s="3"/>
      <c r="D246" s="3"/>
      <c r="E246" s="524"/>
      <c r="F246" s="524"/>
      <c r="G246" s="525"/>
      <c r="H246" s="402"/>
      <c r="I246" s="402"/>
      <c r="J246" s="402"/>
      <c r="K246" s="402"/>
      <c r="L246" s="402"/>
      <c r="M246" s="402"/>
      <c r="N246" s="431"/>
      <c r="O246" s="431"/>
      <c r="P246" s="431"/>
      <c r="Q246" s="431"/>
      <c r="R246" s="431"/>
      <c r="S246" s="431"/>
    </row>
    <row r="247" spans="1:19" x14ac:dyDescent="0.25">
      <c r="A247" s="402"/>
      <c r="B247" s="3"/>
      <c r="C247" s="3"/>
      <c r="D247" s="3"/>
      <c r="E247" s="524"/>
      <c r="F247" s="524"/>
      <c r="G247" s="525"/>
      <c r="H247" s="402"/>
      <c r="I247" s="402"/>
      <c r="J247" s="402"/>
      <c r="K247" s="402"/>
      <c r="L247" s="402"/>
      <c r="M247" s="402"/>
      <c r="N247" s="431"/>
      <c r="O247" s="431"/>
      <c r="P247" s="431"/>
      <c r="Q247" s="431"/>
      <c r="R247" s="431"/>
      <c r="S247" s="431"/>
    </row>
    <row r="248" spans="1:19" x14ac:dyDescent="0.25">
      <c r="A248" s="402"/>
      <c r="B248" s="3"/>
      <c r="C248" s="3"/>
      <c r="D248" s="3"/>
      <c r="E248" s="524"/>
      <c r="F248" s="524"/>
      <c r="G248" s="525"/>
      <c r="H248" s="402"/>
      <c r="I248" s="402"/>
      <c r="J248" s="402"/>
      <c r="K248" s="402"/>
      <c r="L248" s="402"/>
      <c r="M248" s="402"/>
      <c r="N248" s="431"/>
      <c r="O248" s="431"/>
      <c r="P248" s="431"/>
      <c r="Q248" s="431"/>
      <c r="R248" s="431"/>
      <c r="S248" s="431"/>
    </row>
    <row r="249" spans="1:19" x14ac:dyDescent="0.25">
      <c r="A249" s="402"/>
      <c r="B249" s="3"/>
      <c r="C249" s="3"/>
      <c r="D249" s="3"/>
      <c r="E249" s="524"/>
      <c r="F249" s="524"/>
      <c r="G249" s="525"/>
      <c r="H249" s="402"/>
      <c r="I249" s="402"/>
      <c r="J249" s="402"/>
      <c r="K249" s="402"/>
      <c r="L249" s="402"/>
      <c r="M249" s="402"/>
      <c r="N249" s="431"/>
      <c r="O249" s="431"/>
      <c r="P249" s="431"/>
      <c r="Q249" s="431"/>
      <c r="R249" s="431"/>
      <c r="S249" s="431"/>
    </row>
    <row r="250" spans="1:19" x14ac:dyDescent="0.25">
      <c r="A250" s="402"/>
      <c r="B250" s="3"/>
      <c r="C250" s="3"/>
      <c r="D250" s="3"/>
      <c r="E250" s="524"/>
      <c r="F250" s="524"/>
      <c r="G250" s="525"/>
      <c r="H250" s="402"/>
      <c r="I250" s="402"/>
      <c r="J250" s="402"/>
      <c r="K250" s="402"/>
      <c r="L250" s="402"/>
      <c r="M250" s="402"/>
      <c r="N250" s="431"/>
      <c r="O250" s="431"/>
      <c r="P250" s="431"/>
      <c r="Q250" s="431"/>
      <c r="R250" s="431"/>
      <c r="S250" s="431"/>
    </row>
    <row r="251" spans="1:19" x14ac:dyDescent="0.25">
      <c r="A251" s="402"/>
      <c r="B251" s="3"/>
      <c r="C251" s="3"/>
      <c r="D251" s="3"/>
      <c r="E251" s="524"/>
      <c r="F251" s="524"/>
      <c r="G251" s="525"/>
      <c r="H251" s="402"/>
      <c r="I251" s="402"/>
      <c r="J251" s="402"/>
      <c r="K251" s="402"/>
      <c r="L251" s="402"/>
      <c r="M251" s="402"/>
      <c r="N251" s="431"/>
      <c r="O251" s="431"/>
      <c r="P251" s="431"/>
      <c r="Q251" s="431"/>
      <c r="R251" s="431"/>
      <c r="S251" s="431"/>
    </row>
    <row r="252" spans="1:19" x14ac:dyDescent="0.25">
      <c r="A252" s="402"/>
      <c r="B252" s="3"/>
      <c r="C252" s="3"/>
      <c r="D252" s="3"/>
      <c r="E252" s="524"/>
      <c r="F252" s="524"/>
      <c r="G252" s="525"/>
      <c r="H252" s="402"/>
      <c r="I252" s="402"/>
      <c r="J252" s="402"/>
      <c r="K252" s="402"/>
      <c r="L252" s="402"/>
      <c r="M252" s="402"/>
      <c r="N252" s="431"/>
      <c r="O252" s="431"/>
      <c r="P252" s="431"/>
      <c r="Q252" s="431"/>
      <c r="R252" s="431"/>
      <c r="S252" s="431"/>
    </row>
    <row r="253" spans="1:19" x14ac:dyDescent="0.25">
      <c r="A253" s="402"/>
      <c r="B253" s="3"/>
      <c r="C253" s="3"/>
      <c r="D253" s="3"/>
      <c r="E253" s="524"/>
      <c r="F253" s="524"/>
      <c r="G253" s="525"/>
      <c r="H253" s="402"/>
      <c r="I253" s="402"/>
      <c r="J253" s="402"/>
      <c r="K253" s="402"/>
      <c r="L253" s="402"/>
      <c r="M253" s="402"/>
      <c r="N253" s="431"/>
      <c r="O253" s="431"/>
      <c r="P253" s="431"/>
      <c r="Q253" s="431"/>
      <c r="R253" s="431"/>
      <c r="S253" s="431"/>
    </row>
    <row r="254" spans="1:19" x14ac:dyDescent="0.25">
      <c r="A254" s="402"/>
      <c r="B254" s="3"/>
      <c r="C254" s="3"/>
      <c r="D254" s="3"/>
      <c r="E254" s="524"/>
      <c r="F254" s="524"/>
      <c r="G254" s="525"/>
      <c r="H254" s="402"/>
      <c r="I254" s="402"/>
      <c r="J254" s="402"/>
      <c r="K254" s="402"/>
      <c r="L254" s="402"/>
      <c r="M254" s="402"/>
      <c r="N254" s="431"/>
      <c r="O254" s="431"/>
      <c r="P254" s="431"/>
      <c r="Q254" s="431"/>
      <c r="R254" s="431"/>
      <c r="S254" s="431"/>
    </row>
    <row r="255" spans="1:19" x14ac:dyDescent="0.25">
      <c r="A255" s="402"/>
      <c r="B255" s="3"/>
      <c r="C255" s="3"/>
      <c r="D255" s="3"/>
      <c r="E255" s="524"/>
      <c r="F255" s="524"/>
      <c r="G255" s="525"/>
      <c r="H255" s="402"/>
      <c r="I255" s="402"/>
      <c r="J255" s="402"/>
      <c r="K255" s="402"/>
      <c r="L255" s="402"/>
      <c r="M255" s="402"/>
      <c r="N255" s="431"/>
      <c r="O255" s="431"/>
      <c r="P255" s="431"/>
      <c r="Q255" s="431"/>
      <c r="R255" s="431"/>
      <c r="S255" s="431"/>
    </row>
    <row r="256" spans="1:19" x14ac:dyDescent="0.25">
      <c r="A256" s="402"/>
      <c r="B256" s="3"/>
      <c r="C256" s="3"/>
      <c r="D256" s="3"/>
      <c r="E256" s="524"/>
      <c r="F256" s="524"/>
      <c r="G256" s="525"/>
      <c r="H256" s="402"/>
      <c r="I256" s="402"/>
      <c r="J256" s="402"/>
      <c r="K256" s="402"/>
      <c r="L256" s="402"/>
      <c r="M256" s="402"/>
      <c r="N256" s="431"/>
      <c r="O256" s="431"/>
      <c r="P256" s="431"/>
      <c r="Q256" s="431"/>
      <c r="R256" s="431"/>
      <c r="S256" s="431"/>
    </row>
    <row r="257" spans="1:19" x14ac:dyDescent="0.25">
      <c r="A257" s="402"/>
      <c r="B257" s="3"/>
      <c r="C257" s="3"/>
      <c r="D257" s="3"/>
      <c r="E257" s="524"/>
      <c r="F257" s="524"/>
      <c r="G257" s="525"/>
      <c r="H257" s="402"/>
      <c r="I257" s="402"/>
      <c r="J257" s="402"/>
      <c r="K257" s="402"/>
      <c r="L257" s="402"/>
      <c r="M257" s="402"/>
      <c r="N257" s="431"/>
      <c r="O257" s="431"/>
      <c r="P257" s="431"/>
      <c r="Q257" s="431"/>
      <c r="R257" s="431"/>
      <c r="S257" s="431"/>
    </row>
    <row r="258" spans="1:19" x14ac:dyDescent="0.25">
      <c r="A258" s="402"/>
      <c r="B258" s="3"/>
      <c r="C258" s="3"/>
      <c r="D258" s="3"/>
      <c r="E258" s="524"/>
      <c r="F258" s="524"/>
      <c r="G258" s="525"/>
      <c r="H258" s="402"/>
      <c r="I258" s="402"/>
      <c r="J258" s="402"/>
      <c r="K258" s="402"/>
      <c r="L258" s="402"/>
      <c r="M258" s="402"/>
      <c r="N258" s="431"/>
      <c r="O258" s="431"/>
      <c r="P258" s="431"/>
      <c r="Q258" s="431"/>
      <c r="R258" s="431"/>
      <c r="S258" s="431"/>
    </row>
    <row r="259" spans="1:19" x14ac:dyDescent="0.25">
      <c r="A259" s="402"/>
      <c r="B259" s="3"/>
      <c r="C259" s="3"/>
      <c r="D259" s="3"/>
      <c r="E259" s="524"/>
      <c r="F259" s="524"/>
      <c r="G259" s="525"/>
      <c r="H259" s="402"/>
      <c r="I259" s="402"/>
      <c r="J259" s="402"/>
      <c r="K259" s="402"/>
      <c r="L259" s="402"/>
      <c r="M259" s="402"/>
      <c r="N259" s="431"/>
      <c r="O259" s="431"/>
      <c r="P259" s="431"/>
      <c r="Q259" s="431"/>
      <c r="R259" s="431"/>
      <c r="S259" s="431"/>
    </row>
    <row r="260" spans="1:19" x14ac:dyDescent="0.25">
      <c r="A260" s="402"/>
      <c r="B260" s="3"/>
      <c r="C260" s="3"/>
      <c r="D260" s="3"/>
      <c r="E260" s="524"/>
      <c r="F260" s="524"/>
      <c r="G260" s="525"/>
      <c r="H260" s="402"/>
      <c r="I260" s="402"/>
      <c r="J260" s="402"/>
      <c r="K260" s="402"/>
      <c r="L260" s="402"/>
      <c r="M260" s="402"/>
      <c r="N260" s="431"/>
      <c r="O260" s="431"/>
      <c r="P260" s="431"/>
      <c r="Q260" s="431"/>
      <c r="R260" s="431"/>
      <c r="S260" s="431"/>
    </row>
    <row r="261" spans="1:19" x14ac:dyDescent="0.25">
      <c r="A261" s="402"/>
      <c r="B261" s="3"/>
      <c r="C261" s="3"/>
      <c r="D261" s="3"/>
      <c r="E261" s="524"/>
      <c r="F261" s="524"/>
      <c r="G261" s="525"/>
      <c r="H261" s="402"/>
      <c r="I261" s="402"/>
      <c r="J261" s="402"/>
      <c r="K261" s="402"/>
      <c r="L261" s="402"/>
      <c r="M261" s="402"/>
      <c r="N261" s="431"/>
      <c r="O261" s="431"/>
      <c r="P261" s="431"/>
      <c r="Q261" s="431"/>
      <c r="R261" s="431"/>
      <c r="S261" s="431"/>
    </row>
    <row r="262" spans="1:19" x14ac:dyDescent="0.25">
      <c r="A262" s="402"/>
      <c r="B262" s="3"/>
      <c r="C262" s="3"/>
      <c r="D262" s="3"/>
      <c r="E262" s="524"/>
      <c r="F262" s="524"/>
      <c r="G262" s="525"/>
      <c r="H262" s="402"/>
      <c r="I262" s="402"/>
      <c r="J262" s="402"/>
      <c r="K262" s="402"/>
      <c r="L262" s="402"/>
      <c r="M262" s="402"/>
      <c r="N262" s="431"/>
      <c r="O262" s="431"/>
      <c r="P262" s="431"/>
      <c r="Q262" s="431"/>
      <c r="R262" s="431"/>
      <c r="S262" s="431"/>
    </row>
    <row r="263" spans="1:19" x14ac:dyDescent="0.25">
      <c r="A263" s="402"/>
      <c r="B263" s="3"/>
      <c r="C263" s="3"/>
      <c r="D263" s="3"/>
      <c r="E263" s="524"/>
      <c r="F263" s="524"/>
      <c r="G263" s="525"/>
      <c r="H263" s="402"/>
      <c r="I263" s="402"/>
      <c r="J263" s="402"/>
      <c r="K263" s="402"/>
      <c r="L263" s="402"/>
      <c r="M263" s="402"/>
      <c r="N263" s="431"/>
      <c r="O263" s="431"/>
      <c r="P263" s="431"/>
      <c r="Q263" s="431"/>
      <c r="R263" s="431"/>
      <c r="S263" s="431"/>
    </row>
    <row r="264" spans="1:19" x14ac:dyDescent="0.25">
      <c r="A264" s="402"/>
      <c r="B264" s="3"/>
      <c r="C264" s="3"/>
      <c r="D264" s="524"/>
      <c r="E264" s="524"/>
      <c r="F264" s="524"/>
      <c r="G264" s="525"/>
      <c r="H264" s="402"/>
      <c r="I264" s="402"/>
      <c r="J264" s="402"/>
      <c r="K264" s="402"/>
      <c r="L264" s="402"/>
      <c r="M264" s="402"/>
      <c r="N264" s="431"/>
      <c r="O264" s="431"/>
      <c r="P264" s="431"/>
      <c r="Q264" s="431"/>
      <c r="R264" s="431"/>
      <c r="S264" s="431"/>
    </row>
    <row r="265" spans="1:19" x14ac:dyDescent="0.25">
      <c r="A265" s="402"/>
      <c r="B265" s="3"/>
      <c r="C265" s="3"/>
      <c r="D265" s="3"/>
      <c r="E265" s="524"/>
      <c r="F265" s="524"/>
      <c r="G265" s="525"/>
      <c r="H265" s="402"/>
      <c r="I265" s="402"/>
      <c r="J265" s="402"/>
      <c r="K265" s="402"/>
      <c r="L265" s="402"/>
      <c r="M265" s="402"/>
      <c r="N265" s="431"/>
      <c r="O265" s="431"/>
      <c r="P265" s="431"/>
      <c r="Q265" s="431"/>
      <c r="R265" s="431"/>
      <c r="S265" s="431"/>
    </row>
    <row r="266" spans="1:19" x14ac:dyDescent="0.25">
      <c r="A266" s="402"/>
      <c r="B266" s="3"/>
      <c r="C266" s="3"/>
      <c r="D266" s="3"/>
      <c r="E266" s="524"/>
      <c r="F266" s="524"/>
      <c r="G266" s="525"/>
      <c r="H266" s="402"/>
      <c r="I266" s="402"/>
      <c r="J266" s="402"/>
      <c r="K266" s="402"/>
      <c r="L266" s="402"/>
      <c r="M266" s="402"/>
      <c r="N266" s="431"/>
      <c r="O266" s="431"/>
      <c r="P266" s="431"/>
      <c r="Q266" s="431"/>
      <c r="R266" s="431"/>
      <c r="S266" s="431"/>
    </row>
    <row r="267" spans="1:19" x14ac:dyDescent="0.25">
      <c r="A267" s="402"/>
      <c r="B267" s="3"/>
      <c r="C267" s="3"/>
      <c r="D267" s="3"/>
      <c r="E267" s="524"/>
      <c r="F267" s="524"/>
      <c r="G267" s="525"/>
      <c r="H267" s="402"/>
      <c r="I267" s="402"/>
      <c r="J267" s="402"/>
      <c r="K267" s="402"/>
      <c r="L267" s="402"/>
      <c r="M267" s="402"/>
      <c r="N267" s="431"/>
      <c r="O267" s="431"/>
      <c r="P267" s="431"/>
      <c r="Q267" s="431"/>
      <c r="R267" s="431"/>
      <c r="S267" s="431"/>
    </row>
    <row r="268" spans="1:19" x14ac:dyDescent="0.25">
      <c r="A268" s="402"/>
      <c r="B268" s="3"/>
      <c r="C268" s="3"/>
      <c r="D268" s="3"/>
      <c r="E268" s="524"/>
      <c r="F268" s="524"/>
      <c r="G268" s="525"/>
      <c r="H268" s="402"/>
      <c r="I268" s="402"/>
      <c r="J268" s="402"/>
      <c r="K268" s="402"/>
      <c r="L268" s="402"/>
      <c r="M268" s="402"/>
      <c r="N268" s="431"/>
      <c r="O268" s="431"/>
      <c r="P268" s="431"/>
      <c r="Q268" s="431"/>
      <c r="R268" s="431"/>
      <c r="S268" s="431"/>
    </row>
    <row r="269" spans="1:19" x14ac:dyDescent="0.25">
      <c r="A269" s="402"/>
      <c r="B269" s="3"/>
      <c r="C269" s="3"/>
      <c r="D269" s="3"/>
      <c r="E269" s="524"/>
      <c r="F269" s="524"/>
      <c r="G269" s="525"/>
      <c r="H269" s="402"/>
      <c r="I269" s="402"/>
      <c r="J269" s="402"/>
      <c r="K269" s="402"/>
      <c r="L269" s="402"/>
      <c r="M269" s="402"/>
      <c r="N269" s="431"/>
      <c r="O269" s="431"/>
      <c r="P269" s="431"/>
      <c r="Q269" s="431"/>
      <c r="R269" s="431"/>
      <c r="S269" s="431"/>
    </row>
    <row r="270" spans="1:19" x14ac:dyDescent="0.25">
      <c r="A270" s="402"/>
      <c r="B270" s="3"/>
      <c r="C270" s="3"/>
      <c r="D270" s="3"/>
      <c r="E270" s="524"/>
      <c r="F270" s="524"/>
      <c r="G270" s="525"/>
      <c r="H270" s="402"/>
      <c r="I270" s="402"/>
      <c r="J270" s="402"/>
      <c r="K270" s="402"/>
      <c r="L270" s="402"/>
      <c r="M270" s="402"/>
      <c r="N270" s="431"/>
      <c r="O270" s="431"/>
      <c r="P270" s="431"/>
      <c r="Q270" s="431"/>
      <c r="R270" s="431"/>
      <c r="S270" s="431"/>
    </row>
    <row r="271" spans="1:19" x14ac:dyDescent="0.25">
      <c r="A271" s="402"/>
      <c r="B271" s="3"/>
      <c r="C271" s="3"/>
      <c r="D271" s="3"/>
      <c r="E271" s="524"/>
      <c r="F271" s="524"/>
      <c r="G271" s="525"/>
      <c r="H271" s="402"/>
      <c r="I271" s="402"/>
      <c r="J271" s="402"/>
      <c r="K271" s="402"/>
      <c r="L271" s="402"/>
      <c r="M271" s="402"/>
      <c r="N271" s="431"/>
      <c r="O271" s="431"/>
      <c r="P271" s="431"/>
      <c r="Q271" s="431"/>
      <c r="R271" s="431"/>
      <c r="S271" s="431"/>
    </row>
    <row r="272" spans="1:19" x14ac:dyDescent="0.25">
      <c r="A272" s="402"/>
      <c r="B272" s="3"/>
      <c r="C272" s="3"/>
      <c r="D272" s="3"/>
      <c r="E272" s="524"/>
      <c r="F272" s="524"/>
      <c r="G272" s="525"/>
      <c r="H272" s="402"/>
      <c r="I272" s="402"/>
      <c r="J272" s="402"/>
      <c r="K272" s="402"/>
      <c r="L272" s="402"/>
      <c r="M272" s="402"/>
      <c r="N272" s="431"/>
      <c r="O272" s="431"/>
      <c r="P272" s="431"/>
      <c r="Q272" s="431"/>
      <c r="R272" s="431"/>
      <c r="S272" s="431"/>
    </row>
    <row r="273" spans="1:19" x14ac:dyDescent="0.25">
      <c r="A273" s="402"/>
      <c r="B273" s="3"/>
      <c r="C273" s="3"/>
      <c r="D273" s="3"/>
      <c r="E273" s="524"/>
      <c r="F273" s="524"/>
      <c r="G273" s="525"/>
      <c r="H273" s="402"/>
      <c r="I273" s="402"/>
      <c r="J273" s="402"/>
      <c r="K273" s="402"/>
      <c r="L273" s="402"/>
      <c r="M273" s="402"/>
      <c r="N273" s="431"/>
      <c r="O273" s="431"/>
      <c r="P273" s="431"/>
      <c r="Q273" s="431"/>
      <c r="R273" s="431"/>
      <c r="S273" s="431"/>
    </row>
    <row r="274" spans="1:19" x14ac:dyDescent="0.25">
      <c r="A274" s="402"/>
      <c r="B274" s="3"/>
      <c r="C274" s="3"/>
      <c r="D274" s="3"/>
      <c r="E274" s="524"/>
      <c r="F274" s="524"/>
      <c r="G274" s="525"/>
      <c r="H274" s="402"/>
      <c r="I274" s="402"/>
      <c r="J274" s="402"/>
      <c r="K274" s="402"/>
      <c r="L274" s="402"/>
      <c r="M274" s="402"/>
      <c r="N274" s="431"/>
      <c r="O274" s="431"/>
      <c r="P274" s="431"/>
      <c r="Q274" s="431"/>
      <c r="R274" s="431"/>
      <c r="S274" s="431"/>
    </row>
    <row r="275" spans="1:19" x14ac:dyDescent="0.25">
      <c r="A275" s="402"/>
      <c r="B275" s="3"/>
      <c r="C275" s="3"/>
      <c r="D275" s="3"/>
      <c r="E275" s="524"/>
      <c r="F275" s="524"/>
      <c r="G275" s="525"/>
      <c r="H275" s="402"/>
      <c r="I275" s="402"/>
      <c r="J275" s="402"/>
      <c r="K275" s="402"/>
      <c r="L275" s="402"/>
      <c r="M275" s="402"/>
      <c r="N275" s="431"/>
      <c r="O275" s="431"/>
      <c r="P275" s="431"/>
      <c r="Q275" s="431"/>
      <c r="R275" s="431"/>
      <c r="S275" s="431"/>
    </row>
    <row r="276" spans="1:19" x14ac:dyDescent="0.25">
      <c r="A276" s="402"/>
      <c r="B276" s="3"/>
      <c r="C276" s="3"/>
      <c r="D276" s="3"/>
      <c r="E276" s="524"/>
      <c r="F276" s="524"/>
      <c r="G276" s="525"/>
      <c r="H276" s="402"/>
      <c r="I276" s="402"/>
      <c r="J276" s="402"/>
      <c r="K276" s="402"/>
      <c r="L276" s="402"/>
      <c r="M276" s="402"/>
      <c r="N276" s="431"/>
      <c r="O276" s="431"/>
      <c r="P276" s="431"/>
      <c r="Q276" s="431"/>
      <c r="R276" s="431"/>
      <c r="S276" s="431"/>
    </row>
    <row r="277" spans="1:19" x14ac:dyDescent="0.25">
      <c r="A277" s="402"/>
      <c r="B277" s="3"/>
      <c r="C277" s="3"/>
      <c r="D277" s="3"/>
      <c r="E277" s="524"/>
      <c r="F277" s="524"/>
      <c r="G277" s="525"/>
      <c r="H277" s="402"/>
      <c r="I277" s="402"/>
      <c r="J277" s="402"/>
      <c r="K277" s="402"/>
      <c r="L277" s="402"/>
      <c r="M277" s="402"/>
      <c r="N277" s="431"/>
      <c r="O277" s="431"/>
      <c r="P277" s="431"/>
      <c r="Q277" s="431"/>
      <c r="R277" s="431"/>
      <c r="S277" s="431"/>
    </row>
    <row r="278" spans="1:19" x14ac:dyDescent="0.25">
      <c r="A278" s="402"/>
      <c r="B278" s="3"/>
      <c r="C278" s="3"/>
      <c r="D278" s="3"/>
      <c r="E278" s="524"/>
      <c r="F278" s="524"/>
      <c r="G278" s="525"/>
      <c r="H278" s="402"/>
      <c r="I278" s="402"/>
      <c r="J278" s="402"/>
      <c r="K278" s="402"/>
      <c r="L278" s="402"/>
      <c r="M278" s="402"/>
      <c r="N278" s="431"/>
      <c r="O278" s="431"/>
      <c r="P278" s="431"/>
      <c r="Q278" s="431"/>
      <c r="R278" s="431"/>
      <c r="S278" s="431"/>
    </row>
    <row r="279" spans="1:19" x14ac:dyDescent="0.25">
      <c r="A279" s="402"/>
      <c r="B279" s="3"/>
      <c r="C279" s="3"/>
      <c r="D279" s="3"/>
      <c r="E279" s="524"/>
      <c r="F279" s="524"/>
      <c r="G279" s="525"/>
      <c r="H279" s="402"/>
      <c r="I279" s="402"/>
      <c r="J279" s="402"/>
      <c r="K279" s="402"/>
      <c r="L279" s="402"/>
      <c r="M279" s="402"/>
      <c r="N279" s="431"/>
      <c r="O279" s="431"/>
      <c r="P279" s="431"/>
      <c r="Q279" s="431"/>
      <c r="R279" s="431"/>
      <c r="S279" s="431"/>
    </row>
    <row r="280" spans="1:19" x14ac:dyDescent="0.25">
      <c r="A280" s="402"/>
      <c r="B280" s="3"/>
      <c r="C280" s="3"/>
      <c r="D280" s="3"/>
      <c r="E280" s="524"/>
      <c r="F280" s="524"/>
      <c r="G280" s="525"/>
      <c r="H280" s="402"/>
      <c r="I280" s="402"/>
      <c r="J280" s="402"/>
      <c r="K280" s="402"/>
      <c r="L280" s="402"/>
      <c r="M280" s="402"/>
      <c r="N280" s="431"/>
      <c r="O280" s="431"/>
      <c r="P280" s="431"/>
      <c r="Q280" s="431"/>
      <c r="R280" s="431"/>
      <c r="S280" s="431"/>
    </row>
    <row r="281" spans="1:19" x14ac:dyDescent="0.25">
      <c r="A281" s="402"/>
      <c r="B281" s="3"/>
      <c r="C281" s="3"/>
      <c r="D281" s="3"/>
      <c r="E281" s="524"/>
      <c r="F281" s="524"/>
      <c r="G281" s="525"/>
      <c r="H281" s="402"/>
      <c r="I281" s="402"/>
      <c r="J281" s="402"/>
      <c r="K281" s="402"/>
      <c r="L281" s="402"/>
      <c r="M281" s="402"/>
      <c r="N281" s="431"/>
      <c r="O281" s="431"/>
      <c r="P281" s="431"/>
      <c r="Q281" s="431"/>
      <c r="R281" s="431"/>
      <c r="S281" s="431"/>
    </row>
    <row r="282" spans="1:19" x14ac:dyDescent="0.25">
      <c r="A282" s="402"/>
      <c r="B282" s="3"/>
      <c r="C282" s="3"/>
      <c r="D282" s="3"/>
      <c r="E282" s="524"/>
      <c r="F282" s="524"/>
      <c r="G282" s="525"/>
      <c r="H282" s="402"/>
      <c r="I282" s="402"/>
      <c r="J282" s="402"/>
      <c r="K282" s="402"/>
      <c r="L282" s="402"/>
      <c r="M282" s="402"/>
      <c r="N282" s="431"/>
      <c r="O282" s="431"/>
      <c r="P282" s="431"/>
      <c r="Q282" s="431"/>
      <c r="R282" s="431"/>
      <c r="S282" s="431"/>
    </row>
    <row r="283" spans="1:19" x14ac:dyDescent="0.25">
      <c r="A283" s="402"/>
      <c r="B283" s="3"/>
      <c r="C283" s="3"/>
      <c r="D283" s="3"/>
      <c r="E283" s="524"/>
      <c r="F283" s="524"/>
      <c r="G283" s="525"/>
      <c r="H283" s="402"/>
      <c r="I283" s="402"/>
      <c r="J283" s="402"/>
      <c r="K283" s="402"/>
      <c r="L283" s="402"/>
      <c r="M283" s="402"/>
      <c r="N283" s="431"/>
      <c r="O283" s="431"/>
      <c r="P283" s="431"/>
      <c r="Q283" s="431"/>
      <c r="R283" s="431"/>
      <c r="S283" s="431"/>
    </row>
    <row r="284" spans="1:19" x14ac:dyDescent="0.25">
      <c r="A284" s="402"/>
      <c r="B284" s="3"/>
      <c r="C284" s="3"/>
      <c r="D284" s="3"/>
      <c r="E284" s="524"/>
      <c r="F284" s="524"/>
      <c r="G284" s="525"/>
      <c r="H284" s="402"/>
      <c r="I284" s="402"/>
      <c r="J284" s="402"/>
      <c r="K284" s="402"/>
      <c r="L284" s="402"/>
      <c r="M284" s="402"/>
      <c r="N284" s="431"/>
      <c r="O284" s="431"/>
      <c r="P284" s="431"/>
      <c r="Q284" s="431"/>
      <c r="R284" s="431"/>
      <c r="S284" s="431"/>
    </row>
    <row r="285" spans="1:19" x14ac:dyDescent="0.25">
      <c r="A285" s="402"/>
      <c r="B285" s="3"/>
      <c r="C285" s="3"/>
      <c r="D285" s="3"/>
      <c r="E285" s="524"/>
      <c r="F285" s="524"/>
      <c r="G285" s="525"/>
      <c r="H285" s="402"/>
      <c r="I285" s="402"/>
      <c r="J285" s="402"/>
      <c r="K285" s="402"/>
      <c r="L285" s="402"/>
      <c r="M285" s="402"/>
      <c r="N285" s="431"/>
      <c r="O285" s="431"/>
      <c r="P285" s="431"/>
      <c r="Q285" s="431"/>
      <c r="R285" s="431"/>
      <c r="S285" s="431"/>
    </row>
    <row r="286" spans="1:19" x14ac:dyDescent="0.25">
      <c r="A286" s="402"/>
      <c r="B286" s="3"/>
      <c r="C286" s="3"/>
      <c r="D286" s="3"/>
      <c r="E286" s="524"/>
      <c r="F286" s="524"/>
      <c r="G286" s="525"/>
      <c r="H286" s="402"/>
      <c r="I286" s="402"/>
      <c r="J286" s="402"/>
      <c r="K286" s="402"/>
      <c r="L286" s="402"/>
      <c r="M286" s="402"/>
      <c r="N286" s="431"/>
      <c r="O286" s="431"/>
      <c r="P286" s="431"/>
      <c r="Q286" s="431"/>
      <c r="R286" s="431"/>
      <c r="S286" s="431"/>
    </row>
    <row r="287" spans="1:19" x14ac:dyDescent="0.25">
      <c r="A287" s="402"/>
      <c r="B287" s="3"/>
      <c r="C287" s="3"/>
      <c r="D287" s="532"/>
      <c r="E287" s="524"/>
      <c r="F287" s="524"/>
      <c r="G287" s="525"/>
      <c r="H287" s="402"/>
      <c r="I287" s="402"/>
      <c r="J287" s="402"/>
      <c r="K287" s="402"/>
      <c r="L287" s="402"/>
      <c r="M287" s="402"/>
      <c r="N287" s="431"/>
      <c r="O287" s="431"/>
      <c r="P287" s="431"/>
      <c r="Q287" s="431"/>
      <c r="R287" s="431"/>
      <c r="S287" s="431"/>
    </row>
    <row r="288" spans="1:19" x14ac:dyDescent="0.25">
      <c r="A288" s="402"/>
      <c r="B288" s="3"/>
      <c r="C288" s="3"/>
      <c r="D288" s="3"/>
      <c r="E288" s="524"/>
      <c r="F288" s="524"/>
      <c r="G288" s="525"/>
      <c r="H288" s="402"/>
      <c r="I288" s="402"/>
      <c r="J288" s="402"/>
      <c r="K288" s="402"/>
      <c r="L288" s="402"/>
      <c r="M288" s="402"/>
      <c r="N288" s="431"/>
      <c r="O288" s="431"/>
      <c r="P288" s="431"/>
      <c r="Q288" s="431"/>
      <c r="R288" s="431"/>
      <c r="S288" s="431"/>
    </row>
    <row r="289" spans="1:19" x14ac:dyDescent="0.25">
      <c r="A289" s="402"/>
      <c r="B289" s="3"/>
      <c r="C289" s="3"/>
      <c r="D289" s="3"/>
      <c r="E289" s="524"/>
      <c r="F289" s="524"/>
      <c r="G289" s="525"/>
      <c r="H289" s="402"/>
      <c r="I289" s="402"/>
      <c r="J289" s="402"/>
      <c r="K289" s="402"/>
      <c r="L289" s="402"/>
      <c r="M289" s="402"/>
      <c r="N289" s="431"/>
      <c r="O289" s="431"/>
      <c r="P289" s="431"/>
      <c r="Q289" s="431"/>
      <c r="R289" s="431"/>
      <c r="S289" s="431"/>
    </row>
    <row r="290" spans="1:19" x14ac:dyDescent="0.25">
      <c r="A290" s="402"/>
      <c r="B290" s="3"/>
      <c r="C290" s="3"/>
      <c r="D290" s="3"/>
      <c r="E290" s="524"/>
      <c r="F290" s="524"/>
      <c r="G290" s="525"/>
      <c r="H290" s="402"/>
      <c r="I290" s="402"/>
      <c r="J290" s="402"/>
      <c r="K290" s="402"/>
      <c r="L290" s="402"/>
      <c r="M290" s="402"/>
      <c r="N290" s="431"/>
      <c r="O290" s="431"/>
      <c r="P290" s="431"/>
      <c r="Q290" s="431"/>
      <c r="R290" s="431"/>
      <c r="S290" s="431"/>
    </row>
    <row r="291" spans="1:19" x14ac:dyDescent="0.25">
      <c r="A291" s="402"/>
      <c r="B291" s="3"/>
      <c r="C291" s="3"/>
      <c r="D291" s="3"/>
      <c r="E291" s="524"/>
      <c r="F291" s="524"/>
      <c r="G291" s="525"/>
      <c r="H291" s="402"/>
      <c r="I291" s="402"/>
      <c r="J291" s="402"/>
      <c r="K291" s="402"/>
      <c r="L291" s="402"/>
      <c r="M291" s="402"/>
      <c r="N291" s="431"/>
      <c r="O291" s="431"/>
      <c r="P291" s="431"/>
      <c r="Q291" s="431"/>
      <c r="R291" s="431"/>
      <c r="S291" s="431"/>
    </row>
    <row r="292" spans="1:19" x14ac:dyDescent="0.25">
      <c r="A292" s="402"/>
      <c r="B292" s="3"/>
      <c r="C292" s="3"/>
      <c r="D292" s="3"/>
      <c r="E292" s="524"/>
      <c r="F292" s="524"/>
      <c r="G292" s="525"/>
      <c r="H292" s="402"/>
      <c r="I292" s="402"/>
      <c r="J292" s="402"/>
      <c r="K292" s="402"/>
      <c r="L292" s="402"/>
      <c r="M292" s="402"/>
      <c r="N292" s="431"/>
      <c r="O292" s="431"/>
      <c r="P292" s="431"/>
      <c r="Q292" s="431"/>
      <c r="R292" s="431"/>
      <c r="S292" s="431"/>
    </row>
    <row r="293" spans="1:19" x14ac:dyDescent="0.25">
      <c r="A293" s="402"/>
      <c r="B293" s="3"/>
      <c r="C293" s="3"/>
      <c r="D293" s="3"/>
      <c r="E293" s="524"/>
      <c r="F293" s="524"/>
      <c r="G293" s="525"/>
      <c r="H293" s="402"/>
      <c r="I293" s="402"/>
      <c r="J293" s="402"/>
      <c r="K293" s="402"/>
      <c r="L293" s="402"/>
      <c r="M293" s="402"/>
      <c r="N293" s="431"/>
      <c r="O293" s="431"/>
      <c r="P293" s="431"/>
      <c r="Q293" s="431"/>
      <c r="R293" s="431"/>
      <c r="S293" s="431"/>
    </row>
    <row r="294" spans="1:19" x14ac:dyDescent="0.25">
      <c r="A294" s="402"/>
      <c r="B294" s="3"/>
      <c r="C294" s="3"/>
      <c r="D294" s="3"/>
      <c r="E294" s="524"/>
      <c r="F294" s="524"/>
      <c r="G294" s="525"/>
      <c r="H294" s="402"/>
      <c r="I294" s="402"/>
      <c r="J294" s="402"/>
      <c r="K294" s="402"/>
      <c r="L294" s="402"/>
      <c r="M294" s="402"/>
      <c r="N294" s="431"/>
      <c r="O294" s="431"/>
      <c r="P294" s="431"/>
      <c r="Q294" s="431"/>
      <c r="R294" s="431"/>
      <c r="S294" s="431"/>
    </row>
    <row r="295" spans="1:19" x14ac:dyDescent="0.25">
      <c r="A295" s="402"/>
      <c r="B295" s="3"/>
      <c r="C295" s="3"/>
      <c r="D295" s="3"/>
      <c r="E295" s="524"/>
      <c r="F295" s="524"/>
      <c r="G295" s="525"/>
      <c r="H295" s="402"/>
      <c r="I295" s="402"/>
      <c r="J295" s="402"/>
      <c r="K295" s="402"/>
      <c r="L295" s="402"/>
      <c r="M295" s="402"/>
      <c r="N295" s="431"/>
      <c r="O295" s="431"/>
      <c r="P295" s="431"/>
      <c r="Q295" s="431"/>
      <c r="R295" s="431"/>
      <c r="S295" s="431"/>
    </row>
    <row r="296" spans="1:19" x14ac:dyDescent="0.25">
      <c r="A296" s="402"/>
      <c r="B296" s="3"/>
      <c r="C296" s="3"/>
      <c r="D296" s="3"/>
      <c r="E296" s="524"/>
      <c r="F296" s="524"/>
      <c r="G296" s="525"/>
      <c r="H296" s="402"/>
      <c r="I296" s="402"/>
      <c r="J296" s="402"/>
      <c r="K296" s="402"/>
      <c r="L296" s="402"/>
      <c r="M296" s="402"/>
      <c r="N296" s="431"/>
      <c r="O296" s="431"/>
      <c r="P296" s="431"/>
      <c r="Q296" s="431"/>
      <c r="R296" s="431"/>
      <c r="S296" s="431"/>
    </row>
    <row r="297" spans="1:19" x14ac:dyDescent="0.25">
      <c r="A297" s="402"/>
      <c r="B297" s="3"/>
      <c r="C297" s="3"/>
      <c r="D297" s="3"/>
      <c r="E297" s="524"/>
      <c r="F297" s="524"/>
      <c r="G297" s="525"/>
      <c r="H297" s="402"/>
      <c r="I297" s="402"/>
      <c r="J297" s="402"/>
      <c r="K297" s="402"/>
      <c r="L297" s="402"/>
      <c r="M297" s="402"/>
      <c r="N297" s="431"/>
      <c r="O297" s="431"/>
      <c r="P297" s="431"/>
      <c r="Q297" s="431"/>
      <c r="R297" s="431"/>
      <c r="S297" s="431"/>
    </row>
    <row r="298" spans="1:19" x14ac:dyDescent="0.25">
      <c r="A298" s="402"/>
      <c r="B298" s="3"/>
      <c r="C298" s="3"/>
      <c r="D298" s="3"/>
      <c r="E298" s="524"/>
      <c r="F298" s="524"/>
      <c r="G298" s="525"/>
      <c r="H298" s="402"/>
      <c r="I298" s="402"/>
      <c r="J298" s="402"/>
      <c r="K298" s="402"/>
      <c r="L298" s="402"/>
      <c r="M298" s="402"/>
      <c r="N298" s="431"/>
      <c r="O298" s="431"/>
      <c r="P298" s="431"/>
      <c r="Q298" s="431"/>
      <c r="R298" s="431"/>
      <c r="S298" s="431"/>
    </row>
    <row r="299" spans="1:19" x14ac:dyDescent="0.25">
      <c r="A299" s="402"/>
      <c r="B299" s="3"/>
      <c r="C299" s="3"/>
      <c r="D299" s="3"/>
      <c r="E299" s="524"/>
      <c r="F299" s="524"/>
      <c r="G299" s="525"/>
      <c r="H299" s="402"/>
      <c r="I299" s="402"/>
      <c r="J299" s="402"/>
      <c r="K299" s="402"/>
      <c r="L299" s="402"/>
      <c r="M299" s="402"/>
      <c r="N299" s="431"/>
      <c r="O299" s="431"/>
      <c r="P299" s="431"/>
      <c r="Q299" s="431"/>
      <c r="R299" s="431"/>
      <c r="S299" s="431"/>
    </row>
    <row r="300" spans="1:19" x14ac:dyDescent="0.25">
      <c r="A300" s="402"/>
      <c r="B300" s="3"/>
      <c r="C300" s="3"/>
      <c r="D300" s="3"/>
      <c r="E300" s="524"/>
      <c r="F300" s="524"/>
      <c r="G300" s="525"/>
      <c r="H300" s="402"/>
      <c r="I300" s="402"/>
      <c r="J300" s="402"/>
      <c r="K300" s="402"/>
      <c r="L300" s="402"/>
      <c r="M300" s="402"/>
      <c r="N300" s="431"/>
      <c r="O300" s="431"/>
      <c r="P300" s="431"/>
      <c r="Q300" s="431"/>
      <c r="R300" s="431"/>
      <c r="S300" s="431"/>
    </row>
    <row r="301" spans="1:19" x14ac:dyDescent="0.25">
      <c r="A301" s="402"/>
      <c r="B301" s="3"/>
      <c r="C301" s="3"/>
      <c r="D301" s="3"/>
      <c r="E301" s="524"/>
      <c r="F301" s="524"/>
      <c r="G301" s="525"/>
      <c r="H301" s="402"/>
      <c r="I301" s="402"/>
      <c r="J301" s="402"/>
      <c r="K301" s="402"/>
      <c r="L301" s="402"/>
      <c r="M301" s="402"/>
      <c r="N301" s="431"/>
      <c r="O301" s="431"/>
      <c r="P301" s="431"/>
      <c r="Q301" s="431"/>
      <c r="R301" s="431"/>
      <c r="S301" s="431"/>
    </row>
    <row r="302" spans="1:19" x14ac:dyDescent="0.25">
      <c r="A302" s="402"/>
      <c r="B302" s="3"/>
      <c r="C302" s="3"/>
      <c r="D302" s="3"/>
      <c r="E302" s="524"/>
      <c r="F302" s="524"/>
      <c r="G302" s="525"/>
      <c r="H302" s="402"/>
      <c r="I302" s="402"/>
      <c r="J302" s="402"/>
      <c r="K302" s="402"/>
      <c r="L302" s="402"/>
      <c r="M302" s="402"/>
      <c r="N302" s="431"/>
      <c r="O302" s="431"/>
      <c r="P302" s="431"/>
      <c r="Q302" s="431"/>
      <c r="R302" s="431"/>
      <c r="S302" s="431"/>
    </row>
    <row r="303" spans="1:19" x14ac:dyDescent="0.25">
      <c r="A303" s="402"/>
      <c r="B303" s="3"/>
      <c r="C303" s="3"/>
      <c r="D303" s="3"/>
      <c r="E303" s="524"/>
      <c r="F303" s="524"/>
      <c r="G303" s="525"/>
      <c r="H303" s="402"/>
      <c r="I303" s="402"/>
      <c r="J303" s="402"/>
      <c r="K303" s="402"/>
      <c r="L303" s="402"/>
      <c r="M303" s="402"/>
      <c r="N303" s="431"/>
      <c r="O303" s="431"/>
      <c r="P303" s="431"/>
      <c r="Q303" s="431"/>
      <c r="R303" s="431"/>
      <c r="S303" s="431"/>
    </row>
    <row r="304" spans="1:19" x14ac:dyDescent="0.25">
      <c r="A304" s="402"/>
      <c r="B304" s="3"/>
      <c r="C304" s="3"/>
      <c r="D304" s="3"/>
      <c r="E304" s="524"/>
      <c r="F304" s="524"/>
      <c r="G304" s="525"/>
      <c r="H304" s="402"/>
      <c r="I304" s="402"/>
      <c r="J304" s="402"/>
      <c r="K304" s="402"/>
      <c r="L304" s="402"/>
      <c r="M304" s="402"/>
      <c r="N304" s="431"/>
      <c r="O304" s="431"/>
      <c r="P304" s="431"/>
      <c r="Q304" s="431"/>
      <c r="R304" s="431"/>
      <c r="S304" s="431"/>
    </row>
    <row r="305" spans="1:19" x14ac:dyDescent="0.25">
      <c r="A305" s="402"/>
      <c r="B305" s="3"/>
      <c r="C305" s="3"/>
      <c r="D305" s="3"/>
      <c r="E305" s="524"/>
      <c r="F305" s="524"/>
      <c r="G305" s="525"/>
      <c r="H305" s="402"/>
      <c r="I305" s="402"/>
      <c r="J305" s="402"/>
      <c r="K305" s="402"/>
      <c r="L305" s="402"/>
      <c r="M305" s="402"/>
      <c r="N305" s="431"/>
      <c r="O305" s="431"/>
      <c r="P305" s="431"/>
      <c r="Q305" s="431"/>
      <c r="R305" s="431"/>
      <c r="S305" s="431"/>
    </row>
    <row r="306" spans="1:19" x14ac:dyDescent="0.25">
      <c r="A306" s="402"/>
      <c r="B306" s="3"/>
      <c r="C306" s="3"/>
      <c r="D306" s="3"/>
      <c r="E306" s="524"/>
      <c r="F306" s="524"/>
      <c r="G306" s="525"/>
      <c r="H306" s="402"/>
      <c r="I306" s="402"/>
      <c r="J306" s="402"/>
      <c r="K306" s="402"/>
      <c r="L306" s="402"/>
      <c r="M306" s="402"/>
      <c r="N306" s="431"/>
      <c r="O306" s="431"/>
      <c r="P306" s="431"/>
      <c r="Q306" s="431"/>
      <c r="R306" s="431"/>
      <c r="S306" s="431"/>
    </row>
    <row r="307" spans="1:19" x14ac:dyDescent="0.25">
      <c r="A307" s="402"/>
      <c r="B307" s="3"/>
      <c r="C307" s="3"/>
      <c r="D307" s="3"/>
      <c r="E307" s="524"/>
      <c r="F307" s="524"/>
      <c r="G307" s="525"/>
      <c r="H307" s="402"/>
      <c r="I307" s="402"/>
      <c r="J307" s="402"/>
      <c r="K307" s="402"/>
      <c r="L307" s="402"/>
      <c r="M307" s="402"/>
      <c r="N307" s="431"/>
      <c r="O307" s="431"/>
      <c r="P307" s="431"/>
      <c r="Q307" s="431"/>
      <c r="R307" s="431"/>
      <c r="S307" s="431"/>
    </row>
    <row r="308" spans="1:19" x14ac:dyDescent="0.25">
      <c r="A308" s="402"/>
      <c r="B308" s="3"/>
      <c r="C308" s="3"/>
      <c r="D308" s="3"/>
      <c r="E308" s="524"/>
      <c r="F308" s="524"/>
      <c r="G308" s="525"/>
      <c r="H308" s="402"/>
      <c r="I308" s="402"/>
      <c r="J308" s="402"/>
      <c r="K308" s="402"/>
      <c r="L308" s="402"/>
      <c r="M308" s="402"/>
      <c r="N308" s="431"/>
      <c r="O308" s="431"/>
      <c r="P308" s="431"/>
      <c r="Q308" s="431"/>
      <c r="R308" s="431"/>
      <c r="S308" s="431"/>
    </row>
    <row r="309" spans="1:19" x14ac:dyDescent="0.25">
      <c r="A309" s="402"/>
      <c r="B309" s="3"/>
      <c r="C309" s="3"/>
      <c r="D309" s="3"/>
      <c r="E309" s="524"/>
      <c r="F309" s="524"/>
      <c r="G309" s="525"/>
      <c r="H309" s="402"/>
      <c r="I309" s="402"/>
      <c r="J309" s="402"/>
      <c r="K309" s="402"/>
      <c r="L309" s="402"/>
      <c r="M309" s="402"/>
      <c r="N309" s="431"/>
      <c r="O309" s="431"/>
      <c r="P309" s="431"/>
      <c r="Q309" s="431"/>
      <c r="R309" s="431"/>
      <c r="S309" s="431"/>
    </row>
    <row r="310" spans="1:19" x14ac:dyDescent="0.25">
      <c r="A310" s="402"/>
      <c r="B310" s="3"/>
      <c r="C310" s="3"/>
      <c r="D310" s="3"/>
      <c r="E310" s="524"/>
      <c r="F310" s="524"/>
      <c r="G310" s="525"/>
      <c r="H310" s="402"/>
      <c r="I310" s="402"/>
      <c r="J310" s="402"/>
      <c r="K310" s="402"/>
      <c r="L310" s="402"/>
      <c r="M310" s="402"/>
      <c r="N310" s="431"/>
      <c r="O310" s="431"/>
      <c r="P310" s="431"/>
      <c r="Q310" s="431"/>
      <c r="R310" s="431"/>
      <c r="S310" s="431"/>
    </row>
    <row r="311" spans="1:19" x14ac:dyDescent="0.25">
      <c r="A311" s="402"/>
      <c r="B311" s="3"/>
      <c r="C311" s="3"/>
      <c r="D311" s="3"/>
      <c r="E311" s="524"/>
      <c r="F311" s="524"/>
      <c r="G311" s="525"/>
      <c r="H311" s="402"/>
      <c r="I311" s="402"/>
      <c r="J311" s="402"/>
      <c r="K311" s="402"/>
      <c r="L311" s="402"/>
      <c r="M311" s="402"/>
      <c r="N311" s="431"/>
      <c r="O311" s="431"/>
      <c r="P311" s="431"/>
      <c r="Q311" s="431"/>
      <c r="R311" s="431"/>
      <c r="S311" s="431"/>
    </row>
    <row r="312" spans="1:19" x14ac:dyDescent="0.25">
      <c r="A312" s="402"/>
      <c r="B312" s="3"/>
      <c r="C312" s="3"/>
      <c r="D312" s="3"/>
      <c r="E312" s="524"/>
      <c r="F312" s="524"/>
      <c r="G312" s="525"/>
      <c r="H312" s="402"/>
      <c r="I312" s="402"/>
      <c r="J312" s="402"/>
      <c r="K312" s="402"/>
      <c r="L312" s="402"/>
      <c r="M312" s="402"/>
      <c r="N312" s="431"/>
      <c r="O312" s="431"/>
      <c r="P312" s="431"/>
      <c r="Q312" s="431"/>
      <c r="R312" s="431"/>
      <c r="S312" s="431"/>
    </row>
    <row r="313" spans="1:19" x14ac:dyDescent="0.25">
      <c r="A313" s="402"/>
      <c r="B313" s="3"/>
      <c r="C313" s="3"/>
      <c r="D313" s="3"/>
      <c r="E313" s="524"/>
      <c r="F313" s="524"/>
      <c r="G313" s="525"/>
      <c r="H313" s="402"/>
      <c r="I313" s="402"/>
      <c r="J313" s="402"/>
      <c r="K313" s="402"/>
      <c r="L313" s="402"/>
      <c r="M313" s="402"/>
      <c r="N313" s="431"/>
      <c r="O313" s="431"/>
      <c r="P313" s="431"/>
      <c r="Q313" s="431"/>
      <c r="R313" s="431"/>
      <c r="S313" s="431"/>
    </row>
    <row r="314" spans="1:19" x14ac:dyDescent="0.25">
      <c r="A314" s="402"/>
      <c r="B314" s="3"/>
      <c r="C314" s="3"/>
      <c r="D314" s="3"/>
      <c r="E314" s="524"/>
      <c r="F314" s="524"/>
      <c r="G314" s="525"/>
      <c r="H314" s="402"/>
      <c r="I314" s="402"/>
      <c r="J314" s="402"/>
      <c r="K314" s="402"/>
      <c r="L314" s="402"/>
      <c r="M314" s="402"/>
      <c r="N314" s="431"/>
      <c r="O314" s="431"/>
      <c r="P314" s="431"/>
      <c r="Q314" s="431"/>
      <c r="R314" s="431"/>
      <c r="S314" s="431"/>
    </row>
    <row r="315" spans="1:19" x14ac:dyDescent="0.25">
      <c r="A315" s="402"/>
      <c r="B315" s="3"/>
      <c r="C315" s="3"/>
      <c r="D315" s="3"/>
      <c r="E315" s="524"/>
      <c r="F315" s="524"/>
      <c r="G315" s="525"/>
      <c r="H315" s="402"/>
      <c r="I315" s="402"/>
      <c r="J315" s="402"/>
      <c r="K315" s="402"/>
      <c r="L315" s="402"/>
      <c r="M315" s="402"/>
      <c r="N315" s="431"/>
      <c r="O315" s="431"/>
      <c r="P315" s="431"/>
      <c r="Q315" s="431"/>
      <c r="R315" s="431"/>
      <c r="S315" s="431"/>
    </row>
    <row r="316" spans="1:19" x14ac:dyDescent="0.25">
      <c r="A316" s="402"/>
      <c r="B316" s="3"/>
      <c r="C316" s="3"/>
      <c r="D316" s="3"/>
      <c r="E316" s="524"/>
      <c r="F316" s="524"/>
      <c r="G316" s="525"/>
      <c r="H316" s="402"/>
      <c r="I316" s="402"/>
      <c r="J316" s="402"/>
      <c r="K316" s="402"/>
      <c r="L316" s="402"/>
      <c r="M316" s="402"/>
      <c r="N316" s="431"/>
      <c r="O316" s="431"/>
      <c r="P316" s="431"/>
      <c r="Q316" s="431"/>
      <c r="R316" s="431"/>
      <c r="S316" s="431"/>
    </row>
    <row r="317" spans="1:19" x14ac:dyDescent="0.25">
      <c r="A317" s="402"/>
      <c r="B317" s="3"/>
      <c r="C317" s="3"/>
      <c r="D317" s="3"/>
      <c r="E317" s="524"/>
      <c r="F317" s="524"/>
      <c r="G317" s="525"/>
      <c r="H317" s="402"/>
      <c r="I317" s="402"/>
      <c r="J317" s="402"/>
      <c r="K317" s="402"/>
      <c r="L317" s="402"/>
      <c r="M317" s="402"/>
      <c r="N317" s="431"/>
      <c r="O317" s="431"/>
      <c r="P317" s="431"/>
      <c r="Q317" s="431"/>
      <c r="R317" s="431"/>
      <c r="S317" s="431"/>
    </row>
    <row r="318" spans="1:19" x14ac:dyDescent="0.25">
      <c r="A318" s="402"/>
      <c r="B318" s="3"/>
      <c r="C318" s="3"/>
      <c r="D318" s="3"/>
      <c r="E318" s="524"/>
      <c r="F318" s="524"/>
      <c r="G318" s="525"/>
      <c r="H318" s="402"/>
      <c r="I318" s="402"/>
      <c r="J318" s="402"/>
      <c r="K318" s="402"/>
      <c r="L318" s="402"/>
      <c r="M318" s="402"/>
      <c r="N318" s="431"/>
      <c r="O318" s="431"/>
      <c r="P318" s="431"/>
      <c r="Q318" s="431"/>
      <c r="R318" s="431"/>
      <c r="S318" s="431"/>
    </row>
    <row r="319" spans="1:19" x14ac:dyDescent="0.25">
      <c r="A319" s="402"/>
      <c r="B319" s="3"/>
      <c r="C319" s="3"/>
      <c r="D319" s="3"/>
      <c r="E319" s="524"/>
      <c r="F319" s="524"/>
      <c r="G319" s="525"/>
      <c r="H319" s="402"/>
      <c r="I319" s="402"/>
      <c r="J319" s="402"/>
      <c r="K319" s="402"/>
      <c r="L319" s="402"/>
      <c r="M319" s="402"/>
      <c r="N319" s="431"/>
      <c r="O319" s="431"/>
      <c r="P319" s="431"/>
      <c r="Q319" s="431"/>
      <c r="R319" s="431"/>
      <c r="S319" s="431"/>
    </row>
    <row r="320" spans="1:19" x14ac:dyDescent="0.25">
      <c r="A320" s="402"/>
      <c r="B320" s="3"/>
      <c r="C320" s="3"/>
      <c r="D320" s="3"/>
      <c r="E320" s="524"/>
      <c r="F320" s="524"/>
      <c r="G320" s="525"/>
      <c r="H320" s="402"/>
      <c r="I320" s="402"/>
      <c r="J320" s="402"/>
      <c r="K320" s="402"/>
      <c r="L320" s="402"/>
      <c r="M320" s="402"/>
      <c r="N320" s="431"/>
      <c r="O320" s="431"/>
      <c r="P320" s="431"/>
      <c r="Q320" s="431"/>
      <c r="R320" s="431"/>
      <c r="S320" s="431"/>
    </row>
    <row r="321" spans="1:19" x14ac:dyDescent="0.25">
      <c r="A321" s="402"/>
      <c r="B321" s="3"/>
      <c r="C321" s="3"/>
      <c r="D321" s="3"/>
      <c r="E321" s="524"/>
      <c r="F321" s="524"/>
      <c r="G321" s="525"/>
      <c r="H321" s="402"/>
      <c r="I321" s="402"/>
      <c r="J321" s="402"/>
      <c r="K321" s="402"/>
      <c r="L321" s="402"/>
      <c r="M321" s="402"/>
      <c r="N321" s="431"/>
      <c r="O321" s="431"/>
      <c r="P321" s="431"/>
      <c r="Q321" s="431"/>
      <c r="R321" s="431"/>
      <c r="S321" s="431"/>
    </row>
    <row r="322" spans="1:19" x14ac:dyDescent="0.25">
      <c r="A322" s="402"/>
      <c r="B322" s="3"/>
      <c r="C322" s="3"/>
      <c r="D322" s="3"/>
      <c r="E322" s="524"/>
      <c r="F322" s="524"/>
      <c r="G322" s="525"/>
      <c r="H322" s="402"/>
      <c r="I322" s="402"/>
      <c r="J322" s="402"/>
      <c r="K322" s="402"/>
      <c r="L322" s="402"/>
      <c r="M322" s="402"/>
      <c r="N322" s="431"/>
      <c r="O322" s="431"/>
      <c r="P322" s="431"/>
      <c r="Q322" s="431"/>
      <c r="R322" s="431"/>
      <c r="S322" s="431"/>
    </row>
    <row r="323" spans="1:19" x14ac:dyDescent="0.25">
      <c r="A323" s="402"/>
      <c r="B323" s="3"/>
      <c r="C323" s="3"/>
      <c r="D323" s="3"/>
      <c r="E323" s="524"/>
      <c r="F323" s="524"/>
      <c r="G323" s="525"/>
      <c r="H323" s="402"/>
      <c r="I323" s="402"/>
      <c r="J323" s="402"/>
      <c r="K323" s="402"/>
      <c r="L323" s="402"/>
      <c r="M323" s="402"/>
      <c r="N323" s="431"/>
      <c r="O323" s="431"/>
      <c r="P323" s="431"/>
      <c r="Q323" s="431"/>
      <c r="R323" s="431"/>
      <c r="S323" s="431"/>
    </row>
    <row r="324" spans="1:19" x14ac:dyDescent="0.25">
      <c r="A324" s="402"/>
      <c r="B324" s="3"/>
      <c r="C324" s="3"/>
      <c r="D324" s="3"/>
      <c r="E324" s="524"/>
      <c r="F324" s="524"/>
      <c r="G324" s="525"/>
      <c r="H324" s="402"/>
      <c r="I324" s="402"/>
      <c r="J324" s="402"/>
      <c r="K324" s="402"/>
      <c r="L324" s="402"/>
      <c r="M324" s="402"/>
      <c r="N324" s="431"/>
      <c r="O324" s="431"/>
      <c r="P324" s="431"/>
      <c r="Q324" s="431"/>
      <c r="R324" s="431"/>
      <c r="S324" s="431"/>
    </row>
    <row r="325" spans="1:19" x14ac:dyDescent="0.25">
      <c r="A325" s="402"/>
      <c r="B325" s="3"/>
      <c r="C325" s="3"/>
      <c r="D325" s="3"/>
      <c r="E325" s="524"/>
      <c r="F325" s="524"/>
      <c r="G325" s="525"/>
      <c r="H325" s="402"/>
      <c r="I325" s="402"/>
      <c r="J325" s="402"/>
      <c r="K325" s="402"/>
      <c r="L325" s="402"/>
      <c r="M325" s="402"/>
      <c r="N325" s="431"/>
      <c r="O325" s="431"/>
      <c r="P325" s="431"/>
      <c r="Q325" s="431"/>
      <c r="R325" s="431"/>
      <c r="S325" s="431"/>
    </row>
    <row r="326" spans="1:19" x14ac:dyDescent="0.25">
      <c r="A326" s="402"/>
      <c r="B326" s="3"/>
      <c r="C326" s="3"/>
      <c r="D326" s="3"/>
      <c r="E326" s="524"/>
      <c r="F326" s="524"/>
      <c r="G326" s="525"/>
      <c r="H326" s="402"/>
      <c r="I326" s="402"/>
      <c r="J326" s="402"/>
      <c r="K326" s="402"/>
      <c r="L326" s="402"/>
      <c r="M326" s="402"/>
      <c r="N326" s="431"/>
      <c r="O326" s="431"/>
      <c r="P326" s="431"/>
      <c r="Q326" s="431"/>
      <c r="R326" s="431"/>
      <c r="S326" s="431"/>
    </row>
    <row r="327" spans="1:19" x14ac:dyDescent="0.25">
      <c r="A327" s="402"/>
      <c r="B327" s="3"/>
      <c r="C327" s="3"/>
      <c r="D327" s="3"/>
      <c r="E327" s="524"/>
      <c r="F327" s="524"/>
      <c r="G327" s="525"/>
      <c r="H327" s="402"/>
      <c r="I327" s="402"/>
      <c r="J327" s="402"/>
      <c r="K327" s="402"/>
      <c r="L327" s="402"/>
      <c r="M327" s="402"/>
      <c r="N327" s="431"/>
      <c r="O327" s="431"/>
      <c r="P327" s="431"/>
      <c r="Q327" s="431"/>
      <c r="R327" s="431"/>
      <c r="S327" s="431"/>
    </row>
    <row r="328" spans="1:19" x14ac:dyDescent="0.25">
      <c r="A328" s="402"/>
      <c r="B328" s="3"/>
      <c r="C328" s="3"/>
      <c r="D328" s="3"/>
      <c r="E328" s="524"/>
      <c r="F328" s="524"/>
      <c r="G328" s="525"/>
      <c r="H328" s="402"/>
      <c r="I328" s="402"/>
      <c r="J328" s="402"/>
      <c r="K328" s="402"/>
      <c r="L328" s="402"/>
      <c r="M328" s="402"/>
      <c r="N328" s="431"/>
      <c r="O328" s="431"/>
      <c r="P328" s="431"/>
      <c r="Q328" s="431"/>
      <c r="R328" s="431"/>
      <c r="S328" s="431"/>
    </row>
    <row r="329" spans="1:19" x14ac:dyDescent="0.25">
      <c r="A329" s="402"/>
      <c r="B329" s="3"/>
      <c r="C329" s="3"/>
      <c r="D329" s="3"/>
      <c r="E329" s="524"/>
      <c r="F329" s="524"/>
      <c r="G329" s="525"/>
      <c r="H329" s="402"/>
      <c r="I329" s="402"/>
      <c r="J329" s="402"/>
      <c r="K329" s="402"/>
      <c r="L329" s="402"/>
      <c r="M329" s="402"/>
      <c r="N329" s="431"/>
      <c r="O329" s="431"/>
      <c r="P329" s="431"/>
      <c r="Q329" s="431"/>
      <c r="R329" s="431"/>
      <c r="S329" s="431"/>
    </row>
    <row r="330" spans="1:19" x14ac:dyDescent="0.25">
      <c r="A330" s="402"/>
      <c r="B330" s="3"/>
      <c r="C330" s="3"/>
      <c r="D330" s="3"/>
      <c r="E330" s="524"/>
      <c r="F330" s="524"/>
      <c r="G330" s="525"/>
      <c r="H330" s="402"/>
      <c r="I330" s="402"/>
      <c r="J330" s="402"/>
      <c r="K330" s="402"/>
      <c r="L330" s="402"/>
      <c r="M330" s="402"/>
      <c r="N330" s="431"/>
      <c r="O330" s="431"/>
      <c r="P330" s="431"/>
      <c r="Q330" s="431"/>
      <c r="R330" s="431"/>
      <c r="S330" s="431"/>
    </row>
    <row r="331" spans="1:19" x14ac:dyDescent="0.25">
      <c r="A331" s="402"/>
      <c r="B331" s="3"/>
      <c r="C331" s="3"/>
      <c r="D331" s="3"/>
      <c r="E331" s="524"/>
      <c r="F331" s="524"/>
      <c r="G331" s="525"/>
      <c r="H331" s="402"/>
      <c r="I331" s="402"/>
      <c r="J331" s="402"/>
      <c r="K331" s="402"/>
      <c r="L331" s="402"/>
      <c r="M331" s="402"/>
      <c r="N331" s="431"/>
      <c r="O331" s="431"/>
      <c r="P331" s="431"/>
      <c r="Q331" s="431"/>
      <c r="R331" s="431"/>
      <c r="S331" s="431"/>
    </row>
    <row r="332" spans="1:19" x14ac:dyDescent="0.25">
      <c r="A332" s="402"/>
      <c r="B332" s="3"/>
      <c r="C332" s="3"/>
      <c r="D332" s="3"/>
      <c r="E332" s="524"/>
      <c r="F332" s="524"/>
      <c r="G332" s="525"/>
      <c r="H332" s="402"/>
      <c r="I332" s="402"/>
      <c r="J332" s="402"/>
      <c r="K332" s="402"/>
      <c r="L332" s="402"/>
      <c r="M332" s="402"/>
      <c r="N332" s="431"/>
      <c r="O332" s="431"/>
      <c r="P332" s="431"/>
      <c r="Q332" s="431"/>
      <c r="R332" s="431"/>
      <c r="S332" s="431"/>
    </row>
    <row r="333" spans="1:19" x14ac:dyDescent="0.25">
      <c r="A333" s="402"/>
      <c r="B333" s="3"/>
      <c r="C333" s="3"/>
      <c r="D333" s="3"/>
      <c r="E333" s="524"/>
      <c r="F333" s="524"/>
      <c r="G333" s="525"/>
      <c r="H333" s="402"/>
      <c r="I333" s="402"/>
      <c r="J333" s="402"/>
      <c r="K333" s="402"/>
      <c r="L333" s="402"/>
      <c r="M333" s="402"/>
      <c r="N333" s="431"/>
      <c r="O333" s="431"/>
      <c r="P333" s="431"/>
      <c r="Q333" s="431"/>
      <c r="R333" s="431"/>
      <c r="S333" s="431"/>
    </row>
    <row r="334" spans="1:19" x14ac:dyDescent="0.25">
      <c r="A334" s="402"/>
      <c r="B334" s="3"/>
      <c r="C334" s="3"/>
      <c r="D334" s="3"/>
      <c r="E334" s="524"/>
      <c r="F334" s="524"/>
      <c r="G334" s="525"/>
      <c r="H334" s="402"/>
      <c r="I334" s="402"/>
      <c r="J334" s="402"/>
      <c r="K334" s="402"/>
      <c r="L334" s="402"/>
      <c r="M334" s="402"/>
      <c r="N334" s="431"/>
      <c r="O334" s="431"/>
      <c r="P334" s="431"/>
      <c r="Q334" s="431"/>
      <c r="R334" s="431"/>
      <c r="S334" s="431"/>
    </row>
    <row r="335" spans="1:19" x14ac:dyDescent="0.25">
      <c r="A335" s="402"/>
      <c r="B335" s="3"/>
      <c r="C335" s="3"/>
      <c r="D335" s="3"/>
      <c r="E335" s="524"/>
      <c r="F335" s="524"/>
      <c r="G335" s="525"/>
      <c r="H335" s="402"/>
      <c r="I335" s="402"/>
      <c r="J335" s="402"/>
      <c r="K335" s="402"/>
      <c r="L335" s="402"/>
      <c r="M335" s="402"/>
      <c r="N335" s="431"/>
      <c r="O335" s="431"/>
      <c r="P335" s="431"/>
      <c r="Q335" s="431"/>
      <c r="R335" s="431"/>
      <c r="S335" s="431"/>
    </row>
    <row r="336" spans="1:19" x14ac:dyDescent="0.25">
      <c r="A336" s="402"/>
      <c r="B336" s="3"/>
      <c r="C336" s="3"/>
      <c r="D336" s="3"/>
      <c r="E336" s="524"/>
      <c r="F336" s="524"/>
      <c r="G336" s="525"/>
      <c r="H336" s="402"/>
      <c r="I336" s="402"/>
      <c r="J336" s="402"/>
      <c r="K336" s="402"/>
      <c r="L336" s="402"/>
      <c r="M336" s="402"/>
      <c r="N336" s="431"/>
      <c r="O336" s="431"/>
      <c r="P336" s="431"/>
      <c r="Q336" s="431"/>
      <c r="R336" s="431"/>
      <c r="S336" s="431"/>
    </row>
    <row r="337" spans="1:19" x14ac:dyDescent="0.25">
      <c r="A337" s="402"/>
      <c r="B337" s="3"/>
      <c r="C337" s="3"/>
      <c r="D337" s="3"/>
      <c r="E337" s="524"/>
      <c r="F337" s="524"/>
      <c r="G337" s="525"/>
      <c r="H337" s="402"/>
      <c r="I337" s="402"/>
      <c r="J337" s="402"/>
      <c r="K337" s="402"/>
      <c r="L337" s="402"/>
      <c r="M337" s="402"/>
      <c r="N337" s="431"/>
      <c r="O337" s="431"/>
      <c r="P337" s="431"/>
      <c r="Q337" s="431"/>
      <c r="R337" s="431"/>
      <c r="S337" s="431"/>
    </row>
    <row r="338" spans="1:19" x14ac:dyDescent="0.25">
      <c r="A338" s="402"/>
      <c r="B338" s="3"/>
      <c r="C338" s="3"/>
      <c r="D338" s="3"/>
      <c r="E338" s="524"/>
      <c r="F338" s="524"/>
      <c r="G338" s="525"/>
      <c r="H338" s="402"/>
      <c r="I338" s="402"/>
      <c r="J338" s="402"/>
      <c r="K338" s="402"/>
      <c r="L338" s="402"/>
      <c r="M338" s="402"/>
      <c r="N338" s="431"/>
      <c r="O338" s="431"/>
      <c r="P338" s="431"/>
      <c r="Q338" s="431"/>
      <c r="R338" s="431"/>
      <c r="S338" s="431"/>
    </row>
    <row r="339" spans="1:19" x14ac:dyDescent="0.25">
      <c r="A339" s="402"/>
      <c r="B339" s="3"/>
      <c r="C339" s="3"/>
      <c r="D339" s="3"/>
      <c r="E339" s="524"/>
      <c r="F339" s="524"/>
      <c r="G339" s="525"/>
      <c r="H339" s="402"/>
      <c r="I339" s="402"/>
      <c r="J339" s="402"/>
      <c r="K339" s="402"/>
      <c r="L339" s="402"/>
      <c r="M339" s="402"/>
      <c r="N339" s="431"/>
      <c r="O339" s="431"/>
      <c r="P339" s="431"/>
      <c r="Q339" s="431"/>
      <c r="R339" s="431"/>
      <c r="S339" s="431"/>
    </row>
    <row r="340" spans="1:19" x14ac:dyDescent="0.25">
      <c r="A340" s="402"/>
      <c r="B340" s="3"/>
      <c r="C340" s="3"/>
      <c r="D340" s="3"/>
      <c r="E340" s="524"/>
      <c r="F340" s="524"/>
      <c r="G340" s="525"/>
      <c r="H340" s="402"/>
      <c r="I340" s="402"/>
      <c r="J340" s="402"/>
      <c r="K340" s="402"/>
      <c r="L340" s="402"/>
      <c r="M340" s="402"/>
      <c r="N340" s="431"/>
      <c r="O340" s="431"/>
      <c r="P340" s="431"/>
      <c r="Q340" s="431"/>
      <c r="R340" s="431"/>
      <c r="S340" s="431"/>
    </row>
    <row r="341" spans="1:19" x14ac:dyDescent="0.25">
      <c r="A341" s="402"/>
      <c r="B341" s="3"/>
      <c r="C341" s="3"/>
      <c r="D341" s="3"/>
      <c r="E341" s="524"/>
      <c r="F341" s="524"/>
      <c r="G341" s="525"/>
      <c r="H341" s="402"/>
      <c r="I341" s="402"/>
      <c r="J341" s="402"/>
      <c r="K341" s="402"/>
      <c r="L341" s="402"/>
      <c r="M341" s="402"/>
      <c r="N341" s="431"/>
      <c r="O341" s="431"/>
      <c r="P341" s="431"/>
      <c r="Q341" s="431"/>
      <c r="R341" s="431"/>
      <c r="S341" s="431"/>
    </row>
    <row r="342" spans="1:19" x14ac:dyDescent="0.25">
      <c r="A342" s="402"/>
      <c r="B342" s="3"/>
      <c r="C342" s="3"/>
      <c r="D342" s="3"/>
      <c r="E342" s="524"/>
      <c r="F342" s="524"/>
      <c r="G342" s="525"/>
      <c r="H342" s="402"/>
      <c r="I342" s="402"/>
      <c r="J342" s="402"/>
      <c r="K342" s="402"/>
      <c r="L342" s="402"/>
      <c r="M342" s="402"/>
      <c r="N342" s="431"/>
      <c r="O342" s="431"/>
      <c r="P342" s="431"/>
      <c r="Q342" s="431"/>
      <c r="R342" s="431"/>
      <c r="S342" s="431"/>
    </row>
    <row r="343" spans="1:19" x14ac:dyDescent="0.25">
      <c r="A343" s="402"/>
      <c r="B343" s="3"/>
      <c r="C343" s="3"/>
      <c r="D343" s="3"/>
      <c r="E343" s="524"/>
      <c r="F343" s="524"/>
      <c r="G343" s="525"/>
      <c r="H343" s="402"/>
      <c r="I343" s="402"/>
      <c r="J343" s="402"/>
      <c r="K343" s="402"/>
      <c r="L343" s="402"/>
      <c r="M343" s="402"/>
      <c r="N343" s="431"/>
      <c r="O343" s="431"/>
      <c r="P343" s="431"/>
      <c r="Q343" s="431"/>
      <c r="R343" s="431"/>
      <c r="S343" s="431"/>
    </row>
    <row r="344" spans="1:19" x14ac:dyDescent="0.25">
      <c r="A344" s="402"/>
      <c r="B344" s="3"/>
      <c r="C344" s="3"/>
      <c r="D344" s="3"/>
      <c r="E344" s="524"/>
      <c r="F344" s="524"/>
      <c r="G344" s="525"/>
      <c r="H344" s="402"/>
      <c r="I344" s="402"/>
      <c r="J344" s="402"/>
      <c r="K344" s="402"/>
      <c r="L344" s="402"/>
      <c r="M344" s="402"/>
      <c r="N344" s="431"/>
      <c r="O344" s="431"/>
      <c r="P344" s="431"/>
      <c r="Q344" s="431"/>
      <c r="R344" s="431"/>
      <c r="S344" s="431"/>
    </row>
    <row r="345" spans="1:19" x14ac:dyDescent="0.25">
      <c r="A345" s="402"/>
      <c r="B345" s="3"/>
      <c r="C345" s="3"/>
      <c r="D345" s="3"/>
      <c r="E345" s="524"/>
      <c r="F345" s="524"/>
      <c r="G345" s="525"/>
      <c r="H345" s="402"/>
      <c r="I345" s="402"/>
      <c r="J345" s="402"/>
      <c r="K345" s="402"/>
      <c r="L345" s="402"/>
      <c r="M345" s="402"/>
      <c r="N345" s="431"/>
      <c r="O345" s="431"/>
      <c r="P345" s="431"/>
      <c r="Q345" s="431"/>
      <c r="R345" s="431"/>
      <c r="S345" s="431"/>
    </row>
    <row r="346" spans="1:19" x14ac:dyDescent="0.25">
      <c r="A346" s="402"/>
      <c r="B346" s="3"/>
      <c r="C346" s="3"/>
      <c r="D346" s="3"/>
      <c r="E346" s="524"/>
      <c r="F346" s="524"/>
      <c r="G346" s="525"/>
      <c r="H346" s="402"/>
      <c r="I346" s="402"/>
      <c r="J346" s="402"/>
      <c r="K346" s="402"/>
      <c r="L346" s="402"/>
      <c r="M346" s="402"/>
      <c r="N346" s="431"/>
      <c r="O346" s="431"/>
      <c r="P346" s="431"/>
      <c r="Q346" s="431"/>
      <c r="R346" s="431"/>
      <c r="S346" s="431"/>
    </row>
    <row r="347" spans="1:19" x14ac:dyDescent="0.25">
      <c r="A347" s="402"/>
      <c r="B347" s="3"/>
      <c r="C347" s="3"/>
      <c r="D347" s="524"/>
      <c r="E347" s="524"/>
      <c r="F347" s="524"/>
      <c r="G347" s="525"/>
      <c r="H347" s="402"/>
      <c r="I347" s="402"/>
      <c r="J347" s="402"/>
      <c r="K347" s="402"/>
      <c r="L347" s="402"/>
      <c r="M347" s="402"/>
      <c r="N347" s="431"/>
      <c r="O347" s="431"/>
      <c r="P347" s="431"/>
      <c r="Q347" s="431"/>
      <c r="R347" s="431"/>
      <c r="S347" s="431"/>
    </row>
    <row r="348" spans="1:19" x14ac:dyDescent="0.25">
      <c r="A348" s="402"/>
      <c r="B348" s="3"/>
      <c r="C348" s="3"/>
      <c r="D348" s="3"/>
      <c r="E348" s="524"/>
      <c r="F348" s="524"/>
      <c r="G348" s="525"/>
      <c r="H348" s="402"/>
      <c r="I348" s="402"/>
      <c r="J348" s="402"/>
      <c r="K348" s="402"/>
      <c r="L348" s="402"/>
      <c r="M348" s="402"/>
      <c r="N348" s="431"/>
      <c r="O348" s="431"/>
      <c r="P348" s="431"/>
      <c r="Q348" s="431"/>
      <c r="R348" s="431"/>
      <c r="S348" s="431"/>
    </row>
    <row r="349" spans="1:19" x14ac:dyDescent="0.25">
      <c r="A349" s="402"/>
      <c r="B349" s="3"/>
      <c r="C349" s="3"/>
      <c r="D349" s="3"/>
      <c r="E349" s="524"/>
      <c r="F349" s="524"/>
      <c r="G349" s="525"/>
      <c r="H349" s="402"/>
      <c r="I349" s="402"/>
      <c r="J349" s="402"/>
      <c r="K349" s="402"/>
      <c r="L349" s="402"/>
      <c r="M349" s="402"/>
      <c r="N349" s="431"/>
      <c r="O349" s="431"/>
      <c r="P349" s="431"/>
      <c r="Q349" s="431"/>
      <c r="R349" s="431"/>
      <c r="S349" s="431"/>
    </row>
    <row r="350" spans="1:19" x14ac:dyDescent="0.25">
      <c r="A350" s="402"/>
      <c r="B350" s="3"/>
      <c r="C350" s="3"/>
      <c r="D350" s="3"/>
      <c r="E350" s="524"/>
      <c r="F350" s="524"/>
      <c r="G350" s="525"/>
      <c r="H350" s="402"/>
      <c r="I350" s="402"/>
      <c r="J350" s="402"/>
      <c r="K350" s="402"/>
      <c r="L350" s="402"/>
      <c r="M350" s="402"/>
      <c r="N350" s="431"/>
      <c r="O350" s="431"/>
      <c r="P350" s="431"/>
      <c r="Q350" s="431"/>
      <c r="R350" s="431"/>
      <c r="S350" s="431"/>
    </row>
    <row r="351" spans="1:19" x14ac:dyDescent="0.25">
      <c r="A351" s="402"/>
      <c r="B351" s="3"/>
      <c r="C351" s="3"/>
      <c r="D351" s="3"/>
      <c r="E351" s="524"/>
      <c r="F351" s="524"/>
      <c r="G351" s="525"/>
      <c r="H351" s="402"/>
      <c r="I351" s="402"/>
      <c r="J351" s="402"/>
      <c r="K351" s="402"/>
      <c r="L351" s="402"/>
      <c r="M351" s="402"/>
      <c r="N351" s="431"/>
      <c r="O351" s="431"/>
      <c r="P351" s="431"/>
      <c r="Q351" s="431"/>
      <c r="R351" s="431"/>
      <c r="S351" s="431"/>
    </row>
    <row r="352" spans="1:19" x14ac:dyDescent="0.25">
      <c r="A352" s="402"/>
      <c r="B352" s="3"/>
      <c r="C352" s="3"/>
      <c r="D352" s="3"/>
      <c r="E352" s="524"/>
      <c r="F352" s="524"/>
      <c r="G352" s="525"/>
      <c r="H352" s="402"/>
      <c r="I352" s="402"/>
      <c r="J352" s="402"/>
      <c r="K352" s="402"/>
      <c r="L352" s="402"/>
      <c r="M352" s="402"/>
      <c r="N352" s="431"/>
      <c r="O352" s="431"/>
      <c r="P352" s="431"/>
      <c r="Q352" s="431"/>
      <c r="R352" s="431"/>
      <c r="S352" s="431"/>
    </row>
    <row r="353" spans="1:19" x14ac:dyDescent="0.25">
      <c r="A353" s="402"/>
      <c r="B353" s="3"/>
      <c r="C353" s="3"/>
      <c r="D353" s="3"/>
      <c r="E353" s="524"/>
      <c r="F353" s="524"/>
      <c r="G353" s="525"/>
      <c r="H353" s="402"/>
      <c r="I353" s="402"/>
      <c r="J353" s="402"/>
      <c r="K353" s="402"/>
      <c r="L353" s="402"/>
      <c r="M353" s="402"/>
      <c r="N353" s="431"/>
      <c r="O353" s="431"/>
      <c r="P353" s="431"/>
      <c r="Q353" s="431"/>
      <c r="R353" s="431"/>
      <c r="S353" s="431"/>
    </row>
    <row r="354" spans="1:19" x14ac:dyDescent="0.25">
      <c r="A354" s="402"/>
      <c r="B354" s="3"/>
      <c r="C354" s="3"/>
      <c r="D354" s="3"/>
      <c r="E354" s="524"/>
      <c r="F354" s="524"/>
      <c r="G354" s="525"/>
      <c r="H354" s="402"/>
      <c r="I354" s="402"/>
      <c r="J354" s="402"/>
      <c r="K354" s="402"/>
      <c r="L354" s="402"/>
      <c r="M354" s="402"/>
      <c r="N354" s="431"/>
      <c r="O354" s="431"/>
      <c r="P354" s="431"/>
      <c r="Q354" s="431"/>
      <c r="R354" s="431"/>
      <c r="S354" s="431"/>
    </row>
    <row r="355" spans="1:19" x14ac:dyDescent="0.25">
      <c r="A355" s="402"/>
      <c r="B355" s="3"/>
      <c r="C355" s="3"/>
      <c r="D355" s="3"/>
      <c r="E355" s="524"/>
      <c r="F355" s="524"/>
      <c r="G355" s="525"/>
      <c r="H355" s="402"/>
      <c r="I355" s="402"/>
      <c r="J355" s="402"/>
      <c r="K355" s="402"/>
      <c r="L355" s="402"/>
      <c r="M355" s="402"/>
      <c r="N355" s="431"/>
      <c r="O355" s="431"/>
      <c r="P355" s="431"/>
      <c r="Q355" s="431"/>
      <c r="R355" s="431"/>
      <c r="S355" s="431"/>
    </row>
    <row r="356" spans="1:19" x14ac:dyDescent="0.25">
      <c r="A356" s="402"/>
      <c r="B356" s="3"/>
      <c r="C356" s="3"/>
      <c r="D356" s="3"/>
      <c r="E356" s="524"/>
      <c r="F356" s="524"/>
      <c r="G356" s="525"/>
      <c r="H356" s="402"/>
      <c r="I356" s="402"/>
      <c r="J356" s="402"/>
      <c r="K356" s="402"/>
      <c r="L356" s="402"/>
      <c r="M356" s="402"/>
      <c r="N356" s="431"/>
      <c r="O356" s="431"/>
      <c r="P356" s="431"/>
      <c r="Q356" s="431"/>
      <c r="R356" s="431"/>
      <c r="S356" s="431"/>
    </row>
    <row r="357" spans="1:19" x14ac:dyDescent="0.25">
      <c r="A357" s="402"/>
      <c r="B357" s="3"/>
      <c r="C357" s="3"/>
      <c r="D357" s="3"/>
      <c r="E357" s="524"/>
      <c r="F357" s="524"/>
      <c r="G357" s="525"/>
      <c r="H357" s="402"/>
      <c r="I357" s="402"/>
      <c r="J357" s="402"/>
      <c r="K357" s="402"/>
      <c r="L357" s="402"/>
      <c r="M357" s="402"/>
      <c r="N357" s="431"/>
      <c r="O357" s="431"/>
      <c r="P357" s="431"/>
      <c r="Q357" s="431"/>
      <c r="R357" s="431"/>
      <c r="S357" s="431"/>
    </row>
    <row r="358" spans="1:19" x14ac:dyDescent="0.25">
      <c r="A358" s="402"/>
      <c r="B358" s="3"/>
      <c r="C358" s="3"/>
      <c r="D358" s="3"/>
      <c r="E358" s="524"/>
      <c r="F358" s="524"/>
      <c r="G358" s="525"/>
      <c r="H358" s="402"/>
      <c r="I358" s="402"/>
      <c r="J358" s="402"/>
      <c r="K358" s="402"/>
      <c r="L358" s="402"/>
      <c r="M358" s="402"/>
      <c r="N358" s="431"/>
      <c r="O358" s="431"/>
      <c r="P358" s="431"/>
      <c r="Q358" s="431"/>
      <c r="R358" s="431"/>
      <c r="S358" s="431"/>
    </row>
    <row r="359" spans="1:19" x14ac:dyDescent="0.25">
      <c r="A359" s="402"/>
      <c r="B359" s="3"/>
      <c r="C359" s="3"/>
      <c r="D359" s="3"/>
      <c r="E359" s="524"/>
      <c r="F359" s="524"/>
      <c r="G359" s="525"/>
      <c r="H359" s="402"/>
      <c r="I359" s="402"/>
      <c r="J359" s="402"/>
      <c r="K359" s="402"/>
      <c r="L359" s="402"/>
      <c r="M359" s="402"/>
      <c r="N359" s="431"/>
      <c r="O359" s="431"/>
      <c r="P359" s="431"/>
      <c r="Q359" s="431"/>
      <c r="R359" s="431"/>
      <c r="S359" s="431"/>
    </row>
    <row r="360" spans="1:19" x14ac:dyDescent="0.25">
      <c r="A360" s="402"/>
      <c r="B360" s="3"/>
      <c r="C360" s="3"/>
      <c r="D360" s="3"/>
      <c r="E360" s="524"/>
      <c r="F360" s="524"/>
      <c r="G360" s="525"/>
      <c r="H360" s="402"/>
      <c r="I360" s="402"/>
      <c r="J360" s="402"/>
      <c r="K360" s="402"/>
      <c r="L360" s="402"/>
      <c r="M360" s="402"/>
      <c r="N360" s="431"/>
      <c r="O360" s="431"/>
      <c r="P360" s="431"/>
      <c r="Q360" s="431"/>
      <c r="R360" s="431"/>
      <c r="S360" s="431"/>
    </row>
    <row r="361" spans="1:19" x14ac:dyDescent="0.25">
      <c r="A361" s="402"/>
      <c r="B361" s="3"/>
      <c r="C361" s="3"/>
      <c r="D361" s="3"/>
      <c r="E361" s="524"/>
      <c r="F361" s="524"/>
      <c r="G361" s="525"/>
      <c r="H361" s="402"/>
      <c r="I361" s="402"/>
      <c r="J361" s="402"/>
      <c r="K361" s="402"/>
      <c r="L361" s="402"/>
      <c r="M361" s="402"/>
      <c r="N361" s="431"/>
      <c r="O361" s="431"/>
      <c r="P361" s="431"/>
      <c r="Q361" s="431"/>
      <c r="R361" s="431"/>
      <c r="S361" s="431"/>
    </row>
    <row r="362" spans="1:19" x14ac:dyDescent="0.25">
      <c r="A362" s="402"/>
      <c r="B362" s="3"/>
      <c r="C362" s="3"/>
      <c r="D362" s="3"/>
      <c r="E362" s="524"/>
      <c r="F362" s="524"/>
      <c r="G362" s="525"/>
      <c r="H362" s="402"/>
      <c r="I362" s="402"/>
      <c r="J362" s="402"/>
      <c r="K362" s="402"/>
      <c r="L362" s="402"/>
      <c r="M362" s="402"/>
      <c r="N362" s="431"/>
      <c r="O362" s="431"/>
      <c r="P362" s="431"/>
      <c r="Q362" s="431"/>
      <c r="R362" s="431"/>
      <c r="S362" s="431"/>
    </row>
    <row r="363" spans="1:19" x14ac:dyDescent="0.25">
      <c r="A363" s="402"/>
      <c r="B363" s="3"/>
      <c r="C363" s="3"/>
      <c r="D363" s="3"/>
      <c r="E363" s="524"/>
      <c r="F363" s="524"/>
      <c r="G363" s="525"/>
      <c r="H363" s="402"/>
      <c r="I363" s="402"/>
      <c r="J363" s="402"/>
      <c r="K363" s="402"/>
      <c r="L363" s="402"/>
      <c r="M363" s="402"/>
      <c r="N363" s="431"/>
      <c r="O363" s="431"/>
      <c r="P363" s="431"/>
      <c r="Q363" s="431"/>
      <c r="R363" s="431"/>
      <c r="S363" s="431"/>
    </row>
    <row r="364" spans="1:19" x14ac:dyDescent="0.25">
      <c r="A364" s="402"/>
      <c r="B364" s="3"/>
      <c r="C364" s="3"/>
      <c r="D364" s="3"/>
      <c r="E364" s="524"/>
      <c r="F364" s="524"/>
      <c r="G364" s="525"/>
      <c r="H364" s="402"/>
      <c r="I364" s="402"/>
      <c r="J364" s="402"/>
      <c r="K364" s="402"/>
      <c r="L364" s="402"/>
      <c r="M364" s="402"/>
      <c r="N364" s="431"/>
      <c r="O364" s="431"/>
      <c r="P364" s="431"/>
      <c r="Q364" s="431"/>
      <c r="R364" s="431"/>
      <c r="S364" s="431"/>
    </row>
    <row r="365" spans="1:19" x14ac:dyDescent="0.25">
      <c r="A365" s="402"/>
      <c r="B365" s="3"/>
      <c r="C365" s="3"/>
      <c r="D365" s="3"/>
      <c r="E365" s="524"/>
      <c r="F365" s="524"/>
      <c r="G365" s="525"/>
      <c r="H365" s="402"/>
      <c r="I365" s="402"/>
      <c r="J365" s="402"/>
      <c r="K365" s="402"/>
      <c r="L365" s="402"/>
      <c r="M365" s="402"/>
      <c r="N365" s="431"/>
      <c r="O365" s="431"/>
      <c r="P365" s="431"/>
      <c r="Q365" s="431"/>
      <c r="R365" s="431"/>
      <c r="S365" s="431"/>
    </row>
    <row r="366" spans="1:19" x14ac:dyDescent="0.25">
      <c r="A366" s="402"/>
      <c r="B366" s="3"/>
      <c r="C366" s="3"/>
      <c r="D366" s="3"/>
      <c r="E366" s="524"/>
      <c r="F366" s="524"/>
      <c r="G366" s="525"/>
      <c r="H366" s="402"/>
      <c r="I366" s="402"/>
      <c r="J366" s="402"/>
      <c r="K366" s="402"/>
      <c r="L366" s="402"/>
      <c r="M366" s="402"/>
      <c r="N366" s="431"/>
      <c r="O366" s="431"/>
      <c r="P366" s="431"/>
      <c r="Q366" s="431"/>
      <c r="R366" s="431"/>
      <c r="S366" s="431"/>
    </row>
    <row r="367" spans="1:19" x14ac:dyDescent="0.25">
      <c r="A367" s="402"/>
      <c r="B367" s="3"/>
      <c r="C367" s="3"/>
      <c r="D367" s="3"/>
      <c r="E367" s="524"/>
      <c r="F367" s="524"/>
      <c r="G367" s="525"/>
      <c r="H367" s="402"/>
      <c r="I367" s="402"/>
      <c r="J367" s="402"/>
      <c r="K367" s="402"/>
      <c r="L367" s="402"/>
      <c r="M367" s="402"/>
      <c r="N367" s="431"/>
      <c r="O367" s="431"/>
      <c r="P367" s="431"/>
      <c r="Q367" s="431"/>
      <c r="R367" s="431"/>
      <c r="S367" s="431"/>
    </row>
    <row r="368" spans="1:19" x14ac:dyDescent="0.25">
      <c r="A368" s="402"/>
      <c r="B368" s="3"/>
      <c r="C368" s="3"/>
      <c r="D368" s="3"/>
      <c r="E368" s="524"/>
      <c r="F368" s="524"/>
      <c r="G368" s="525"/>
      <c r="H368" s="402"/>
      <c r="I368" s="402"/>
      <c r="J368" s="402"/>
      <c r="K368" s="402"/>
      <c r="L368" s="402"/>
      <c r="M368" s="402"/>
      <c r="N368" s="431"/>
      <c r="O368" s="431"/>
      <c r="P368" s="431"/>
      <c r="Q368" s="431"/>
      <c r="R368" s="431"/>
      <c r="S368" s="431"/>
    </row>
    <row r="369" spans="1:19" x14ac:dyDescent="0.25">
      <c r="A369" s="402"/>
      <c r="B369" s="3"/>
      <c r="C369" s="3"/>
      <c r="D369" s="3"/>
      <c r="E369" s="524"/>
      <c r="F369" s="524"/>
      <c r="G369" s="525"/>
      <c r="H369" s="402"/>
      <c r="I369" s="402"/>
      <c r="J369" s="402"/>
      <c r="K369" s="402"/>
      <c r="L369" s="402"/>
      <c r="M369" s="402"/>
      <c r="N369" s="431"/>
      <c r="O369" s="431"/>
      <c r="P369" s="431"/>
      <c r="Q369" s="431"/>
      <c r="R369" s="431"/>
      <c r="S369" s="431"/>
    </row>
    <row r="370" spans="1:19" x14ac:dyDescent="0.25">
      <c r="A370" s="402"/>
      <c r="B370" s="3"/>
      <c r="C370" s="3"/>
      <c r="D370" s="3"/>
      <c r="E370" s="524"/>
      <c r="F370" s="524"/>
      <c r="G370" s="525"/>
      <c r="H370" s="402"/>
      <c r="I370" s="402"/>
      <c r="J370" s="402"/>
      <c r="K370" s="402"/>
      <c r="L370" s="402"/>
      <c r="M370" s="402"/>
      <c r="N370" s="431"/>
      <c r="O370" s="431"/>
      <c r="P370" s="431"/>
      <c r="Q370" s="431"/>
      <c r="R370" s="431"/>
      <c r="S370" s="431"/>
    </row>
    <row r="371" spans="1:19" x14ac:dyDescent="0.25">
      <c r="A371" s="402"/>
      <c r="B371" s="3"/>
      <c r="C371" s="3"/>
      <c r="D371" s="3"/>
      <c r="E371" s="524"/>
      <c r="F371" s="524"/>
      <c r="G371" s="525"/>
      <c r="H371" s="402"/>
      <c r="I371" s="402"/>
      <c r="J371" s="402"/>
      <c r="K371" s="402"/>
      <c r="L371" s="402"/>
      <c r="M371" s="402"/>
      <c r="N371" s="431"/>
      <c r="O371" s="431"/>
      <c r="P371" s="431"/>
      <c r="Q371" s="431"/>
      <c r="R371" s="431"/>
      <c r="S371" s="431"/>
    </row>
    <row r="372" spans="1:19" x14ac:dyDescent="0.25">
      <c r="A372" s="402"/>
      <c r="B372" s="3"/>
      <c r="C372" s="3"/>
      <c r="D372" s="3"/>
      <c r="E372" s="524"/>
      <c r="F372" s="524"/>
      <c r="G372" s="525"/>
      <c r="H372" s="402"/>
      <c r="I372" s="402"/>
      <c r="J372" s="402"/>
      <c r="K372" s="402"/>
      <c r="L372" s="402"/>
      <c r="M372" s="402"/>
      <c r="N372" s="431"/>
      <c r="O372" s="431"/>
      <c r="P372" s="431"/>
      <c r="Q372" s="431"/>
      <c r="R372" s="431"/>
      <c r="S372" s="431"/>
    </row>
    <row r="373" spans="1:19" x14ac:dyDescent="0.25">
      <c r="A373" s="402"/>
      <c r="B373" s="3"/>
      <c r="C373" s="3"/>
      <c r="D373" s="3"/>
      <c r="E373" s="524"/>
      <c r="F373" s="524"/>
      <c r="G373" s="525"/>
      <c r="H373" s="402"/>
      <c r="I373" s="402"/>
      <c r="J373" s="402"/>
      <c r="K373" s="402"/>
      <c r="L373" s="402"/>
      <c r="M373" s="402"/>
      <c r="N373" s="431"/>
      <c r="O373" s="431"/>
      <c r="P373" s="431"/>
      <c r="Q373" s="431"/>
      <c r="R373" s="431"/>
      <c r="S373" s="431"/>
    </row>
    <row r="374" spans="1:19" x14ac:dyDescent="0.25">
      <c r="A374" s="402"/>
      <c r="B374" s="3"/>
      <c r="C374" s="3"/>
      <c r="D374" s="3"/>
      <c r="E374" s="524"/>
      <c r="F374" s="524"/>
      <c r="G374" s="525"/>
      <c r="H374" s="402"/>
      <c r="I374" s="402"/>
      <c r="J374" s="402"/>
      <c r="K374" s="402"/>
      <c r="L374" s="402"/>
      <c r="M374" s="402"/>
      <c r="N374" s="431"/>
      <c r="O374" s="431"/>
      <c r="P374" s="431"/>
      <c r="Q374" s="431"/>
      <c r="R374" s="431"/>
      <c r="S374" s="431"/>
    </row>
    <row r="375" spans="1:19" x14ac:dyDescent="0.25">
      <c r="A375" s="402"/>
      <c r="B375" s="3"/>
      <c r="C375" s="3"/>
      <c r="D375" s="3"/>
      <c r="E375" s="524"/>
      <c r="F375" s="524"/>
      <c r="G375" s="525"/>
      <c r="H375" s="402"/>
      <c r="I375" s="402"/>
      <c r="J375" s="402"/>
      <c r="K375" s="402"/>
      <c r="L375" s="402"/>
      <c r="M375" s="402"/>
      <c r="N375" s="431"/>
      <c r="O375" s="431"/>
      <c r="P375" s="431"/>
      <c r="Q375" s="431"/>
      <c r="R375" s="431"/>
      <c r="S375" s="431"/>
    </row>
    <row r="376" spans="1:19" x14ac:dyDescent="0.25">
      <c r="A376" s="402"/>
      <c r="B376" s="3"/>
      <c r="C376" s="3"/>
      <c r="D376" s="3"/>
      <c r="E376" s="524"/>
      <c r="F376" s="524"/>
      <c r="G376" s="525"/>
      <c r="H376" s="402"/>
      <c r="I376" s="402"/>
      <c r="J376" s="402"/>
      <c r="K376" s="402"/>
      <c r="L376" s="402"/>
      <c r="M376" s="402"/>
      <c r="N376" s="431"/>
      <c r="O376" s="431"/>
      <c r="P376" s="431"/>
      <c r="Q376" s="431"/>
      <c r="R376" s="431"/>
      <c r="S376" s="431"/>
    </row>
    <row r="377" spans="1:19" x14ac:dyDescent="0.25">
      <c r="A377" s="402"/>
      <c r="B377" s="3"/>
      <c r="C377" s="3"/>
      <c r="D377" s="3"/>
      <c r="E377" s="524"/>
      <c r="F377" s="524"/>
      <c r="G377" s="525"/>
      <c r="H377" s="402"/>
      <c r="I377" s="402"/>
      <c r="J377" s="402"/>
      <c r="K377" s="402"/>
      <c r="L377" s="402"/>
      <c r="M377" s="402"/>
      <c r="N377" s="431"/>
      <c r="O377" s="431"/>
      <c r="P377" s="431"/>
      <c r="Q377" s="431"/>
      <c r="R377" s="431"/>
      <c r="S377" s="431"/>
    </row>
    <row r="378" spans="1:19" x14ac:dyDescent="0.25">
      <c r="A378" s="402"/>
      <c r="B378" s="3"/>
      <c r="C378" s="3"/>
      <c r="D378" s="3"/>
      <c r="E378" s="524"/>
      <c r="F378" s="524"/>
      <c r="G378" s="525"/>
      <c r="H378" s="402"/>
      <c r="I378" s="402"/>
      <c r="J378" s="402"/>
      <c r="K378" s="402"/>
      <c r="L378" s="402"/>
      <c r="M378" s="402"/>
      <c r="N378" s="431"/>
      <c r="O378" s="431"/>
      <c r="P378" s="431"/>
      <c r="Q378" s="431"/>
      <c r="R378" s="431"/>
      <c r="S378" s="431"/>
    </row>
    <row r="379" spans="1:19" x14ac:dyDescent="0.25">
      <c r="A379" s="402"/>
      <c r="B379" s="3"/>
      <c r="C379" s="3"/>
      <c r="D379" s="3"/>
      <c r="E379" s="524"/>
      <c r="F379" s="524"/>
      <c r="G379" s="525"/>
      <c r="H379" s="402"/>
      <c r="I379" s="402"/>
      <c r="J379" s="402"/>
      <c r="K379" s="402"/>
      <c r="L379" s="402"/>
      <c r="M379" s="402"/>
      <c r="N379" s="431"/>
      <c r="O379" s="431"/>
      <c r="P379" s="431"/>
      <c r="Q379" s="431"/>
      <c r="R379" s="431"/>
      <c r="S379" s="431"/>
    </row>
    <row r="380" spans="1:19" x14ac:dyDescent="0.25">
      <c r="A380" s="402"/>
      <c r="B380" s="3"/>
      <c r="C380" s="3"/>
      <c r="D380" s="3"/>
      <c r="E380" s="524"/>
      <c r="F380" s="524"/>
      <c r="G380" s="525"/>
      <c r="H380" s="402"/>
      <c r="I380" s="402"/>
      <c r="J380" s="402"/>
      <c r="K380" s="402"/>
      <c r="L380" s="402"/>
      <c r="M380" s="402"/>
      <c r="N380" s="431"/>
      <c r="O380" s="431"/>
      <c r="P380" s="431"/>
      <c r="Q380" s="431"/>
      <c r="R380" s="431"/>
      <c r="S380" s="431"/>
    </row>
    <row r="381" spans="1:19" x14ac:dyDescent="0.25">
      <c r="A381" s="402"/>
      <c r="B381" s="3"/>
      <c r="C381" s="3"/>
      <c r="D381" s="531"/>
      <c r="E381" s="524"/>
      <c r="F381" s="524"/>
      <c r="G381" s="525"/>
      <c r="H381" s="402"/>
      <c r="I381" s="402"/>
      <c r="J381" s="402"/>
      <c r="K381" s="402"/>
      <c r="L381" s="402"/>
      <c r="M381" s="402"/>
      <c r="N381" s="431"/>
      <c r="O381" s="431"/>
      <c r="P381" s="431"/>
      <c r="Q381" s="431"/>
      <c r="R381" s="431"/>
      <c r="S381" s="431"/>
    </row>
    <row r="382" spans="1:19" x14ac:dyDescent="0.25">
      <c r="A382" s="402"/>
      <c r="B382" s="3"/>
      <c r="C382" s="3"/>
      <c r="D382" s="3"/>
      <c r="E382" s="524"/>
      <c r="F382" s="524"/>
      <c r="G382" s="525"/>
      <c r="H382" s="402"/>
      <c r="I382" s="402"/>
      <c r="J382" s="402"/>
      <c r="K382" s="402"/>
      <c r="L382" s="402"/>
      <c r="M382" s="402"/>
      <c r="N382" s="431"/>
      <c r="O382" s="431"/>
      <c r="P382" s="431"/>
      <c r="Q382" s="431"/>
      <c r="R382" s="431"/>
      <c r="S382" s="431"/>
    </row>
    <row r="383" spans="1:19" x14ac:dyDescent="0.25">
      <c r="A383" s="402"/>
      <c r="B383" s="3"/>
      <c r="C383" s="3"/>
      <c r="D383" s="3"/>
      <c r="E383" s="524"/>
      <c r="F383" s="524"/>
      <c r="G383" s="525"/>
      <c r="H383" s="402"/>
      <c r="I383" s="402"/>
      <c r="J383" s="402"/>
      <c r="K383" s="402"/>
      <c r="L383" s="402"/>
      <c r="M383" s="402"/>
      <c r="N383" s="431"/>
      <c r="O383" s="431"/>
      <c r="P383" s="431"/>
      <c r="Q383" s="431"/>
      <c r="R383" s="431"/>
      <c r="S383" s="431"/>
    </row>
    <row r="384" spans="1:19" x14ac:dyDescent="0.25">
      <c r="A384" s="402"/>
      <c r="B384" s="3"/>
      <c r="C384" s="3"/>
      <c r="D384" s="3"/>
      <c r="E384" s="524"/>
      <c r="F384" s="524"/>
      <c r="G384" s="525"/>
      <c r="H384" s="402"/>
      <c r="I384" s="402"/>
      <c r="J384" s="402"/>
      <c r="K384" s="402"/>
      <c r="L384" s="402"/>
      <c r="M384" s="402"/>
      <c r="N384" s="431"/>
      <c r="O384" s="431"/>
      <c r="P384" s="431"/>
      <c r="Q384" s="431"/>
      <c r="R384" s="431"/>
      <c r="S384" s="431"/>
    </row>
    <row r="385" spans="1:19" x14ac:dyDescent="0.25">
      <c r="A385" s="402"/>
      <c r="B385" s="3"/>
      <c r="C385" s="3"/>
      <c r="D385" s="3"/>
      <c r="E385" s="524"/>
      <c r="F385" s="524"/>
      <c r="G385" s="525"/>
      <c r="H385" s="402"/>
      <c r="I385" s="402"/>
      <c r="J385" s="402"/>
      <c r="K385" s="402"/>
      <c r="L385" s="402"/>
      <c r="M385" s="402"/>
      <c r="N385" s="431"/>
      <c r="O385" s="431"/>
      <c r="P385" s="431"/>
      <c r="Q385" s="431"/>
      <c r="R385" s="431"/>
      <c r="S385" s="431"/>
    </row>
    <row r="386" spans="1:19" x14ac:dyDescent="0.25">
      <c r="A386" s="402"/>
      <c r="B386" s="3"/>
      <c r="C386" s="3"/>
      <c r="D386" s="3"/>
      <c r="E386" s="524"/>
      <c r="F386" s="524"/>
      <c r="G386" s="525"/>
      <c r="H386" s="402"/>
      <c r="I386" s="402"/>
      <c r="J386" s="402"/>
      <c r="K386" s="402"/>
      <c r="L386" s="402"/>
      <c r="M386" s="402"/>
      <c r="N386" s="431"/>
      <c r="O386" s="431"/>
      <c r="P386" s="431"/>
      <c r="Q386" s="431"/>
      <c r="R386" s="431"/>
      <c r="S386" s="431"/>
    </row>
    <row r="387" spans="1:19" x14ac:dyDescent="0.25">
      <c r="A387" s="402"/>
      <c r="B387" s="3"/>
      <c r="C387" s="3"/>
      <c r="D387" s="3"/>
      <c r="E387" s="524"/>
      <c r="F387" s="524"/>
      <c r="G387" s="525"/>
      <c r="H387" s="402"/>
      <c r="I387" s="402"/>
      <c r="J387" s="402"/>
      <c r="K387" s="402"/>
      <c r="L387" s="402"/>
      <c r="M387" s="402"/>
      <c r="N387" s="431"/>
      <c r="O387" s="431"/>
      <c r="P387" s="431"/>
      <c r="Q387" s="431"/>
      <c r="R387" s="431"/>
      <c r="S387" s="431"/>
    </row>
    <row r="388" spans="1:19" x14ac:dyDescent="0.25">
      <c r="A388" s="402"/>
      <c r="B388" s="3"/>
      <c r="C388" s="3"/>
      <c r="D388" s="3"/>
      <c r="E388" s="524"/>
      <c r="F388" s="524"/>
      <c r="G388" s="525"/>
      <c r="H388" s="402"/>
      <c r="I388" s="402"/>
      <c r="J388" s="402"/>
      <c r="K388" s="402"/>
      <c r="L388" s="402"/>
      <c r="M388" s="402"/>
      <c r="N388" s="431"/>
      <c r="O388" s="431"/>
      <c r="P388" s="431"/>
      <c r="Q388" s="431"/>
      <c r="R388" s="431"/>
      <c r="S388" s="431"/>
    </row>
    <row r="389" spans="1:19" x14ac:dyDescent="0.25">
      <c r="A389" s="402"/>
      <c r="B389" s="3"/>
      <c r="C389" s="3"/>
      <c r="D389" s="3"/>
      <c r="E389" s="524"/>
      <c r="F389" s="524"/>
      <c r="G389" s="525"/>
      <c r="H389" s="402"/>
      <c r="I389" s="402"/>
      <c r="J389" s="402"/>
      <c r="K389" s="402"/>
      <c r="L389" s="402"/>
      <c r="M389" s="402"/>
      <c r="N389" s="431"/>
      <c r="O389" s="431"/>
      <c r="P389" s="431"/>
      <c r="Q389" s="431"/>
      <c r="R389" s="431"/>
      <c r="S389" s="431"/>
    </row>
    <row r="390" spans="1:19" x14ac:dyDescent="0.25">
      <c r="A390" s="402"/>
      <c r="B390" s="3"/>
      <c r="C390" s="3"/>
      <c r="D390" s="3"/>
      <c r="E390" s="524"/>
      <c r="F390" s="524"/>
      <c r="G390" s="525"/>
      <c r="H390" s="402"/>
      <c r="I390" s="402"/>
      <c r="J390" s="402"/>
      <c r="K390" s="402"/>
      <c r="L390" s="402"/>
      <c r="M390" s="402"/>
      <c r="N390" s="431"/>
      <c r="O390" s="431"/>
      <c r="P390" s="431"/>
      <c r="Q390" s="431"/>
      <c r="R390" s="431"/>
      <c r="S390" s="431"/>
    </row>
    <row r="391" spans="1:19" x14ac:dyDescent="0.25">
      <c r="A391" s="402"/>
      <c r="B391" s="3"/>
      <c r="C391" s="3"/>
      <c r="D391" s="3"/>
      <c r="E391" s="524"/>
      <c r="F391" s="524"/>
      <c r="G391" s="525"/>
      <c r="H391" s="402"/>
      <c r="I391" s="402"/>
      <c r="J391" s="402"/>
      <c r="K391" s="402"/>
      <c r="L391" s="402"/>
      <c r="M391" s="402"/>
      <c r="N391" s="431"/>
      <c r="O391" s="431"/>
      <c r="P391" s="431"/>
      <c r="Q391" s="431"/>
      <c r="R391" s="431"/>
      <c r="S391" s="431"/>
    </row>
    <row r="392" spans="1:19" x14ac:dyDescent="0.25">
      <c r="A392" s="402"/>
      <c r="B392" s="3"/>
      <c r="C392" s="3"/>
      <c r="D392" s="3"/>
      <c r="E392" s="524"/>
      <c r="F392" s="524"/>
      <c r="G392" s="525"/>
      <c r="H392" s="402"/>
      <c r="I392" s="402"/>
      <c r="J392" s="402"/>
      <c r="K392" s="402"/>
      <c r="L392" s="402"/>
      <c r="M392" s="402"/>
      <c r="N392" s="431"/>
      <c r="O392" s="431"/>
      <c r="P392" s="431"/>
      <c r="Q392" s="431"/>
      <c r="R392" s="431"/>
      <c r="S392" s="431"/>
    </row>
    <row r="393" spans="1:19" x14ac:dyDescent="0.25">
      <c r="A393" s="402"/>
      <c r="B393" s="3"/>
      <c r="C393" s="3"/>
      <c r="D393" s="3"/>
      <c r="E393" s="524"/>
      <c r="F393" s="524"/>
      <c r="G393" s="525"/>
      <c r="H393" s="402"/>
      <c r="I393" s="402"/>
      <c r="J393" s="402"/>
      <c r="K393" s="402"/>
      <c r="L393" s="402"/>
      <c r="M393" s="402"/>
      <c r="N393" s="431"/>
      <c r="O393" s="431"/>
      <c r="P393" s="431"/>
      <c r="Q393" s="431"/>
      <c r="R393" s="431"/>
      <c r="S393" s="431"/>
    </row>
    <row r="394" spans="1:19" x14ac:dyDescent="0.25">
      <c r="A394" s="402"/>
      <c r="B394" s="3"/>
      <c r="C394" s="3"/>
      <c r="D394" s="3"/>
      <c r="E394" s="524"/>
      <c r="F394" s="524"/>
      <c r="G394" s="525"/>
      <c r="H394" s="402"/>
      <c r="I394" s="402"/>
      <c r="J394" s="402"/>
      <c r="K394" s="402"/>
      <c r="L394" s="402"/>
      <c r="M394" s="402"/>
      <c r="N394" s="431"/>
      <c r="O394" s="431"/>
      <c r="P394" s="431"/>
      <c r="Q394" s="431"/>
      <c r="R394" s="431"/>
      <c r="S394" s="431"/>
    </row>
    <row r="395" spans="1:19" x14ac:dyDescent="0.25">
      <c r="A395" s="402"/>
      <c r="B395" s="3"/>
      <c r="C395" s="3"/>
      <c r="D395" s="3"/>
      <c r="E395" s="524"/>
      <c r="F395" s="524"/>
      <c r="G395" s="525"/>
      <c r="H395" s="402"/>
      <c r="I395" s="402"/>
      <c r="J395" s="402"/>
      <c r="K395" s="402"/>
      <c r="L395" s="402"/>
      <c r="M395" s="402"/>
      <c r="N395" s="431"/>
      <c r="O395" s="431"/>
      <c r="P395" s="431"/>
      <c r="Q395" s="431"/>
      <c r="R395" s="431"/>
      <c r="S395" s="431"/>
    </row>
    <row r="396" spans="1:19" x14ac:dyDescent="0.25">
      <c r="A396" s="402"/>
      <c r="B396" s="3"/>
      <c r="C396" s="3"/>
      <c r="D396" s="3"/>
      <c r="E396" s="524"/>
      <c r="F396" s="524"/>
      <c r="G396" s="525"/>
      <c r="H396" s="402"/>
      <c r="I396" s="402"/>
      <c r="J396" s="402"/>
      <c r="K396" s="402"/>
      <c r="L396" s="402"/>
      <c r="M396" s="402"/>
      <c r="N396" s="431"/>
      <c r="O396" s="431"/>
      <c r="P396" s="431"/>
      <c r="Q396" s="431"/>
      <c r="R396" s="431"/>
      <c r="S396" s="431"/>
    </row>
    <row r="397" spans="1:19" x14ac:dyDescent="0.25">
      <c r="A397" s="402"/>
      <c r="B397" s="3"/>
      <c r="C397" s="3"/>
      <c r="D397" s="3"/>
      <c r="E397" s="524"/>
      <c r="F397" s="524"/>
      <c r="G397" s="525"/>
      <c r="H397" s="402"/>
      <c r="I397" s="402"/>
      <c r="J397" s="402"/>
      <c r="K397" s="402"/>
      <c r="L397" s="402"/>
      <c r="M397" s="402"/>
      <c r="N397" s="431"/>
      <c r="O397" s="431"/>
      <c r="P397" s="431"/>
      <c r="Q397" s="431"/>
      <c r="R397" s="431"/>
      <c r="S397" s="431"/>
    </row>
    <row r="398" spans="1:19" x14ac:dyDescent="0.25">
      <c r="A398" s="402"/>
      <c r="B398" s="3"/>
      <c r="C398" s="3"/>
      <c r="D398" s="3"/>
      <c r="E398" s="524"/>
      <c r="F398" s="524"/>
      <c r="G398" s="525"/>
      <c r="H398" s="402"/>
      <c r="I398" s="402"/>
      <c r="J398" s="402"/>
      <c r="K398" s="402"/>
      <c r="L398" s="402"/>
      <c r="M398" s="402"/>
      <c r="N398" s="431"/>
      <c r="O398" s="431"/>
      <c r="P398" s="431"/>
      <c r="Q398" s="431"/>
      <c r="R398" s="431"/>
      <c r="S398" s="431"/>
    </row>
    <row r="399" spans="1:19" x14ac:dyDescent="0.25">
      <c r="A399" s="402"/>
      <c r="B399" s="3"/>
      <c r="C399" s="3"/>
      <c r="D399" s="3"/>
      <c r="E399" s="524"/>
      <c r="F399" s="524"/>
      <c r="G399" s="525"/>
      <c r="H399" s="402"/>
      <c r="I399" s="402"/>
      <c r="J399" s="402"/>
      <c r="K399" s="402"/>
      <c r="L399" s="402"/>
      <c r="M399" s="402"/>
      <c r="N399" s="431"/>
      <c r="O399" s="431"/>
      <c r="P399" s="431"/>
      <c r="Q399" s="431"/>
      <c r="R399" s="431"/>
      <c r="S399" s="431"/>
    </row>
    <row r="400" spans="1:19" x14ac:dyDescent="0.25">
      <c r="A400" s="402"/>
      <c r="B400" s="3"/>
      <c r="C400" s="3"/>
      <c r="D400" s="3"/>
      <c r="E400" s="524"/>
      <c r="F400" s="524"/>
      <c r="G400" s="525"/>
      <c r="H400" s="402"/>
      <c r="I400" s="402"/>
      <c r="J400" s="402"/>
      <c r="K400" s="402"/>
      <c r="L400" s="402"/>
      <c r="M400" s="402"/>
      <c r="N400" s="431"/>
      <c r="O400" s="431"/>
      <c r="P400" s="431"/>
      <c r="Q400" s="431"/>
      <c r="R400" s="431"/>
      <c r="S400" s="431"/>
    </row>
    <row r="401" spans="1:19" x14ac:dyDescent="0.25">
      <c r="A401" s="402"/>
      <c r="B401" s="3"/>
      <c r="C401" s="3"/>
      <c r="D401" s="3"/>
      <c r="E401" s="524"/>
      <c r="F401" s="524"/>
      <c r="G401" s="525"/>
      <c r="H401" s="402"/>
      <c r="I401" s="402"/>
      <c r="J401" s="402"/>
      <c r="K401" s="402"/>
      <c r="L401" s="402"/>
      <c r="M401" s="402"/>
      <c r="N401" s="431"/>
      <c r="O401" s="431"/>
      <c r="P401" s="431"/>
      <c r="Q401" s="431"/>
      <c r="R401" s="431"/>
      <c r="S401" s="431"/>
    </row>
    <row r="402" spans="1:19" x14ac:dyDescent="0.25">
      <c r="A402" s="402"/>
      <c r="B402" s="3"/>
      <c r="C402" s="3"/>
      <c r="D402" s="3"/>
      <c r="E402" s="524"/>
      <c r="F402" s="524"/>
      <c r="G402" s="525"/>
      <c r="H402" s="402"/>
      <c r="I402" s="402"/>
      <c r="J402" s="402"/>
      <c r="K402" s="402"/>
      <c r="L402" s="402"/>
      <c r="M402" s="402"/>
      <c r="N402" s="431"/>
      <c r="O402" s="431"/>
      <c r="P402" s="431"/>
      <c r="Q402" s="431"/>
      <c r="R402" s="431"/>
      <c r="S402" s="431"/>
    </row>
    <row r="403" spans="1:19" x14ac:dyDescent="0.25">
      <c r="A403" s="402"/>
      <c r="B403" s="3"/>
      <c r="C403" s="3"/>
      <c r="D403" s="3"/>
      <c r="E403" s="524"/>
      <c r="F403" s="524"/>
      <c r="G403" s="525"/>
      <c r="H403" s="402"/>
      <c r="I403" s="402"/>
      <c r="J403" s="402"/>
      <c r="K403" s="402"/>
      <c r="L403" s="402"/>
      <c r="M403" s="402"/>
      <c r="N403" s="431"/>
      <c r="O403" s="431"/>
      <c r="P403" s="431"/>
      <c r="Q403" s="431"/>
      <c r="R403" s="431"/>
      <c r="S403" s="431"/>
    </row>
    <row r="404" spans="1:19" x14ac:dyDescent="0.25">
      <c r="A404" s="402"/>
      <c r="B404" s="3"/>
      <c r="C404" s="3"/>
      <c r="D404" s="3"/>
      <c r="E404" s="524"/>
      <c r="F404" s="524"/>
      <c r="G404" s="525"/>
      <c r="H404" s="402"/>
      <c r="I404" s="402"/>
      <c r="J404" s="402"/>
      <c r="K404" s="402"/>
      <c r="L404" s="402"/>
      <c r="M404" s="402"/>
      <c r="N404" s="431"/>
      <c r="O404" s="431"/>
      <c r="P404" s="431"/>
      <c r="Q404" s="431"/>
      <c r="R404" s="431"/>
      <c r="S404" s="431"/>
    </row>
    <row r="405" spans="1:19" x14ac:dyDescent="0.25">
      <c r="A405" s="402"/>
      <c r="B405" s="3"/>
      <c r="C405" s="3"/>
      <c r="D405" s="3"/>
      <c r="E405" s="524"/>
      <c r="F405" s="524"/>
      <c r="G405" s="525"/>
      <c r="H405" s="402"/>
      <c r="I405" s="402"/>
      <c r="J405" s="402"/>
      <c r="K405" s="402"/>
      <c r="L405" s="402"/>
      <c r="M405" s="402"/>
      <c r="N405" s="431"/>
      <c r="O405" s="431"/>
      <c r="P405" s="431"/>
      <c r="Q405" s="431"/>
      <c r="R405" s="431"/>
      <c r="S405" s="431"/>
    </row>
    <row r="406" spans="1:19" x14ac:dyDescent="0.25">
      <c r="A406" s="402"/>
      <c r="B406" s="3"/>
      <c r="C406" s="3"/>
      <c r="D406" s="3"/>
      <c r="E406" s="524"/>
      <c r="F406" s="524"/>
      <c r="G406" s="525"/>
      <c r="H406" s="402"/>
      <c r="I406" s="402"/>
      <c r="J406" s="402"/>
      <c r="K406" s="402"/>
      <c r="L406" s="402"/>
      <c r="M406" s="402"/>
      <c r="N406" s="431"/>
      <c r="O406" s="431"/>
      <c r="P406" s="431"/>
      <c r="Q406" s="431"/>
      <c r="R406" s="431"/>
      <c r="S406" s="431"/>
    </row>
    <row r="407" spans="1:19" x14ac:dyDescent="0.25">
      <c r="A407" s="402"/>
      <c r="B407" s="3"/>
      <c r="C407" s="3"/>
      <c r="D407" s="3"/>
      <c r="E407" s="524"/>
      <c r="F407" s="524"/>
      <c r="G407" s="525"/>
      <c r="H407" s="402"/>
      <c r="I407" s="402"/>
      <c r="J407" s="402"/>
      <c r="K407" s="402"/>
      <c r="L407" s="402"/>
      <c r="M407" s="402"/>
      <c r="N407" s="431"/>
      <c r="O407" s="431"/>
      <c r="P407" s="431"/>
      <c r="Q407" s="431"/>
      <c r="R407" s="431"/>
      <c r="S407" s="431"/>
    </row>
    <row r="408" spans="1:19" x14ac:dyDescent="0.25">
      <c r="A408" s="402"/>
      <c r="B408" s="3"/>
      <c r="C408" s="3"/>
      <c r="D408" s="3"/>
      <c r="E408" s="524"/>
      <c r="F408" s="524"/>
      <c r="G408" s="525"/>
      <c r="H408" s="402"/>
      <c r="I408" s="402"/>
      <c r="J408" s="402"/>
      <c r="K408" s="402"/>
      <c r="L408" s="402"/>
      <c r="M408" s="402"/>
      <c r="N408" s="431"/>
      <c r="O408" s="431"/>
      <c r="P408" s="431"/>
      <c r="Q408" s="431"/>
      <c r="R408" s="431"/>
      <c r="S408" s="431"/>
    </row>
    <row r="409" spans="1:19" x14ac:dyDescent="0.25">
      <c r="A409" s="402"/>
      <c r="B409" s="3"/>
      <c r="C409" s="3"/>
      <c r="D409" s="3"/>
      <c r="E409" s="524"/>
      <c r="F409" s="524"/>
      <c r="G409" s="525"/>
      <c r="H409" s="402"/>
      <c r="I409" s="402"/>
      <c r="J409" s="402"/>
      <c r="K409" s="402"/>
      <c r="L409" s="402"/>
      <c r="M409" s="402"/>
      <c r="N409" s="431"/>
      <c r="O409" s="431"/>
      <c r="P409" s="431"/>
      <c r="Q409" s="431"/>
      <c r="R409" s="431"/>
      <c r="S409" s="431"/>
    </row>
    <row r="410" spans="1:19" x14ac:dyDescent="0.25">
      <c r="A410" s="402"/>
      <c r="B410" s="3"/>
      <c r="C410" s="3"/>
      <c r="D410" s="3"/>
      <c r="E410" s="524"/>
      <c r="F410" s="524"/>
      <c r="G410" s="525"/>
      <c r="H410" s="402"/>
      <c r="I410" s="402"/>
      <c r="J410" s="402"/>
      <c r="K410" s="402"/>
      <c r="L410" s="402"/>
      <c r="M410" s="402"/>
      <c r="N410" s="431"/>
      <c r="O410" s="431"/>
      <c r="P410" s="431"/>
      <c r="Q410" s="431"/>
      <c r="R410" s="431"/>
      <c r="S410" s="431"/>
    </row>
    <row r="411" spans="1:19" x14ac:dyDescent="0.25">
      <c r="A411" s="402"/>
      <c r="B411" s="3"/>
      <c r="C411" s="3"/>
      <c r="D411" s="3"/>
      <c r="E411" s="524"/>
      <c r="F411" s="524"/>
      <c r="G411" s="525"/>
      <c r="H411" s="402"/>
      <c r="I411" s="402"/>
      <c r="J411" s="402"/>
      <c r="K411" s="402"/>
      <c r="L411" s="402"/>
      <c r="M411" s="402"/>
      <c r="N411" s="431"/>
      <c r="O411" s="431"/>
      <c r="P411" s="431"/>
      <c r="Q411" s="431"/>
      <c r="R411" s="431"/>
      <c r="S411" s="431"/>
    </row>
    <row r="412" spans="1:19" x14ac:dyDescent="0.25">
      <c r="A412" s="402"/>
      <c r="B412" s="3"/>
      <c r="C412" s="3"/>
      <c r="D412" s="3"/>
      <c r="E412" s="524"/>
      <c r="F412" s="524"/>
      <c r="G412" s="525"/>
      <c r="H412" s="402"/>
      <c r="I412" s="402"/>
      <c r="J412" s="402"/>
      <c r="K412" s="402"/>
      <c r="L412" s="402"/>
      <c r="M412" s="402"/>
      <c r="N412" s="431"/>
      <c r="O412" s="431"/>
      <c r="P412" s="431"/>
      <c r="Q412" s="431"/>
      <c r="R412" s="431"/>
      <c r="S412" s="431"/>
    </row>
    <row r="413" spans="1:19" x14ac:dyDescent="0.25">
      <c r="A413" s="402"/>
      <c r="B413" s="3"/>
      <c r="C413" s="3"/>
      <c r="D413" s="3"/>
      <c r="E413" s="524"/>
      <c r="F413" s="524"/>
      <c r="G413" s="525"/>
      <c r="H413" s="402"/>
      <c r="I413" s="402"/>
      <c r="J413" s="402"/>
      <c r="K413" s="402"/>
      <c r="L413" s="402"/>
      <c r="M413" s="402"/>
      <c r="N413" s="431"/>
      <c r="O413" s="431"/>
      <c r="P413" s="431"/>
      <c r="Q413" s="431"/>
      <c r="R413" s="431"/>
      <c r="S413" s="431"/>
    </row>
    <row r="414" spans="1:19" x14ac:dyDescent="0.25">
      <c r="A414" s="402"/>
      <c r="B414" s="3"/>
      <c r="C414" s="3"/>
      <c r="D414" s="3"/>
      <c r="E414" s="524"/>
      <c r="F414" s="524"/>
      <c r="G414" s="525"/>
      <c r="H414" s="402"/>
      <c r="I414" s="402"/>
      <c r="J414" s="402"/>
      <c r="K414" s="402"/>
      <c r="L414" s="402"/>
      <c r="M414" s="402"/>
      <c r="N414" s="431"/>
      <c r="O414" s="431"/>
      <c r="P414" s="431"/>
      <c r="Q414" s="431"/>
      <c r="R414" s="431"/>
      <c r="S414" s="431"/>
    </row>
    <row r="415" spans="1:19" x14ac:dyDescent="0.25">
      <c r="A415" s="402"/>
      <c r="B415" s="3"/>
      <c r="C415" s="3"/>
      <c r="D415" s="3"/>
      <c r="E415" s="524"/>
      <c r="F415" s="524"/>
      <c r="G415" s="525"/>
      <c r="H415" s="402"/>
      <c r="I415" s="402"/>
      <c r="J415" s="402"/>
      <c r="K415" s="402"/>
      <c r="L415" s="402"/>
      <c r="M415" s="402"/>
      <c r="N415" s="431"/>
      <c r="O415" s="431"/>
      <c r="P415" s="431"/>
      <c r="Q415" s="431"/>
      <c r="R415" s="431"/>
      <c r="S415" s="431"/>
    </row>
    <row r="416" spans="1:19" x14ac:dyDescent="0.25">
      <c r="A416" s="402"/>
      <c r="B416" s="3"/>
      <c r="C416" s="3"/>
      <c r="D416" s="3"/>
      <c r="E416" s="524"/>
      <c r="F416" s="524"/>
      <c r="G416" s="525"/>
      <c r="H416" s="402"/>
      <c r="I416" s="402"/>
      <c r="J416" s="402"/>
      <c r="K416" s="402"/>
      <c r="L416" s="402"/>
      <c r="M416" s="402"/>
      <c r="N416" s="431"/>
      <c r="O416" s="431"/>
      <c r="P416" s="431"/>
      <c r="Q416" s="431"/>
      <c r="R416" s="431"/>
      <c r="S416" s="431"/>
    </row>
    <row r="417" spans="1:19" x14ac:dyDescent="0.25">
      <c r="A417" s="402"/>
      <c r="B417" s="3"/>
      <c r="C417" s="3"/>
      <c r="D417" s="3"/>
      <c r="E417" s="524"/>
      <c r="F417" s="524"/>
      <c r="G417" s="525"/>
      <c r="H417" s="402"/>
      <c r="I417" s="402"/>
      <c r="J417" s="402"/>
      <c r="K417" s="402"/>
      <c r="L417" s="402"/>
      <c r="M417" s="402"/>
      <c r="N417" s="431"/>
      <c r="O417" s="431"/>
      <c r="P417" s="431"/>
      <c r="Q417" s="431"/>
      <c r="R417" s="431"/>
      <c r="S417" s="431"/>
    </row>
    <row r="418" spans="1:19" x14ac:dyDescent="0.25">
      <c r="A418" s="402"/>
      <c r="B418" s="3"/>
      <c r="C418" s="3"/>
      <c r="D418" s="3"/>
      <c r="E418" s="524"/>
      <c r="F418" s="524"/>
      <c r="G418" s="525"/>
      <c r="H418" s="402"/>
      <c r="I418" s="402"/>
      <c r="J418" s="402"/>
      <c r="K418" s="402"/>
      <c r="L418" s="402"/>
      <c r="M418" s="402"/>
      <c r="N418" s="431"/>
      <c r="O418" s="431"/>
      <c r="P418" s="431"/>
      <c r="Q418" s="431"/>
      <c r="R418" s="431"/>
      <c r="S418" s="431"/>
    </row>
    <row r="419" spans="1:19" x14ac:dyDescent="0.25">
      <c r="A419" s="402"/>
      <c r="B419" s="3"/>
      <c r="C419" s="3"/>
      <c r="D419" s="524"/>
      <c r="E419" s="524"/>
      <c r="F419" s="524"/>
      <c r="G419" s="525"/>
      <c r="H419" s="402"/>
      <c r="I419" s="402"/>
      <c r="J419" s="402"/>
      <c r="K419" s="402"/>
      <c r="L419" s="402"/>
      <c r="M419" s="402"/>
      <c r="N419" s="431"/>
      <c r="O419" s="431"/>
      <c r="P419" s="431"/>
      <c r="Q419" s="431"/>
      <c r="R419" s="431"/>
      <c r="S419" s="431"/>
    </row>
    <row r="420" spans="1:19" x14ac:dyDescent="0.25">
      <c r="A420" s="402"/>
      <c r="B420" s="3"/>
      <c r="C420" s="3"/>
      <c r="D420" s="3"/>
      <c r="E420" s="524"/>
      <c r="F420" s="524"/>
      <c r="G420" s="525"/>
      <c r="H420" s="402"/>
      <c r="I420" s="402"/>
      <c r="J420" s="402"/>
      <c r="K420" s="402"/>
      <c r="L420" s="402"/>
      <c r="M420" s="402"/>
      <c r="N420" s="431"/>
      <c r="O420" s="431"/>
      <c r="P420" s="431"/>
      <c r="Q420" s="431"/>
      <c r="R420" s="431"/>
      <c r="S420" s="431"/>
    </row>
    <row r="421" spans="1:19" x14ac:dyDescent="0.25">
      <c r="A421" s="402"/>
      <c r="B421" s="3"/>
      <c r="C421" s="3"/>
      <c r="D421" s="3"/>
      <c r="E421" s="524"/>
      <c r="F421" s="524"/>
      <c r="G421" s="525"/>
      <c r="H421" s="402"/>
      <c r="I421" s="402"/>
      <c r="J421" s="402"/>
      <c r="K421" s="402"/>
      <c r="L421" s="402"/>
      <c r="M421" s="402"/>
      <c r="N421" s="431"/>
      <c r="O421" s="431"/>
      <c r="P421" s="431"/>
      <c r="Q421" s="431"/>
      <c r="R421" s="431"/>
      <c r="S421" s="431"/>
    </row>
    <row r="422" spans="1:19" x14ac:dyDescent="0.25">
      <c r="A422" s="402"/>
      <c r="B422" s="3"/>
      <c r="C422" s="3"/>
      <c r="D422" s="3"/>
      <c r="E422" s="524"/>
      <c r="F422" s="524"/>
      <c r="G422" s="525"/>
      <c r="H422" s="402"/>
      <c r="I422" s="402"/>
      <c r="J422" s="402"/>
      <c r="K422" s="402"/>
      <c r="L422" s="402"/>
      <c r="M422" s="402"/>
      <c r="N422" s="431"/>
      <c r="O422" s="431"/>
      <c r="P422" s="431"/>
      <c r="Q422" s="431"/>
      <c r="R422" s="431"/>
      <c r="S422" s="431"/>
    </row>
    <row r="423" spans="1:19" x14ac:dyDescent="0.25">
      <c r="A423" s="402"/>
      <c r="B423" s="3"/>
      <c r="C423" s="3"/>
      <c r="D423" s="3"/>
      <c r="E423" s="524"/>
      <c r="F423" s="524"/>
      <c r="G423" s="525"/>
      <c r="H423" s="402"/>
      <c r="I423" s="402"/>
      <c r="J423" s="402"/>
      <c r="K423" s="402"/>
      <c r="L423" s="402"/>
      <c r="M423" s="402"/>
      <c r="N423" s="431"/>
      <c r="O423" s="431"/>
      <c r="P423" s="431"/>
      <c r="Q423" s="431"/>
      <c r="R423" s="431"/>
      <c r="S423" s="431"/>
    </row>
    <row r="424" spans="1:19" x14ac:dyDescent="0.25">
      <c r="A424" s="402"/>
      <c r="B424" s="3"/>
      <c r="C424" s="3"/>
      <c r="D424" s="3"/>
      <c r="E424" s="524"/>
      <c r="F424" s="524"/>
      <c r="G424" s="525"/>
      <c r="H424" s="402"/>
      <c r="I424" s="402"/>
      <c r="J424" s="402"/>
      <c r="K424" s="402"/>
      <c r="L424" s="402"/>
      <c r="M424" s="402"/>
      <c r="N424" s="431"/>
      <c r="O424" s="431"/>
      <c r="P424" s="431"/>
      <c r="Q424" s="431"/>
      <c r="R424" s="431"/>
      <c r="S424" s="431"/>
    </row>
    <row r="425" spans="1:19" x14ac:dyDescent="0.25">
      <c r="A425" s="402"/>
      <c r="B425" s="3"/>
      <c r="C425" s="3"/>
      <c r="D425" s="3"/>
      <c r="E425" s="524"/>
      <c r="F425" s="524"/>
      <c r="G425" s="525"/>
      <c r="H425" s="402"/>
      <c r="I425" s="402"/>
      <c r="J425" s="402"/>
      <c r="K425" s="402"/>
      <c r="L425" s="402"/>
      <c r="M425" s="402"/>
      <c r="N425" s="431"/>
      <c r="O425" s="431"/>
      <c r="P425" s="431"/>
      <c r="Q425" s="431"/>
      <c r="R425" s="431"/>
      <c r="S425" s="431"/>
    </row>
    <row r="426" spans="1:19" x14ac:dyDescent="0.25">
      <c r="A426" s="402"/>
      <c r="B426" s="3"/>
      <c r="C426" s="3"/>
      <c r="D426" s="3"/>
      <c r="E426" s="524"/>
      <c r="F426" s="524"/>
      <c r="G426" s="525"/>
      <c r="H426" s="402"/>
      <c r="I426" s="402"/>
      <c r="J426" s="402"/>
      <c r="K426" s="402"/>
      <c r="L426" s="402"/>
      <c r="M426" s="402"/>
      <c r="N426" s="431"/>
      <c r="O426" s="431"/>
      <c r="P426" s="431"/>
      <c r="Q426" s="431"/>
      <c r="R426" s="431"/>
      <c r="S426" s="431"/>
    </row>
    <row r="427" spans="1:19" x14ac:dyDescent="0.25">
      <c r="A427" s="402"/>
      <c r="B427" s="3"/>
      <c r="C427" s="3"/>
      <c r="D427" s="3"/>
      <c r="E427" s="524"/>
      <c r="F427" s="524"/>
      <c r="G427" s="525"/>
      <c r="H427" s="402"/>
      <c r="I427" s="402"/>
      <c r="J427" s="402"/>
      <c r="K427" s="402"/>
      <c r="L427" s="402"/>
      <c r="M427" s="402"/>
      <c r="N427" s="431"/>
      <c r="O427" s="431"/>
      <c r="P427" s="431"/>
      <c r="Q427" s="431"/>
      <c r="R427" s="431"/>
      <c r="S427" s="431"/>
    </row>
    <row r="428" spans="1:19" x14ac:dyDescent="0.25">
      <c r="A428" s="402"/>
      <c r="B428" s="3"/>
      <c r="C428" s="3"/>
      <c r="D428" s="3"/>
      <c r="E428" s="524"/>
      <c r="F428" s="524"/>
      <c r="G428" s="525"/>
      <c r="H428" s="402"/>
      <c r="I428" s="402"/>
      <c r="J428" s="402"/>
      <c r="K428" s="402"/>
      <c r="L428" s="402"/>
      <c r="M428" s="402"/>
      <c r="N428" s="431"/>
      <c r="O428" s="431"/>
      <c r="P428" s="431"/>
      <c r="Q428" s="431"/>
      <c r="R428" s="431"/>
      <c r="S428" s="431"/>
    </row>
    <row r="429" spans="1:19" x14ac:dyDescent="0.25">
      <c r="A429" s="402"/>
      <c r="B429" s="3"/>
      <c r="C429" s="3"/>
      <c r="D429" s="3"/>
      <c r="E429" s="524"/>
      <c r="F429" s="524"/>
      <c r="G429" s="525"/>
      <c r="H429" s="402"/>
      <c r="I429" s="402"/>
      <c r="J429" s="402"/>
      <c r="K429" s="402"/>
      <c r="L429" s="402"/>
      <c r="M429" s="402"/>
      <c r="N429" s="431"/>
      <c r="O429" s="431"/>
      <c r="P429" s="431"/>
      <c r="Q429" s="431"/>
      <c r="R429" s="431"/>
      <c r="S429" s="431"/>
    </row>
    <row r="430" spans="1:19" x14ac:dyDescent="0.25">
      <c r="A430" s="402"/>
      <c r="B430" s="3"/>
      <c r="C430" s="3"/>
      <c r="D430" s="3"/>
      <c r="E430" s="524"/>
      <c r="F430" s="524"/>
      <c r="G430" s="525"/>
      <c r="H430" s="402"/>
      <c r="I430" s="402"/>
      <c r="J430" s="402"/>
      <c r="K430" s="402"/>
      <c r="L430" s="402"/>
      <c r="M430" s="402"/>
      <c r="N430" s="431"/>
      <c r="O430" s="431"/>
      <c r="P430" s="431"/>
      <c r="Q430" s="431"/>
      <c r="R430" s="431"/>
      <c r="S430" s="431"/>
    </row>
    <row r="431" spans="1:19" x14ac:dyDescent="0.25">
      <c r="A431" s="402"/>
      <c r="B431" s="3"/>
      <c r="C431" s="3"/>
      <c r="D431" s="3"/>
      <c r="E431" s="524"/>
      <c r="F431" s="524"/>
      <c r="G431" s="525"/>
      <c r="H431" s="402"/>
      <c r="I431" s="402"/>
      <c r="J431" s="402"/>
      <c r="K431" s="402"/>
      <c r="L431" s="402"/>
      <c r="M431" s="402"/>
      <c r="N431" s="431"/>
      <c r="O431" s="431"/>
      <c r="P431" s="431"/>
      <c r="Q431" s="431"/>
      <c r="R431" s="431"/>
      <c r="S431" s="431"/>
    </row>
    <row r="432" spans="1:19" x14ac:dyDescent="0.25">
      <c r="A432" s="402"/>
      <c r="B432" s="3"/>
      <c r="C432" s="3"/>
      <c r="D432" s="3"/>
      <c r="E432" s="524"/>
      <c r="F432" s="524"/>
      <c r="G432" s="525"/>
      <c r="H432" s="402"/>
      <c r="I432" s="402"/>
      <c r="J432" s="402"/>
      <c r="K432" s="402"/>
      <c r="L432" s="402"/>
      <c r="M432" s="402"/>
      <c r="N432" s="431"/>
      <c r="O432" s="431"/>
      <c r="P432" s="431"/>
      <c r="Q432" s="431"/>
      <c r="R432" s="431"/>
      <c r="S432" s="431"/>
    </row>
    <row r="433" spans="1:19" x14ac:dyDescent="0.25">
      <c r="A433" s="402"/>
      <c r="B433" s="3"/>
      <c r="C433" s="3"/>
      <c r="D433" s="3"/>
      <c r="E433" s="524"/>
      <c r="F433" s="524"/>
      <c r="G433" s="525"/>
      <c r="H433" s="402"/>
      <c r="I433" s="402"/>
      <c r="J433" s="402"/>
      <c r="K433" s="402"/>
      <c r="L433" s="402"/>
      <c r="M433" s="402"/>
      <c r="N433" s="431"/>
      <c r="O433" s="431"/>
      <c r="P433" s="431"/>
      <c r="Q433" s="431"/>
      <c r="R433" s="431"/>
      <c r="S433" s="431"/>
    </row>
    <row r="434" spans="1:19" x14ac:dyDescent="0.25">
      <c r="A434" s="402"/>
      <c r="B434" s="3"/>
      <c r="C434" s="3"/>
      <c r="D434" s="3"/>
      <c r="E434" s="524"/>
      <c r="F434" s="524"/>
      <c r="G434" s="525"/>
      <c r="H434" s="402"/>
      <c r="I434" s="402"/>
      <c r="J434" s="402"/>
      <c r="K434" s="402"/>
      <c r="L434" s="402"/>
      <c r="M434" s="402"/>
      <c r="N434" s="431"/>
      <c r="O434" s="431"/>
      <c r="P434" s="431"/>
      <c r="Q434" s="431"/>
      <c r="R434" s="431"/>
      <c r="S434" s="431"/>
    </row>
    <row r="435" spans="1:19" x14ac:dyDescent="0.25">
      <c r="A435" s="402"/>
      <c r="B435" s="3"/>
      <c r="C435" s="3"/>
      <c r="D435" s="3"/>
      <c r="E435" s="524"/>
      <c r="F435" s="524"/>
      <c r="G435" s="525"/>
      <c r="H435" s="402"/>
      <c r="I435" s="402"/>
      <c r="J435" s="402"/>
      <c r="K435" s="402"/>
      <c r="L435" s="402"/>
      <c r="M435" s="402"/>
      <c r="N435" s="431"/>
      <c r="O435" s="431"/>
      <c r="P435" s="431"/>
      <c r="Q435" s="431"/>
      <c r="R435" s="431"/>
      <c r="S435" s="431"/>
    </row>
    <row r="436" spans="1:19" x14ac:dyDescent="0.25">
      <c r="A436" s="402"/>
      <c r="B436" s="3"/>
      <c r="C436" s="3"/>
      <c r="D436" s="3"/>
      <c r="E436" s="524"/>
      <c r="F436" s="524"/>
      <c r="G436" s="525"/>
      <c r="H436" s="402"/>
      <c r="I436" s="402"/>
      <c r="J436" s="402"/>
      <c r="K436" s="402"/>
      <c r="L436" s="402"/>
      <c r="M436" s="402"/>
      <c r="N436" s="431"/>
      <c r="O436" s="431"/>
      <c r="P436" s="431"/>
      <c r="Q436" s="431"/>
      <c r="R436" s="431"/>
      <c r="S436" s="431"/>
    </row>
    <row r="437" spans="1:19" x14ac:dyDescent="0.25">
      <c r="A437" s="402"/>
      <c r="B437" s="3"/>
      <c r="C437" s="3"/>
      <c r="D437" s="3"/>
      <c r="E437" s="524"/>
      <c r="F437" s="524"/>
      <c r="G437" s="525"/>
      <c r="H437" s="402"/>
      <c r="I437" s="402"/>
      <c r="J437" s="402"/>
      <c r="K437" s="402"/>
      <c r="L437" s="402"/>
      <c r="M437" s="402"/>
      <c r="N437" s="431"/>
      <c r="O437" s="431"/>
      <c r="P437" s="431"/>
      <c r="Q437" s="431"/>
      <c r="R437" s="431"/>
      <c r="S437" s="431"/>
    </row>
    <row r="438" spans="1:19" x14ac:dyDescent="0.25">
      <c r="A438" s="402"/>
      <c r="B438" s="3"/>
      <c r="C438" s="3"/>
      <c r="D438" s="3"/>
      <c r="E438" s="524"/>
      <c r="F438" s="524"/>
      <c r="G438" s="525"/>
      <c r="H438" s="402"/>
      <c r="I438" s="402"/>
      <c r="J438" s="402"/>
      <c r="K438" s="402"/>
      <c r="L438" s="402"/>
      <c r="M438" s="402"/>
      <c r="N438" s="431"/>
      <c r="O438" s="431"/>
      <c r="P438" s="431"/>
      <c r="Q438" s="431"/>
      <c r="R438" s="431"/>
      <c r="S438" s="431"/>
    </row>
    <row r="439" spans="1:19" x14ac:dyDescent="0.25">
      <c r="A439" s="402"/>
      <c r="B439" s="3"/>
      <c r="C439" s="3"/>
      <c r="D439" s="3"/>
      <c r="E439" s="524"/>
      <c r="F439" s="524"/>
      <c r="G439" s="525"/>
      <c r="H439" s="402"/>
      <c r="I439" s="402"/>
      <c r="J439" s="402"/>
      <c r="K439" s="402"/>
      <c r="L439" s="402"/>
      <c r="M439" s="402"/>
      <c r="N439" s="431"/>
      <c r="O439" s="431"/>
      <c r="P439" s="431"/>
      <c r="Q439" s="431"/>
      <c r="R439" s="431"/>
      <c r="S439" s="431"/>
    </row>
    <row r="440" spans="1:19" x14ac:dyDescent="0.25">
      <c r="A440" s="402"/>
      <c r="B440" s="3"/>
      <c r="C440" s="3"/>
      <c r="D440" s="3"/>
      <c r="E440" s="524"/>
      <c r="F440" s="524"/>
      <c r="G440" s="525"/>
      <c r="H440" s="402"/>
      <c r="I440" s="402"/>
      <c r="J440" s="402"/>
      <c r="K440" s="402"/>
      <c r="L440" s="402"/>
      <c r="M440" s="402"/>
      <c r="N440" s="431"/>
      <c r="O440" s="431"/>
      <c r="P440" s="431"/>
      <c r="Q440" s="431"/>
      <c r="R440" s="431"/>
      <c r="S440" s="431"/>
    </row>
    <row r="441" spans="1:19" x14ac:dyDescent="0.25">
      <c r="A441" s="402"/>
      <c r="B441" s="3"/>
      <c r="C441" s="3"/>
      <c r="D441" s="3"/>
      <c r="E441" s="524"/>
      <c r="F441" s="524"/>
      <c r="G441" s="525"/>
      <c r="H441" s="402"/>
      <c r="I441" s="402"/>
      <c r="J441" s="402"/>
      <c r="K441" s="402"/>
      <c r="L441" s="402"/>
      <c r="M441" s="402"/>
      <c r="N441" s="431"/>
      <c r="O441" s="431"/>
      <c r="P441" s="431"/>
      <c r="Q441" s="431"/>
      <c r="R441" s="431"/>
      <c r="S441" s="431"/>
    </row>
    <row r="442" spans="1:19" x14ac:dyDescent="0.25">
      <c r="A442" s="402"/>
      <c r="B442" s="3"/>
      <c r="C442" s="3"/>
      <c r="D442" s="3"/>
      <c r="E442" s="524"/>
      <c r="F442" s="524"/>
      <c r="G442" s="525"/>
      <c r="H442" s="402"/>
      <c r="I442" s="402"/>
      <c r="J442" s="402"/>
      <c r="K442" s="402"/>
      <c r="L442" s="402"/>
      <c r="M442" s="402"/>
      <c r="N442" s="431"/>
      <c r="O442" s="431"/>
      <c r="P442" s="431"/>
      <c r="Q442" s="431"/>
      <c r="R442" s="431"/>
      <c r="S442" s="431"/>
    </row>
    <row r="443" spans="1:19" x14ac:dyDescent="0.25">
      <c r="A443" s="402"/>
      <c r="B443" s="3"/>
      <c r="C443" s="3"/>
      <c r="D443" s="3"/>
      <c r="E443" s="524"/>
      <c r="F443" s="524"/>
      <c r="G443" s="525"/>
      <c r="H443" s="402"/>
      <c r="I443" s="402"/>
      <c r="J443" s="402"/>
      <c r="K443" s="402"/>
      <c r="L443" s="402"/>
      <c r="M443" s="402"/>
      <c r="N443" s="431"/>
      <c r="O443" s="431"/>
      <c r="P443" s="431"/>
      <c r="Q443" s="431"/>
      <c r="R443" s="431"/>
      <c r="S443" s="431"/>
    </row>
    <row r="444" spans="1:19" x14ac:dyDescent="0.25">
      <c r="A444" s="402"/>
      <c r="B444" s="3"/>
      <c r="C444" s="3"/>
      <c r="D444" s="3"/>
      <c r="E444" s="524"/>
      <c r="F444" s="524"/>
      <c r="G444" s="525"/>
      <c r="H444" s="402"/>
      <c r="I444" s="402"/>
      <c r="J444" s="402"/>
      <c r="K444" s="402"/>
      <c r="L444" s="402"/>
      <c r="M444" s="402"/>
      <c r="N444" s="431"/>
      <c r="O444" s="431"/>
      <c r="P444" s="431"/>
      <c r="Q444" s="431"/>
      <c r="R444" s="431"/>
      <c r="S444" s="431"/>
    </row>
    <row r="445" spans="1:19" x14ac:dyDescent="0.25">
      <c r="A445" s="402"/>
      <c r="B445" s="3"/>
      <c r="C445" s="3"/>
      <c r="D445" s="3"/>
      <c r="E445" s="524"/>
      <c r="F445" s="524"/>
      <c r="G445" s="525"/>
      <c r="H445" s="402"/>
      <c r="I445" s="402"/>
      <c r="J445" s="402"/>
      <c r="K445" s="402"/>
      <c r="L445" s="402"/>
      <c r="M445" s="402"/>
      <c r="N445" s="431"/>
      <c r="O445" s="431"/>
      <c r="P445" s="431"/>
      <c r="Q445" s="431"/>
      <c r="R445" s="431"/>
      <c r="S445" s="431"/>
    </row>
    <row r="446" spans="1:19" x14ac:dyDescent="0.25">
      <c r="A446" s="402"/>
      <c r="B446" s="3"/>
      <c r="C446" s="3"/>
      <c r="D446" s="3"/>
      <c r="E446" s="524"/>
      <c r="F446" s="524"/>
      <c r="G446" s="525"/>
      <c r="H446" s="402"/>
      <c r="I446" s="402"/>
      <c r="J446" s="402"/>
      <c r="K446" s="402"/>
      <c r="L446" s="402"/>
      <c r="M446" s="402"/>
      <c r="N446" s="431"/>
      <c r="O446" s="431"/>
      <c r="P446" s="431"/>
      <c r="Q446" s="431"/>
      <c r="R446" s="431"/>
      <c r="S446" s="431"/>
    </row>
    <row r="447" spans="1:19" x14ac:dyDescent="0.25">
      <c r="A447" s="402"/>
      <c r="B447" s="3"/>
      <c r="C447" s="3"/>
      <c r="D447" s="3"/>
      <c r="E447" s="524"/>
      <c r="F447" s="524"/>
      <c r="G447" s="525"/>
      <c r="H447" s="402"/>
      <c r="I447" s="402"/>
      <c r="J447" s="402"/>
      <c r="K447" s="402"/>
      <c r="L447" s="402"/>
      <c r="M447" s="402"/>
      <c r="N447" s="431"/>
      <c r="O447" s="431"/>
      <c r="P447" s="431"/>
      <c r="Q447" s="431"/>
      <c r="R447" s="431"/>
      <c r="S447" s="431"/>
    </row>
    <row r="448" spans="1:19" x14ac:dyDescent="0.25">
      <c r="A448" s="402"/>
      <c r="B448" s="3"/>
      <c r="C448" s="3"/>
      <c r="D448" s="3"/>
      <c r="E448" s="524"/>
      <c r="F448" s="524"/>
      <c r="G448" s="525"/>
      <c r="H448" s="402"/>
      <c r="I448" s="402"/>
      <c r="J448" s="402"/>
      <c r="K448" s="402"/>
      <c r="L448" s="402"/>
      <c r="M448" s="402"/>
      <c r="N448" s="431"/>
      <c r="O448" s="431"/>
      <c r="P448" s="431"/>
      <c r="Q448" s="431"/>
      <c r="R448" s="431"/>
      <c r="S448" s="431"/>
    </row>
    <row r="449" spans="1:19" x14ac:dyDescent="0.25">
      <c r="A449" s="402"/>
      <c r="B449" s="3"/>
      <c r="C449" s="3"/>
      <c r="D449" s="3"/>
      <c r="E449" s="524"/>
      <c r="F449" s="524"/>
      <c r="G449" s="525"/>
      <c r="H449" s="402"/>
      <c r="I449" s="402"/>
      <c r="J449" s="402"/>
      <c r="K449" s="402"/>
      <c r="L449" s="402"/>
      <c r="M449" s="402"/>
      <c r="N449" s="431"/>
      <c r="O449" s="431"/>
      <c r="P449" s="431"/>
      <c r="Q449" s="431"/>
      <c r="R449" s="431"/>
      <c r="S449" s="431"/>
    </row>
    <row r="450" spans="1:19" x14ac:dyDescent="0.25">
      <c r="A450" s="402"/>
      <c r="B450" s="3"/>
      <c r="C450" s="3"/>
      <c r="D450" s="3"/>
      <c r="E450" s="524"/>
      <c r="F450" s="524"/>
      <c r="G450" s="525"/>
      <c r="H450" s="402"/>
      <c r="I450" s="402"/>
      <c r="J450" s="402"/>
      <c r="K450" s="402"/>
      <c r="L450" s="402"/>
      <c r="M450" s="402"/>
      <c r="N450" s="431"/>
      <c r="O450" s="431"/>
      <c r="P450" s="431"/>
      <c r="Q450" s="431"/>
      <c r="R450" s="431"/>
      <c r="S450" s="431"/>
    </row>
    <row r="451" spans="1:19" x14ac:dyDescent="0.25">
      <c r="A451" s="402"/>
      <c r="B451" s="3"/>
      <c r="C451" s="3"/>
      <c r="D451" s="3"/>
      <c r="E451" s="524"/>
      <c r="F451" s="524"/>
      <c r="G451" s="525"/>
      <c r="H451" s="402"/>
      <c r="I451" s="402"/>
      <c r="J451" s="402"/>
      <c r="K451" s="402"/>
      <c r="L451" s="402"/>
      <c r="M451" s="402"/>
      <c r="N451" s="431"/>
      <c r="O451" s="431"/>
      <c r="P451" s="431"/>
      <c r="Q451" s="431"/>
      <c r="R451" s="431"/>
      <c r="S451" s="431"/>
    </row>
    <row r="452" spans="1:19" x14ac:dyDescent="0.25">
      <c r="A452" s="402"/>
      <c r="B452" s="3"/>
      <c r="C452" s="3"/>
      <c r="D452" s="3"/>
      <c r="E452" s="524"/>
      <c r="F452" s="524"/>
      <c r="G452" s="525"/>
      <c r="H452" s="402"/>
      <c r="I452" s="402"/>
      <c r="J452" s="402"/>
      <c r="K452" s="402"/>
      <c r="L452" s="402"/>
      <c r="M452" s="402"/>
      <c r="N452" s="431"/>
      <c r="O452" s="431"/>
      <c r="P452" s="431"/>
      <c r="Q452" s="431"/>
      <c r="R452" s="431"/>
      <c r="S452" s="431"/>
    </row>
    <row r="453" spans="1:19" x14ac:dyDescent="0.25">
      <c r="A453" s="402"/>
      <c r="B453" s="3"/>
      <c r="C453" s="3"/>
      <c r="D453" s="3"/>
      <c r="E453" s="524"/>
      <c r="F453" s="524"/>
      <c r="G453" s="525"/>
      <c r="H453" s="402"/>
      <c r="I453" s="402"/>
      <c r="J453" s="402"/>
      <c r="K453" s="402"/>
      <c r="L453" s="402"/>
      <c r="M453" s="402"/>
      <c r="N453" s="431"/>
      <c r="O453" s="431"/>
      <c r="P453" s="431"/>
      <c r="Q453" s="431"/>
      <c r="R453" s="431"/>
      <c r="S453" s="431"/>
    </row>
    <row r="454" spans="1:19" x14ac:dyDescent="0.25">
      <c r="A454" s="402"/>
      <c r="B454" s="3"/>
      <c r="C454" s="3"/>
      <c r="D454" s="3"/>
      <c r="E454" s="524"/>
      <c r="F454" s="524"/>
      <c r="G454" s="525"/>
      <c r="H454" s="402"/>
      <c r="I454" s="402"/>
      <c r="J454" s="402"/>
      <c r="K454" s="402"/>
      <c r="L454" s="402"/>
      <c r="M454" s="402"/>
      <c r="N454" s="431"/>
      <c r="O454" s="431"/>
      <c r="P454" s="431"/>
      <c r="Q454" s="431"/>
      <c r="R454" s="431"/>
      <c r="S454" s="431"/>
    </row>
    <row r="455" spans="1:19" x14ac:dyDescent="0.25">
      <c r="A455" s="402"/>
      <c r="B455" s="3"/>
      <c r="C455" s="3"/>
      <c r="D455" s="3"/>
      <c r="E455" s="524"/>
      <c r="F455" s="524"/>
      <c r="G455" s="525"/>
      <c r="H455" s="402"/>
      <c r="I455" s="402"/>
      <c r="J455" s="402"/>
      <c r="K455" s="402"/>
      <c r="L455" s="402"/>
      <c r="M455" s="402"/>
      <c r="N455" s="431"/>
      <c r="O455" s="431"/>
      <c r="P455" s="431"/>
      <c r="Q455" s="431"/>
      <c r="R455" s="431"/>
      <c r="S455" s="431"/>
    </row>
    <row r="456" spans="1:19" x14ac:dyDescent="0.25">
      <c r="A456" s="402"/>
      <c r="B456" s="3"/>
      <c r="C456" s="3"/>
      <c r="D456" s="3"/>
      <c r="E456" s="524"/>
      <c r="F456" s="524"/>
      <c r="G456" s="525"/>
      <c r="H456" s="402"/>
      <c r="I456" s="402"/>
      <c r="J456" s="402"/>
      <c r="K456" s="402"/>
      <c r="L456" s="402"/>
      <c r="M456" s="402"/>
      <c r="N456" s="431"/>
      <c r="O456" s="431"/>
      <c r="P456" s="431"/>
      <c r="Q456" s="431"/>
      <c r="R456" s="431"/>
      <c r="S456" s="431"/>
    </row>
    <row r="457" spans="1:19" x14ac:dyDescent="0.25">
      <c r="A457" s="402"/>
      <c r="B457" s="3"/>
      <c r="C457" s="3"/>
      <c r="D457" s="3"/>
      <c r="E457" s="524"/>
      <c r="F457" s="524"/>
      <c r="G457" s="525"/>
      <c r="H457" s="402"/>
      <c r="I457" s="402"/>
      <c r="J457" s="402"/>
      <c r="K457" s="402"/>
      <c r="L457" s="402"/>
      <c r="M457" s="402"/>
      <c r="N457" s="431"/>
      <c r="O457" s="431"/>
      <c r="P457" s="431"/>
      <c r="Q457" s="431"/>
      <c r="R457" s="431"/>
      <c r="S457" s="431"/>
    </row>
    <row r="458" spans="1:19" x14ac:dyDescent="0.25">
      <c r="A458" s="402"/>
      <c r="B458" s="3"/>
      <c r="C458" s="3"/>
      <c r="D458" s="3"/>
      <c r="E458" s="524"/>
      <c r="F458" s="524"/>
      <c r="G458" s="525"/>
      <c r="H458" s="402"/>
      <c r="I458" s="402"/>
      <c r="J458" s="402"/>
      <c r="K458" s="402"/>
      <c r="L458" s="402"/>
      <c r="M458" s="402"/>
      <c r="N458" s="431"/>
      <c r="O458" s="431"/>
      <c r="P458" s="431"/>
      <c r="Q458" s="431"/>
      <c r="R458" s="431"/>
      <c r="S458" s="431"/>
    </row>
    <row r="459" spans="1:19" x14ac:dyDescent="0.25">
      <c r="A459" s="402"/>
      <c r="B459" s="3"/>
      <c r="C459" s="3"/>
      <c r="D459" s="3"/>
      <c r="E459" s="524"/>
      <c r="F459" s="524"/>
      <c r="G459" s="525"/>
      <c r="H459" s="402"/>
      <c r="I459" s="402"/>
      <c r="J459" s="402"/>
      <c r="K459" s="402"/>
      <c r="L459" s="402"/>
      <c r="M459" s="402"/>
      <c r="N459" s="431"/>
      <c r="O459" s="431"/>
      <c r="P459" s="431"/>
      <c r="Q459" s="431"/>
      <c r="R459" s="431"/>
      <c r="S459" s="431"/>
    </row>
    <row r="460" spans="1:19" x14ac:dyDescent="0.25">
      <c r="A460" s="402"/>
      <c r="B460" s="3"/>
      <c r="C460" s="3"/>
      <c r="D460" s="3"/>
      <c r="E460" s="524"/>
      <c r="F460" s="524"/>
      <c r="G460" s="525"/>
      <c r="H460" s="402"/>
      <c r="I460" s="402"/>
      <c r="J460" s="402"/>
      <c r="K460" s="402"/>
      <c r="L460" s="402"/>
      <c r="M460" s="402"/>
      <c r="N460" s="431"/>
      <c r="O460" s="431"/>
      <c r="P460" s="431"/>
      <c r="Q460" s="431"/>
      <c r="R460" s="431"/>
      <c r="S460" s="431"/>
    </row>
    <row r="461" spans="1:19" x14ac:dyDescent="0.25">
      <c r="A461" s="402"/>
      <c r="B461" s="3"/>
      <c r="C461" s="3"/>
      <c r="D461" s="3"/>
      <c r="E461" s="524"/>
      <c r="F461" s="524"/>
      <c r="G461" s="525"/>
      <c r="H461" s="402"/>
      <c r="I461" s="402"/>
      <c r="J461" s="402"/>
      <c r="K461" s="402"/>
      <c r="L461" s="402"/>
      <c r="M461" s="402"/>
      <c r="N461" s="431"/>
      <c r="O461" s="431"/>
      <c r="P461" s="431"/>
      <c r="Q461" s="431"/>
      <c r="R461" s="431"/>
      <c r="S461" s="431"/>
    </row>
    <row r="462" spans="1:19" x14ac:dyDescent="0.25">
      <c r="A462" s="402"/>
      <c r="B462" s="3"/>
      <c r="C462" s="3"/>
      <c r="D462" s="3"/>
      <c r="E462" s="524"/>
      <c r="F462" s="524"/>
      <c r="G462" s="525"/>
      <c r="H462" s="402"/>
      <c r="I462" s="402"/>
      <c r="J462" s="402"/>
      <c r="K462" s="402"/>
      <c r="L462" s="402"/>
      <c r="M462" s="402"/>
      <c r="N462" s="431"/>
      <c r="O462" s="431"/>
      <c r="P462" s="431"/>
      <c r="Q462" s="431"/>
      <c r="R462" s="431"/>
      <c r="S462" s="431"/>
    </row>
    <row r="463" spans="1:19" x14ac:dyDescent="0.25">
      <c r="A463" s="402"/>
      <c r="B463" s="3"/>
      <c r="C463" s="3"/>
      <c r="D463" s="3"/>
      <c r="E463" s="524"/>
      <c r="F463" s="524"/>
      <c r="G463" s="525"/>
      <c r="H463" s="402"/>
      <c r="I463" s="402"/>
      <c r="J463" s="402"/>
      <c r="K463" s="402"/>
      <c r="L463" s="402"/>
      <c r="M463" s="402"/>
      <c r="N463" s="431"/>
      <c r="O463" s="431"/>
      <c r="P463" s="431"/>
      <c r="Q463" s="431"/>
      <c r="R463" s="431"/>
      <c r="S463" s="431"/>
    </row>
    <row r="464" spans="1:19" x14ac:dyDescent="0.25">
      <c r="A464" s="402"/>
      <c r="B464" s="3"/>
      <c r="C464" s="3"/>
      <c r="D464" s="3"/>
      <c r="E464" s="524"/>
      <c r="F464" s="524"/>
      <c r="G464" s="525"/>
      <c r="H464" s="402"/>
      <c r="I464" s="402"/>
      <c r="J464" s="402"/>
      <c r="K464" s="402"/>
      <c r="L464" s="402"/>
      <c r="M464" s="402"/>
      <c r="N464" s="431"/>
      <c r="O464" s="431"/>
      <c r="P464" s="431"/>
      <c r="Q464" s="431"/>
      <c r="R464" s="431"/>
      <c r="S464" s="431"/>
    </row>
    <row r="465" spans="1:19" x14ac:dyDescent="0.25">
      <c r="A465" s="402"/>
      <c r="B465" s="3"/>
      <c r="C465" s="3"/>
      <c r="D465" s="3"/>
      <c r="E465" s="524"/>
      <c r="F465" s="524"/>
      <c r="G465" s="525"/>
      <c r="H465" s="402"/>
      <c r="I465" s="402"/>
      <c r="J465" s="402"/>
      <c r="K465" s="402"/>
      <c r="L465" s="402"/>
      <c r="M465" s="402"/>
      <c r="N465" s="431"/>
      <c r="O465" s="431"/>
      <c r="P465" s="431"/>
      <c r="Q465" s="431"/>
      <c r="R465" s="431"/>
      <c r="S465" s="431"/>
    </row>
    <row r="466" spans="1:19" x14ac:dyDescent="0.25">
      <c r="A466" s="402"/>
      <c r="B466" s="3"/>
      <c r="C466" s="3"/>
      <c r="D466" s="3"/>
      <c r="E466" s="524"/>
      <c r="F466" s="524"/>
      <c r="G466" s="525"/>
      <c r="H466" s="402"/>
      <c r="I466" s="402"/>
      <c r="J466" s="402"/>
      <c r="K466" s="402"/>
      <c r="L466" s="402"/>
      <c r="M466" s="402"/>
      <c r="N466" s="431"/>
      <c r="O466" s="431"/>
      <c r="P466" s="431"/>
      <c r="Q466" s="431"/>
      <c r="R466" s="431"/>
      <c r="S466" s="431"/>
    </row>
    <row r="467" spans="1:19" x14ac:dyDescent="0.25">
      <c r="A467" s="402"/>
      <c r="B467" s="3"/>
      <c r="C467" s="3"/>
      <c r="D467" s="3"/>
      <c r="E467" s="524"/>
      <c r="F467" s="524"/>
      <c r="G467" s="525"/>
      <c r="H467" s="402"/>
      <c r="I467" s="402"/>
      <c r="J467" s="402"/>
      <c r="K467" s="402"/>
      <c r="L467" s="402"/>
      <c r="M467" s="402"/>
      <c r="N467" s="431"/>
      <c r="O467" s="431"/>
      <c r="P467" s="431"/>
      <c r="Q467" s="431"/>
      <c r="R467" s="431"/>
      <c r="S467" s="431"/>
    </row>
    <row r="468" spans="1:19" x14ac:dyDescent="0.25">
      <c r="A468" s="402"/>
      <c r="B468" s="3"/>
      <c r="C468" s="3"/>
      <c r="D468" s="3"/>
      <c r="E468" s="524"/>
      <c r="F468" s="524"/>
      <c r="G468" s="525"/>
      <c r="H468" s="402"/>
      <c r="I468" s="402"/>
      <c r="J468" s="402"/>
      <c r="K468" s="402"/>
      <c r="L468" s="402"/>
      <c r="M468" s="402"/>
      <c r="N468" s="431"/>
      <c r="O468" s="431"/>
      <c r="P468" s="431"/>
      <c r="Q468" s="431"/>
      <c r="R468" s="431"/>
      <c r="S468" s="431"/>
    </row>
    <row r="469" spans="1:19" x14ac:dyDescent="0.25">
      <c r="A469" s="402"/>
      <c r="B469" s="3"/>
      <c r="C469" s="3"/>
      <c r="D469" s="3"/>
      <c r="E469" s="524"/>
      <c r="F469" s="524"/>
      <c r="G469" s="525"/>
      <c r="H469" s="402"/>
      <c r="I469" s="402"/>
      <c r="J469" s="402"/>
      <c r="K469" s="402"/>
      <c r="L469" s="402"/>
      <c r="M469" s="402"/>
      <c r="N469" s="431"/>
      <c r="O469" s="431"/>
      <c r="P469" s="431"/>
      <c r="Q469" s="431"/>
      <c r="R469" s="431"/>
      <c r="S469" s="431"/>
    </row>
    <row r="470" spans="1:19" x14ac:dyDescent="0.25">
      <c r="A470" s="402"/>
      <c r="B470" s="3"/>
      <c r="C470" s="3"/>
      <c r="D470" s="3"/>
      <c r="E470" s="524"/>
      <c r="F470" s="524"/>
      <c r="G470" s="525"/>
      <c r="H470" s="402"/>
      <c r="I470" s="402"/>
      <c r="J470" s="402"/>
      <c r="K470" s="402"/>
      <c r="L470" s="402"/>
      <c r="M470" s="402"/>
      <c r="N470" s="431"/>
      <c r="O470" s="431"/>
      <c r="P470" s="431"/>
      <c r="Q470" s="431"/>
      <c r="R470" s="431"/>
      <c r="S470" s="431"/>
    </row>
    <row r="471" spans="1:19" x14ac:dyDescent="0.25">
      <c r="A471" s="402"/>
      <c r="B471" s="3"/>
      <c r="C471" s="3"/>
      <c r="D471" s="3"/>
      <c r="E471" s="524"/>
      <c r="F471" s="524"/>
      <c r="G471" s="525"/>
      <c r="H471" s="402"/>
      <c r="I471" s="402"/>
      <c r="J471" s="402"/>
      <c r="K471" s="402"/>
      <c r="L471" s="402"/>
      <c r="M471" s="402"/>
      <c r="N471" s="431"/>
      <c r="O471" s="431"/>
      <c r="P471" s="431"/>
      <c r="Q471" s="431"/>
      <c r="R471" s="431"/>
      <c r="S471" s="431"/>
    </row>
    <row r="472" spans="1:19" x14ac:dyDescent="0.25">
      <c r="A472" s="402"/>
      <c r="B472" s="3"/>
      <c r="C472" s="3"/>
      <c r="D472" s="3"/>
      <c r="E472" s="524"/>
      <c r="F472" s="524"/>
      <c r="G472" s="525"/>
      <c r="H472" s="402"/>
      <c r="I472" s="402"/>
      <c r="J472" s="402"/>
      <c r="K472" s="402"/>
      <c r="L472" s="402"/>
      <c r="M472" s="402"/>
      <c r="N472" s="431"/>
      <c r="O472" s="431"/>
      <c r="P472" s="431"/>
      <c r="Q472" s="431"/>
      <c r="R472" s="431"/>
      <c r="S472" s="431"/>
    </row>
    <row r="473" spans="1:19" x14ac:dyDescent="0.25">
      <c r="A473" s="402"/>
      <c r="B473" s="3"/>
      <c r="C473" s="3"/>
      <c r="D473" s="524"/>
      <c r="E473" s="524"/>
      <c r="F473" s="524"/>
      <c r="G473" s="525"/>
      <c r="H473" s="402"/>
      <c r="I473" s="402"/>
      <c r="J473" s="402"/>
      <c r="K473" s="402"/>
      <c r="L473" s="402"/>
      <c r="M473" s="402"/>
      <c r="N473" s="431"/>
      <c r="O473" s="431"/>
      <c r="P473" s="431"/>
      <c r="Q473" s="431"/>
      <c r="R473" s="431"/>
      <c r="S473" s="431"/>
    </row>
    <row r="474" spans="1:19" x14ac:dyDescent="0.25">
      <c r="A474" s="402"/>
      <c r="B474" s="3"/>
      <c r="C474" s="3"/>
      <c r="D474" s="3"/>
      <c r="E474" s="524"/>
      <c r="F474" s="524"/>
      <c r="G474" s="525"/>
      <c r="H474" s="402"/>
      <c r="I474" s="402"/>
      <c r="J474" s="402"/>
      <c r="K474" s="402"/>
      <c r="L474" s="402"/>
      <c r="M474" s="402"/>
      <c r="N474" s="431"/>
      <c r="O474" s="431"/>
      <c r="P474" s="431"/>
      <c r="Q474" s="431"/>
      <c r="R474" s="431"/>
      <c r="S474" s="431"/>
    </row>
    <row r="475" spans="1:19" x14ac:dyDescent="0.25">
      <c r="A475" s="402"/>
      <c r="B475" s="3"/>
      <c r="C475" s="3"/>
      <c r="D475" s="3"/>
      <c r="E475" s="524"/>
      <c r="F475" s="524"/>
      <c r="G475" s="525"/>
      <c r="H475" s="402"/>
      <c r="I475" s="402"/>
      <c r="J475" s="402"/>
      <c r="K475" s="402"/>
      <c r="L475" s="402"/>
      <c r="M475" s="402"/>
      <c r="N475" s="431"/>
      <c r="O475" s="431"/>
      <c r="P475" s="431"/>
      <c r="Q475" s="431"/>
      <c r="R475" s="431"/>
      <c r="S475" s="431"/>
    </row>
    <row r="476" spans="1:19" x14ac:dyDescent="0.25">
      <c r="A476" s="402"/>
      <c r="B476" s="3"/>
      <c r="C476" s="3"/>
      <c r="D476" s="3"/>
      <c r="E476" s="524"/>
      <c r="F476" s="524"/>
      <c r="G476" s="525"/>
      <c r="H476" s="402"/>
      <c r="I476" s="402"/>
      <c r="J476" s="402"/>
      <c r="K476" s="402"/>
      <c r="L476" s="402"/>
      <c r="M476" s="402"/>
      <c r="N476" s="431"/>
      <c r="O476" s="431"/>
      <c r="P476" s="431"/>
      <c r="Q476" s="431"/>
      <c r="R476" s="431"/>
      <c r="S476" s="431"/>
    </row>
    <row r="477" spans="1:19" x14ac:dyDescent="0.25">
      <c r="A477" s="402"/>
      <c r="B477" s="3"/>
      <c r="C477" s="3"/>
      <c r="D477" s="3"/>
      <c r="E477" s="524"/>
      <c r="F477" s="524"/>
      <c r="G477" s="525"/>
      <c r="H477" s="402"/>
      <c r="I477" s="402"/>
      <c r="J477" s="402"/>
      <c r="K477" s="402"/>
      <c r="L477" s="402"/>
      <c r="M477" s="402"/>
      <c r="N477" s="431"/>
      <c r="O477" s="431"/>
      <c r="P477" s="431"/>
      <c r="Q477" s="431"/>
      <c r="R477" s="431"/>
      <c r="S477" s="431"/>
    </row>
    <row r="478" spans="1:19" x14ac:dyDescent="0.25">
      <c r="A478" s="402"/>
      <c r="B478" s="3"/>
      <c r="C478" s="3"/>
      <c r="D478" s="3"/>
      <c r="E478" s="524"/>
      <c r="F478" s="524"/>
      <c r="G478" s="525"/>
      <c r="H478" s="402"/>
      <c r="I478" s="402"/>
      <c r="J478" s="402"/>
      <c r="K478" s="402"/>
      <c r="L478" s="402"/>
      <c r="M478" s="402"/>
      <c r="N478" s="431"/>
      <c r="O478" s="431"/>
      <c r="P478" s="431"/>
      <c r="Q478" s="431"/>
      <c r="R478" s="431"/>
      <c r="S478" s="431"/>
    </row>
    <row r="479" spans="1:19" x14ac:dyDescent="0.25">
      <c r="A479" s="402"/>
      <c r="B479" s="3"/>
      <c r="C479" s="3"/>
      <c r="D479" s="3"/>
      <c r="E479" s="524"/>
      <c r="F479" s="524"/>
      <c r="G479" s="525"/>
      <c r="H479" s="402"/>
      <c r="I479" s="402"/>
      <c r="J479" s="402"/>
      <c r="K479" s="402"/>
      <c r="L479" s="402"/>
      <c r="M479" s="402"/>
      <c r="N479" s="431"/>
      <c r="O479" s="431"/>
      <c r="P479" s="431"/>
      <c r="Q479" s="431"/>
      <c r="R479" s="431"/>
      <c r="S479" s="431"/>
    </row>
    <row r="480" spans="1:19" x14ac:dyDescent="0.25">
      <c r="A480" s="402"/>
      <c r="B480" s="3"/>
      <c r="C480" s="3"/>
      <c r="D480" s="3"/>
      <c r="E480" s="524"/>
      <c r="F480" s="524"/>
      <c r="G480" s="525"/>
      <c r="H480" s="402"/>
      <c r="I480" s="402"/>
      <c r="J480" s="402"/>
      <c r="K480" s="402"/>
      <c r="L480" s="402"/>
      <c r="M480" s="402"/>
      <c r="N480" s="431"/>
      <c r="O480" s="431"/>
      <c r="P480" s="431"/>
      <c r="Q480" s="431"/>
      <c r="R480" s="431"/>
      <c r="S480" s="431"/>
    </row>
    <row r="481" spans="1:19" x14ac:dyDescent="0.25">
      <c r="A481" s="402"/>
      <c r="B481" s="3"/>
      <c r="C481" s="3"/>
      <c r="D481" s="3"/>
      <c r="E481" s="524"/>
      <c r="F481" s="524"/>
      <c r="G481" s="525"/>
      <c r="H481" s="402"/>
      <c r="I481" s="402"/>
      <c r="J481" s="402"/>
      <c r="K481" s="402"/>
      <c r="L481" s="402"/>
      <c r="M481" s="402"/>
      <c r="N481" s="431"/>
      <c r="O481" s="431"/>
      <c r="P481" s="431"/>
      <c r="Q481" s="431"/>
      <c r="R481" s="431"/>
      <c r="S481" s="431"/>
    </row>
    <row r="482" spans="1:19" x14ac:dyDescent="0.25">
      <c r="A482" s="402"/>
      <c r="B482" s="3"/>
      <c r="C482" s="3"/>
      <c r="D482" s="3"/>
      <c r="E482" s="524"/>
      <c r="F482" s="524"/>
      <c r="G482" s="525"/>
      <c r="H482" s="402"/>
      <c r="I482" s="402"/>
      <c r="J482" s="402"/>
      <c r="K482" s="402"/>
      <c r="L482" s="402"/>
      <c r="M482" s="402"/>
      <c r="N482" s="431"/>
      <c r="O482" s="431"/>
      <c r="P482" s="431"/>
      <c r="Q482" s="431"/>
      <c r="R482" s="431"/>
      <c r="S482" s="431"/>
    </row>
    <row r="483" spans="1:19" x14ac:dyDescent="0.25">
      <c r="A483" s="402"/>
      <c r="B483" s="3"/>
      <c r="C483" s="3"/>
      <c r="D483" s="3"/>
      <c r="E483" s="524"/>
      <c r="F483" s="524"/>
      <c r="G483" s="525"/>
      <c r="H483" s="402"/>
      <c r="I483" s="402"/>
      <c r="J483" s="402"/>
      <c r="K483" s="402"/>
      <c r="L483" s="402"/>
      <c r="M483" s="402"/>
      <c r="N483" s="431"/>
      <c r="O483" s="431"/>
      <c r="P483" s="431"/>
      <c r="Q483" s="431"/>
      <c r="R483" s="431"/>
      <c r="S483" s="431"/>
    </row>
    <row r="484" spans="1:19" x14ac:dyDescent="0.25">
      <c r="A484" s="402"/>
      <c r="B484" s="3"/>
      <c r="C484" s="3"/>
      <c r="D484" s="3"/>
      <c r="E484" s="524"/>
      <c r="F484" s="524"/>
      <c r="G484" s="525"/>
      <c r="H484" s="402"/>
      <c r="I484" s="402"/>
      <c r="J484" s="402"/>
      <c r="K484" s="402"/>
      <c r="L484" s="402"/>
      <c r="M484" s="402"/>
      <c r="N484" s="431"/>
      <c r="O484" s="431"/>
      <c r="P484" s="431"/>
      <c r="Q484" s="431"/>
      <c r="R484" s="431"/>
      <c r="S484" s="431"/>
    </row>
    <row r="485" spans="1:19" x14ac:dyDescent="0.25">
      <c r="A485" s="402"/>
      <c r="B485" s="3"/>
      <c r="C485" s="3"/>
      <c r="D485" s="3"/>
      <c r="E485" s="524"/>
      <c r="F485" s="524"/>
      <c r="G485" s="525"/>
      <c r="H485" s="402"/>
      <c r="I485" s="402"/>
      <c r="J485" s="402"/>
      <c r="K485" s="402"/>
      <c r="L485" s="402"/>
      <c r="M485" s="402"/>
      <c r="N485" s="431"/>
      <c r="O485" s="431"/>
      <c r="P485" s="431"/>
      <c r="Q485" s="431"/>
      <c r="R485" s="431"/>
      <c r="S485" s="431"/>
    </row>
    <row r="486" spans="1:19" x14ac:dyDescent="0.25">
      <c r="A486" s="402"/>
      <c r="B486" s="3"/>
      <c r="C486" s="3"/>
      <c r="D486" s="3"/>
      <c r="E486" s="524"/>
      <c r="F486" s="524"/>
      <c r="G486" s="525"/>
      <c r="H486" s="402"/>
      <c r="I486" s="402"/>
      <c r="J486" s="402"/>
      <c r="K486" s="402"/>
      <c r="L486" s="402"/>
      <c r="M486" s="402"/>
      <c r="N486" s="431"/>
      <c r="O486" s="431"/>
      <c r="P486" s="431"/>
      <c r="Q486" s="431"/>
      <c r="R486" s="431"/>
      <c r="S486" s="431"/>
    </row>
    <row r="487" spans="1:19" x14ac:dyDescent="0.25">
      <c r="A487" s="402"/>
      <c r="B487" s="3"/>
      <c r="C487" s="3"/>
      <c r="D487" s="3"/>
      <c r="E487" s="524"/>
      <c r="F487" s="524"/>
      <c r="G487" s="525"/>
      <c r="H487" s="402"/>
      <c r="I487" s="402"/>
      <c r="J487" s="402"/>
      <c r="K487" s="402"/>
      <c r="L487" s="402"/>
      <c r="M487" s="402"/>
      <c r="N487" s="431"/>
      <c r="O487" s="431"/>
      <c r="P487" s="431"/>
      <c r="Q487" s="431"/>
      <c r="R487" s="431"/>
      <c r="S487" s="431"/>
    </row>
    <row r="488" spans="1:19" x14ac:dyDescent="0.25">
      <c r="A488" s="402"/>
      <c r="B488" s="3"/>
      <c r="C488" s="3"/>
      <c r="D488" s="3"/>
      <c r="E488" s="524"/>
      <c r="F488" s="524"/>
      <c r="G488" s="525"/>
      <c r="H488" s="402"/>
      <c r="I488" s="402"/>
      <c r="J488" s="402"/>
      <c r="K488" s="402"/>
      <c r="L488" s="402"/>
      <c r="M488" s="402"/>
      <c r="N488" s="431"/>
      <c r="O488" s="431"/>
      <c r="P488" s="431"/>
      <c r="Q488" s="431"/>
      <c r="R488" s="431"/>
      <c r="S488" s="431"/>
    </row>
    <row r="489" spans="1:19" x14ac:dyDescent="0.25">
      <c r="A489" s="402"/>
      <c r="B489" s="3"/>
      <c r="C489" s="3"/>
      <c r="D489" s="3"/>
      <c r="E489" s="524"/>
      <c r="F489" s="524"/>
      <c r="G489" s="525"/>
      <c r="H489" s="402"/>
      <c r="I489" s="402"/>
      <c r="J489" s="402"/>
      <c r="K489" s="402"/>
      <c r="L489" s="402"/>
      <c r="M489" s="402"/>
      <c r="N489" s="431"/>
      <c r="O489" s="431"/>
      <c r="P489" s="431"/>
      <c r="Q489" s="431"/>
      <c r="R489" s="431"/>
      <c r="S489" s="431"/>
    </row>
    <row r="490" spans="1:19" x14ac:dyDescent="0.25">
      <c r="A490" s="402"/>
      <c r="B490" s="3"/>
      <c r="C490" s="3"/>
      <c r="D490" s="3"/>
      <c r="E490" s="524"/>
      <c r="F490" s="524"/>
      <c r="G490" s="525"/>
      <c r="H490" s="402"/>
      <c r="I490" s="402"/>
      <c r="J490" s="402"/>
      <c r="K490" s="402"/>
      <c r="L490" s="402"/>
      <c r="M490" s="402"/>
      <c r="N490" s="431"/>
      <c r="O490" s="431"/>
      <c r="P490" s="431"/>
      <c r="Q490" s="431"/>
      <c r="R490" s="431"/>
      <c r="S490" s="431"/>
    </row>
    <row r="491" spans="1:19" x14ac:dyDescent="0.25">
      <c r="A491" s="402"/>
      <c r="B491" s="3"/>
      <c r="C491" s="3"/>
      <c r="D491" s="3"/>
      <c r="E491" s="524"/>
      <c r="F491" s="524"/>
      <c r="G491" s="525"/>
      <c r="H491" s="402"/>
      <c r="I491" s="402"/>
      <c r="J491" s="402"/>
      <c r="K491" s="402"/>
      <c r="L491" s="402"/>
      <c r="M491" s="402"/>
      <c r="N491" s="431"/>
      <c r="O491" s="431"/>
      <c r="P491" s="431"/>
      <c r="Q491" s="431"/>
      <c r="R491" s="431"/>
      <c r="S491" s="431"/>
    </row>
    <row r="492" spans="1:19" x14ac:dyDescent="0.25">
      <c r="A492" s="402"/>
      <c r="B492" s="3"/>
      <c r="C492" s="3"/>
      <c r="D492" s="3"/>
      <c r="E492" s="524"/>
      <c r="F492" s="524"/>
      <c r="G492" s="525"/>
      <c r="H492" s="402"/>
      <c r="I492" s="402"/>
      <c r="J492" s="402"/>
      <c r="K492" s="402"/>
      <c r="L492" s="402"/>
      <c r="M492" s="402"/>
      <c r="N492" s="431"/>
      <c r="O492" s="431"/>
      <c r="P492" s="431"/>
      <c r="Q492" s="431"/>
      <c r="R492" s="431"/>
      <c r="S492" s="431"/>
    </row>
    <row r="493" spans="1:19" x14ac:dyDescent="0.25">
      <c r="A493" s="402"/>
      <c r="B493" s="3"/>
      <c r="C493" s="3"/>
      <c r="D493" s="3"/>
      <c r="E493" s="524"/>
      <c r="F493" s="524"/>
      <c r="G493" s="525"/>
      <c r="H493" s="402"/>
      <c r="I493" s="402"/>
      <c r="J493" s="402"/>
      <c r="K493" s="402"/>
      <c r="L493" s="402"/>
      <c r="M493" s="402"/>
      <c r="N493" s="431"/>
      <c r="O493" s="431"/>
      <c r="P493" s="431"/>
      <c r="Q493" s="431"/>
      <c r="R493" s="431"/>
      <c r="S493" s="431"/>
    </row>
    <row r="494" spans="1:19" x14ac:dyDescent="0.25">
      <c r="A494" s="402"/>
      <c r="B494" s="3"/>
      <c r="C494" s="3"/>
      <c r="D494" s="3"/>
      <c r="E494" s="524"/>
      <c r="F494" s="524"/>
      <c r="G494" s="525"/>
      <c r="H494" s="402"/>
      <c r="I494" s="402"/>
      <c r="J494" s="402"/>
      <c r="K494" s="402"/>
      <c r="L494" s="402"/>
      <c r="M494" s="402"/>
      <c r="N494" s="431"/>
      <c r="O494" s="431"/>
      <c r="P494" s="431"/>
      <c r="Q494" s="431"/>
      <c r="R494" s="431"/>
      <c r="S494" s="431"/>
    </row>
    <row r="495" spans="1:19" x14ac:dyDescent="0.25">
      <c r="A495" s="402"/>
      <c r="B495" s="3"/>
      <c r="C495" s="3"/>
      <c r="D495" s="3"/>
      <c r="E495" s="524"/>
      <c r="F495" s="524"/>
      <c r="G495" s="525"/>
      <c r="H495" s="402"/>
      <c r="I495" s="402"/>
      <c r="J495" s="402"/>
      <c r="K495" s="402"/>
      <c r="L495" s="402"/>
      <c r="M495" s="402"/>
      <c r="N495" s="431"/>
      <c r="O495" s="431"/>
      <c r="P495" s="431"/>
      <c r="Q495" s="431"/>
      <c r="R495" s="431"/>
      <c r="S495" s="431"/>
    </row>
    <row r="496" spans="1:19" x14ac:dyDescent="0.25">
      <c r="A496" s="402"/>
      <c r="B496" s="3"/>
      <c r="C496" s="3"/>
      <c r="D496" s="3"/>
      <c r="E496" s="524"/>
      <c r="F496" s="524"/>
      <c r="G496" s="525"/>
      <c r="H496" s="402"/>
      <c r="I496" s="402"/>
      <c r="J496" s="402"/>
      <c r="K496" s="402"/>
      <c r="L496" s="402"/>
      <c r="M496" s="402"/>
      <c r="N496" s="431"/>
      <c r="O496" s="431"/>
      <c r="P496" s="431"/>
      <c r="Q496" s="431"/>
      <c r="R496" s="431"/>
      <c r="S496" s="431"/>
    </row>
    <row r="497" spans="1:19" x14ac:dyDescent="0.25">
      <c r="A497" s="402"/>
      <c r="B497" s="3"/>
      <c r="C497" s="3"/>
      <c r="D497" s="3"/>
      <c r="E497" s="524"/>
      <c r="F497" s="524"/>
      <c r="G497" s="525"/>
      <c r="H497" s="402"/>
      <c r="I497" s="402"/>
      <c r="J497" s="402"/>
      <c r="K497" s="402"/>
      <c r="L497" s="402"/>
      <c r="M497" s="402"/>
      <c r="N497" s="431"/>
      <c r="O497" s="431"/>
      <c r="P497" s="431"/>
      <c r="Q497" s="431"/>
      <c r="R497" s="431"/>
      <c r="S497" s="431"/>
    </row>
    <row r="498" spans="1:19" x14ac:dyDescent="0.25">
      <c r="A498" s="402"/>
      <c r="B498" s="3"/>
      <c r="C498" s="3"/>
      <c r="D498" s="524"/>
      <c r="E498" s="524"/>
      <c r="F498" s="524"/>
      <c r="G498" s="525"/>
      <c r="H498" s="402"/>
      <c r="I498" s="402"/>
      <c r="J498" s="402"/>
      <c r="K498" s="402"/>
      <c r="L498" s="402"/>
      <c r="M498" s="402"/>
      <c r="N498" s="431"/>
      <c r="O498" s="431"/>
      <c r="P498" s="431"/>
      <c r="Q498" s="431"/>
      <c r="R498" s="431"/>
      <c r="S498" s="431"/>
    </row>
    <row r="499" spans="1:19" x14ac:dyDescent="0.25">
      <c r="A499" s="402"/>
      <c r="B499" s="3"/>
      <c r="C499" s="3"/>
      <c r="D499" s="3"/>
      <c r="E499" s="524"/>
      <c r="F499" s="524"/>
      <c r="G499" s="525"/>
      <c r="H499" s="402"/>
      <c r="I499" s="402"/>
      <c r="J499" s="402"/>
      <c r="K499" s="402"/>
      <c r="L499" s="402"/>
      <c r="M499" s="402"/>
      <c r="N499" s="431"/>
      <c r="O499" s="431"/>
      <c r="P499" s="431"/>
      <c r="Q499" s="431"/>
      <c r="R499" s="431"/>
      <c r="S499" s="431"/>
    </row>
    <row r="500" spans="1:19" x14ac:dyDescent="0.25">
      <c r="A500" s="402"/>
      <c r="B500" s="3"/>
      <c r="C500" s="3"/>
      <c r="D500" s="3"/>
      <c r="E500" s="524"/>
      <c r="F500" s="524"/>
      <c r="G500" s="525"/>
      <c r="H500" s="402"/>
      <c r="I500" s="402"/>
      <c r="J500" s="402"/>
      <c r="K500" s="402"/>
      <c r="L500" s="402"/>
      <c r="M500" s="402"/>
      <c r="N500" s="431"/>
      <c r="O500" s="431"/>
      <c r="P500" s="431"/>
      <c r="Q500" s="431"/>
      <c r="R500" s="431"/>
      <c r="S500" s="431"/>
    </row>
    <row r="501" spans="1:19" x14ac:dyDescent="0.25">
      <c r="A501" s="402"/>
      <c r="B501" s="3"/>
      <c r="C501" s="3"/>
      <c r="D501" s="3"/>
      <c r="E501" s="524"/>
      <c r="F501" s="524"/>
      <c r="G501" s="525"/>
      <c r="H501" s="402"/>
      <c r="I501" s="402"/>
      <c r="J501" s="402"/>
      <c r="K501" s="402"/>
      <c r="L501" s="402"/>
      <c r="M501" s="402"/>
      <c r="N501" s="431"/>
      <c r="O501" s="431"/>
      <c r="P501" s="431"/>
      <c r="Q501" s="431"/>
      <c r="R501" s="431"/>
      <c r="S501" s="431"/>
    </row>
    <row r="502" spans="1:19" x14ac:dyDescent="0.25">
      <c r="A502" s="402"/>
      <c r="B502" s="3"/>
      <c r="C502" s="3"/>
      <c r="D502" s="3"/>
      <c r="E502" s="524"/>
      <c r="F502" s="524"/>
      <c r="G502" s="525"/>
      <c r="H502" s="402"/>
      <c r="I502" s="402"/>
      <c r="J502" s="402"/>
      <c r="K502" s="402"/>
      <c r="L502" s="402"/>
      <c r="M502" s="402"/>
      <c r="N502" s="431"/>
      <c r="O502" s="431"/>
      <c r="P502" s="431"/>
      <c r="Q502" s="431"/>
      <c r="R502" s="431"/>
      <c r="S502" s="431"/>
    </row>
    <row r="503" spans="1:19" x14ac:dyDescent="0.25">
      <c r="A503" s="402"/>
      <c r="B503" s="3"/>
      <c r="C503" s="3"/>
      <c r="D503" s="3"/>
      <c r="E503" s="524"/>
      <c r="F503" s="524"/>
      <c r="G503" s="525"/>
      <c r="H503" s="402"/>
      <c r="I503" s="402"/>
      <c r="J503" s="402"/>
      <c r="K503" s="402"/>
      <c r="L503" s="402"/>
      <c r="M503" s="402"/>
      <c r="N503" s="431"/>
      <c r="O503" s="431"/>
      <c r="P503" s="431"/>
      <c r="Q503" s="431"/>
      <c r="R503" s="431"/>
      <c r="S503" s="431"/>
    </row>
    <row r="504" spans="1:19" x14ac:dyDescent="0.25">
      <c r="A504" s="402"/>
      <c r="B504" s="3"/>
      <c r="C504" s="3"/>
      <c r="D504" s="3"/>
      <c r="E504" s="524"/>
      <c r="F504" s="524"/>
      <c r="G504" s="525"/>
      <c r="H504" s="402"/>
      <c r="I504" s="402"/>
      <c r="J504" s="402"/>
      <c r="K504" s="402"/>
      <c r="L504" s="402"/>
      <c r="M504" s="402"/>
      <c r="N504" s="431"/>
      <c r="O504" s="431"/>
      <c r="P504" s="431"/>
      <c r="Q504" s="431"/>
      <c r="R504" s="431"/>
      <c r="S504" s="431"/>
    </row>
    <row r="505" spans="1:19" x14ac:dyDescent="0.25">
      <c r="A505" s="402"/>
      <c r="B505" s="3"/>
      <c r="C505" s="3"/>
      <c r="D505" s="3"/>
      <c r="E505" s="524"/>
      <c r="F505" s="524"/>
      <c r="G505" s="525"/>
      <c r="H505" s="402"/>
      <c r="I505" s="402"/>
      <c r="J505" s="402"/>
      <c r="K505" s="402"/>
      <c r="L505" s="402"/>
      <c r="M505" s="402"/>
      <c r="N505" s="431"/>
      <c r="O505" s="431"/>
      <c r="P505" s="431"/>
      <c r="Q505" s="431"/>
      <c r="R505" s="431"/>
      <c r="S505" s="431"/>
    </row>
    <row r="506" spans="1:19" x14ac:dyDescent="0.25">
      <c r="A506" s="402"/>
      <c r="B506" s="3"/>
      <c r="C506" s="3"/>
      <c r="D506" s="3"/>
      <c r="E506" s="524"/>
      <c r="F506" s="524"/>
      <c r="G506" s="525"/>
      <c r="H506" s="402"/>
      <c r="I506" s="402"/>
      <c r="J506" s="402"/>
      <c r="K506" s="402"/>
      <c r="L506" s="402"/>
      <c r="M506" s="402"/>
      <c r="N506" s="431"/>
      <c r="O506" s="431"/>
      <c r="P506" s="431"/>
      <c r="Q506" s="431"/>
      <c r="R506" s="431"/>
      <c r="S506" s="431"/>
    </row>
    <row r="507" spans="1:19" x14ac:dyDescent="0.25">
      <c r="A507" s="402"/>
      <c r="B507" s="3"/>
      <c r="C507" s="3"/>
      <c r="D507" s="3"/>
      <c r="E507" s="524"/>
      <c r="F507" s="524"/>
      <c r="G507" s="525"/>
      <c r="H507" s="402"/>
      <c r="I507" s="402"/>
      <c r="J507" s="402"/>
      <c r="K507" s="402"/>
      <c r="L507" s="402"/>
      <c r="M507" s="402"/>
      <c r="N507" s="431"/>
      <c r="O507" s="431"/>
      <c r="P507" s="431"/>
      <c r="Q507" s="431"/>
      <c r="R507" s="431"/>
      <c r="S507" s="431"/>
    </row>
    <row r="508" spans="1:19" x14ac:dyDescent="0.25">
      <c r="A508" s="402"/>
      <c r="B508" s="3"/>
      <c r="C508" s="3"/>
      <c r="D508" s="3"/>
      <c r="E508" s="524"/>
      <c r="F508" s="524"/>
      <c r="G508" s="525"/>
      <c r="H508" s="402"/>
      <c r="I508" s="402"/>
      <c r="J508" s="402"/>
      <c r="K508" s="402"/>
      <c r="L508" s="402"/>
      <c r="M508" s="402"/>
      <c r="N508" s="431"/>
      <c r="O508" s="431"/>
      <c r="P508" s="431"/>
      <c r="Q508" s="431"/>
      <c r="R508" s="431"/>
      <c r="S508" s="431"/>
    </row>
    <row r="509" spans="1:19" x14ac:dyDescent="0.25">
      <c r="A509" s="402"/>
      <c r="B509" s="3"/>
      <c r="C509" s="3"/>
      <c r="D509" s="3"/>
      <c r="E509" s="524"/>
      <c r="F509" s="524"/>
      <c r="G509" s="525"/>
      <c r="H509" s="402"/>
      <c r="I509" s="402"/>
      <c r="J509" s="402"/>
      <c r="K509" s="402"/>
      <c r="L509" s="402"/>
      <c r="M509" s="402"/>
      <c r="N509" s="431"/>
      <c r="O509" s="431"/>
      <c r="P509" s="431"/>
      <c r="Q509" s="431"/>
      <c r="R509" s="431"/>
      <c r="S509" s="431"/>
    </row>
    <row r="510" spans="1:19" x14ac:dyDescent="0.25">
      <c r="A510" s="402"/>
      <c r="B510" s="3"/>
      <c r="C510" s="3"/>
      <c r="D510" s="3"/>
      <c r="E510" s="524"/>
      <c r="F510" s="524"/>
      <c r="G510" s="525"/>
      <c r="H510" s="402"/>
      <c r="I510" s="402"/>
      <c r="J510" s="402"/>
      <c r="K510" s="402"/>
      <c r="L510" s="402"/>
      <c r="M510" s="402"/>
      <c r="N510" s="431"/>
      <c r="O510" s="431"/>
      <c r="P510" s="431"/>
      <c r="Q510" s="431"/>
      <c r="R510" s="431"/>
      <c r="S510" s="431"/>
    </row>
    <row r="511" spans="1:19" x14ac:dyDescent="0.25">
      <c r="A511" s="402"/>
      <c r="B511" s="3"/>
      <c r="C511" s="3"/>
      <c r="D511" s="3"/>
      <c r="E511" s="524"/>
      <c r="F511" s="524"/>
      <c r="G511" s="525"/>
      <c r="H511" s="402"/>
      <c r="I511" s="402"/>
      <c r="J511" s="402"/>
      <c r="K511" s="402"/>
      <c r="L511" s="402"/>
      <c r="M511" s="402"/>
      <c r="N511" s="431"/>
      <c r="O511" s="431"/>
      <c r="P511" s="431"/>
      <c r="Q511" s="431"/>
      <c r="R511" s="431"/>
      <c r="S511" s="431"/>
    </row>
    <row r="512" spans="1:19" x14ac:dyDescent="0.25">
      <c r="A512" s="402"/>
      <c r="B512" s="3"/>
      <c r="C512" s="3"/>
      <c r="D512" s="3"/>
      <c r="E512" s="524"/>
      <c r="F512" s="524"/>
      <c r="G512" s="525"/>
      <c r="H512" s="402"/>
      <c r="I512" s="402"/>
      <c r="J512" s="402"/>
      <c r="K512" s="402"/>
      <c r="L512" s="402"/>
      <c r="M512" s="402"/>
      <c r="N512" s="431"/>
      <c r="O512" s="431"/>
      <c r="P512" s="431"/>
      <c r="Q512" s="431"/>
      <c r="R512" s="431"/>
      <c r="S512" s="431"/>
    </row>
    <row r="513" spans="1:19" x14ac:dyDescent="0.25">
      <c r="A513" s="402"/>
      <c r="B513" s="3"/>
      <c r="C513" s="3"/>
      <c r="D513" s="3"/>
      <c r="E513" s="524"/>
      <c r="F513" s="524"/>
      <c r="G513" s="525"/>
      <c r="H513" s="402"/>
      <c r="I513" s="402"/>
      <c r="J513" s="402"/>
      <c r="K513" s="402"/>
      <c r="L513" s="402"/>
      <c r="M513" s="402"/>
      <c r="N513" s="431"/>
      <c r="O513" s="431"/>
      <c r="P513" s="431"/>
      <c r="Q513" s="431"/>
      <c r="R513" s="431"/>
      <c r="S513" s="431"/>
    </row>
    <row r="514" spans="1:19" x14ac:dyDescent="0.25">
      <c r="A514" s="402"/>
      <c r="B514" s="3"/>
      <c r="C514" s="3"/>
      <c r="D514" s="3"/>
      <c r="E514" s="524"/>
      <c r="F514" s="524"/>
      <c r="G514" s="525"/>
      <c r="H514" s="402"/>
      <c r="I514" s="402"/>
      <c r="J514" s="402"/>
      <c r="K514" s="402"/>
      <c r="L514" s="402"/>
      <c r="M514" s="402"/>
      <c r="N514" s="431"/>
      <c r="O514" s="431"/>
      <c r="P514" s="431"/>
      <c r="Q514" s="431"/>
      <c r="R514" s="431"/>
      <c r="S514" s="431"/>
    </row>
    <row r="515" spans="1:19" x14ac:dyDescent="0.25">
      <c r="A515" s="402"/>
      <c r="B515" s="3"/>
      <c r="C515" s="3"/>
      <c r="D515" s="3"/>
      <c r="E515" s="524"/>
      <c r="F515" s="524"/>
      <c r="G515" s="525"/>
      <c r="H515" s="402"/>
      <c r="I515" s="402"/>
      <c r="J515" s="402"/>
      <c r="K515" s="402"/>
      <c r="L515" s="402"/>
      <c r="M515" s="402"/>
      <c r="N515" s="431"/>
      <c r="O515" s="431"/>
      <c r="P515" s="431"/>
      <c r="Q515" s="431"/>
      <c r="R515" s="431"/>
      <c r="S515" s="431"/>
    </row>
    <row r="516" spans="1:19" x14ac:dyDescent="0.25">
      <c r="A516" s="402"/>
      <c r="B516" s="3"/>
      <c r="C516" s="3"/>
      <c r="D516" s="3"/>
      <c r="E516" s="524"/>
      <c r="F516" s="524"/>
      <c r="G516" s="525"/>
      <c r="H516" s="402"/>
      <c r="I516" s="402"/>
      <c r="J516" s="402"/>
      <c r="K516" s="402"/>
      <c r="L516" s="402"/>
      <c r="M516" s="402"/>
      <c r="N516" s="431"/>
      <c r="O516" s="431"/>
      <c r="P516" s="431"/>
      <c r="Q516" s="431"/>
      <c r="R516" s="431"/>
      <c r="S516" s="431"/>
    </row>
    <row r="517" spans="1:19" x14ac:dyDescent="0.25">
      <c r="A517" s="402"/>
      <c r="B517" s="3"/>
      <c r="C517" s="3"/>
      <c r="D517" s="3"/>
      <c r="E517" s="524"/>
      <c r="F517" s="524"/>
      <c r="G517" s="525"/>
      <c r="H517" s="402"/>
      <c r="I517" s="402"/>
      <c r="J517" s="402"/>
      <c r="K517" s="402"/>
      <c r="L517" s="402"/>
      <c r="M517" s="402"/>
      <c r="N517" s="431"/>
      <c r="O517" s="431"/>
      <c r="P517" s="431"/>
      <c r="Q517" s="431"/>
      <c r="R517" s="431"/>
      <c r="S517" s="431"/>
    </row>
    <row r="518" spans="1:19" x14ac:dyDescent="0.25">
      <c r="A518" s="402"/>
      <c r="B518" s="3"/>
      <c r="C518" s="3"/>
      <c r="D518" s="3"/>
      <c r="E518" s="524"/>
      <c r="F518" s="524"/>
      <c r="G518" s="525"/>
      <c r="H518" s="402"/>
      <c r="I518" s="402"/>
      <c r="J518" s="402"/>
      <c r="K518" s="402"/>
      <c r="L518" s="402"/>
      <c r="M518" s="402"/>
      <c r="N518" s="431"/>
      <c r="O518" s="431"/>
      <c r="P518" s="431"/>
      <c r="Q518" s="431"/>
      <c r="R518" s="431"/>
      <c r="S518" s="431"/>
    </row>
    <row r="519" spans="1:19" x14ac:dyDescent="0.25">
      <c r="A519" s="402"/>
      <c r="B519" s="3"/>
      <c r="C519" s="3"/>
      <c r="D519" s="3"/>
      <c r="E519" s="524"/>
      <c r="F519" s="524"/>
      <c r="G519" s="525"/>
      <c r="H519" s="402"/>
      <c r="I519" s="402"/>
      <c r="J519" s="402"/>
      <c r="K519" s="402"/>
      <c r="L519" s="402"/>
      <c r="M519" s="402"/>
      <c r="N519" s="431"/>
      <c r="O519" s="431"/>
      <c r="P519" s="431"/>
      <c r="Q519" s="431"/>
      <c r="R519" s="431"/>
      <c r="S519" s="431"/>
    </row>
    <row r="520" spans="1:19" x14ac:dyDescent="0.25">
      <c r="A520" s="402"/>
      <c r="B520" s="3"/>
      <c r="C520" s="3"/>
      <c r="D520" s="3"/>
      <c r="E520" s="524"/>
      <c r="F520" s="524"/>
      <c r="G520" s="525"/>
      <c r="H520" s="402"/>
      <c r="I520" s="402"/>
      <c r="J520" s="402"/>
      <c r="K520" s="402"/>
      <c r="L520" s="402"/>
      <c r="M520" s="402"/>
      <c r="N520" s="431"/>
      <c r="O520" s="431"/>
      <c r="P520" s="431"/>
      <c r="Q520" s="431"/>
      <c r="R520" s="431"/>
      <c r="S520" s="431"/>
    </row>
    <row r="521" spans="1:19" x14ac:dyDescent="0.25">
      <c r="A521" s="402"/>
      <c r="B521" s="3"/>
      <c r="C521" s="3"/>
      <c r="D521" s="3"/>
      <c r="E521" s="524"/>
      <c r="F521" s="524"/>
      <c r="G521" s="525"/>
      <c r="H521" s="402"/>
      <c r="I521" s="402"/>
      <c r="J521" s="402"/>
      <c r="K521" s="402"/>
      <c r="L521" s="402"/>
      <c r="M521" s="402"/>
      <c r="N521" s="431"/>
      <c r="O521" s="431"/>
      <c r="P521" s="431"/>
      <c r="Q521" s="431"/>
      <c r="R521" s="431"/>
      <c r="S521" s="431"/>
    </row>
    <row r="522" spans="1:19" x14ac:dyDescent="0.25">
      <c r="A522" s="402"/>
      <c r="B522" s="3"/>
      <c r="C522" s="3"/>
      <c r="D522" s="3"/>
      <c r="E522" s="524"/>
      <c r="F522" s="524"/>
      <c r="G522" s="525"/>
      <c r="H522" s="402"/>
      <c r="I522" s="402"/>
      <c r="J522" s="402"/>
      <c r="K522" s="402"/>
      <c r="L522" s="402"/>
      <c r="M522" s="402"/>
      <c r="N522" s="431"/>
      <c r="O522" s="431"/>
      <c r="P522" s="431"/>
      <c r="Q522" s="431"/>
      <c r="R522" s="431"/>
      <c r="S522" s="431"/>
    </row>
    <row r="523" spans="1:19" x14ac:dyDescent="0.25">
      <c r="A523" s="402"/>
      <c r="B523" s="3"/>
      <c r="C523" s="3"/>
      <c r="D523" s="3"/>
      <c r="E523" s="524"/>
      <c r="F523" s="524"/>
      <c r="G523" s="525"/>
      <c r="H523" s="402"/>
      <c r="I523" s="402"/>
      <c r="J523" s="402"/>
      <c r="K523" s="402"/>
      <c r="L523" s="402"/>
      <c r="M523" s="402"/>
      <c r="N523" s="431"/>
      <c r="O523" s="431"/>
      <c r="P523" s="431"/>
      <c r="Q523" s="431"/>
      <c r="R523" s="431"/>
      <c r="S523" s="431"/>
    </row>
    <row r="524" spans="1:19" x14ac:dyDescent="0.25">
      <c r="A524" s="402"/>
      <c r="B524" s="3"/>
      <c r="C524" s="3"/>
      <c r="D524" s="3"/>
      <c r="E524" s="524"/>
      <c r="F524" s="524"/>
      <c r="G524" s="525"/>
      <c r="H524" s="402"/>
      <c r="I524" s="402"/>
      <c r="J524" s="402"/>
      <c r="K524" s="402"/>
      <c r="L524" s="402"/>
      <c r="M524" s="402"/>
      <c r="N524" s="431"/>
      <c r="O524" s="431"/>
      <c r="P524" s="431"/>
      <c r="Q524" s="431"/>
      <c r="R524" s="431"/>
      <c r="S524" s="431"/>
    </row>
    <row r="525" spans="1:19" x14ac:dyDescent="0.25">
      <c r="A525" s="402"/>
      <c r="B525" s="3"/>
      <c r="C525" s="3"/>
      <c r="D525" s="3"/>
      <c r="E525" s="524"/>
      <c r="F525" s="524"/>
      <c r="G525" s="525"/>
      <c r="H525" s="402"/>
      <c r="I525" s="402"/>
      <c r="J525" s="402"/>
      <c r="K525" s="402"/>
      <c r="L525" s="402"/>
      <c r="M525" s="402"/>
      <c r="N525" s="431"/>
      <c r="O525" s="431"/>
      <c r="P525" s="431"/>
      <c r="Q525" s="431"/>
      <c r="R525" s="431"/>
      <c r="S525" s="431"/>
    </row>
    <row r="526" spans="1:19" x14ac:dyDescent="0.25">
      <c r="A526" s="402"/>
      <c r="B526" s="3"/>
      <c r="C526" s="3"/>
      <c r="D526" s="3"/>
      <c r="E526" s="524"/>
      <c r="F526" s="524"/>
      <c r="G526" s="525"/>
      <c r="H526" s="402"/>
      <c r="I526" s="402"/>
      <c r="J526" s="402"/>
      <c r="K526" s="402"/>
      <c r="L526" s="402"/>
      <c r="M526" s="402"/>
      <c r="N526" s="431"/>
      <c r="O526" s="431"/>
      <c r="P526" s="431"/>
      <c r="Q526" s="431"/>
      <c r="R526" s="431"/>
      <c r="S526" s="431"/>
    </row>
    <row r="527" spans="1:19" x14ac:dyDescent="0.25">
      <c r="A527" s="402"/>
      <c r="B527" s="3"/>
      <c r="C527" s="3"/>
      <c r="D527" s="3"/>
      <c r="E527" s="524"/>
      <c r="F527" s="524"/>
      <c r="G527" s="525"/>
      <c r="H527" s="402"/>
      <c r="I527" s="402"/>
      <c r="J527" s="402"/>
      <c r="K527" s="402"/>
      <c r="L527" s="402"/>
      <c r="M527" s="402"/>
      <c r="N527" s="431"/>
      <c r="O527" s="431"/>
      <c r="P527" s="431"/>
      <c r="Q527" s="431"/>
      <c r="R527" s="431"/>
      <c r="S527" s="431"/>
    </row>
    <row r="528" spans="1:19" x14ac:dyDescent="0.25">
      <c r="A528" s="402"/>
      <c r="B528" s="3"/>
      <c r="C528" s="3"/>
      <c r="D528" s="3"/>
      <c r="E528" s="524"/>
      <c r="F528" s="524"/>
      <c r="G528" s="525"/>
      <c r="H528" s="402"/>
      <c r="I528" s="402"/>
      <c r="J528" s="402"/>
      <c r="K528" s="402"/>
      <c r="L528" s="402"/>
      <c r="M528" s="402"/>
      <c r="N528" s="431"/>
      <c r="O528" s="431"/>
      <c r="P528" s="431"/>
      <c r="Q528" s="431"/>
      <c r="R528" s="431"/>
      <c r="S528" s="431"/>
    </row>
    <row r="529" spans="1:19" x14ac:dyDescent="0.25">
      <c r="A529" s="402"/>
      <c r="B529" s="3"/>
      <c r="C529" s="3"/>
      <c r="D529" s="3"/>
      <c r="E529" s="524"/>
      <c r="F529" s="524"/>
      <c r="G529" s="525"/>
      <c r="H529" s="402"/>
      <c r="I529" s="402"/>
      <c r="J529" s="402"/>
      <c r="K529" s="402"/>
      <c r="L529" s="402"/>
      <c r="M529" s="402"/>
      <c r="N529" s="431"/>
      <c r="O529" s="431"/>
      <c r="P529" s="431"/>
      <c r="Q529" s="431"/>
      <c r="R529" s="431"/>
      <c r="S529" s="431"/>
    </row>
    <row r="530" spans="1:19" x14ac:dyDescent="0.25">
      <c r="A530" s="402"/>
      <c r="B530" s="3"/>
      <c r="C530" s="3"/>
      <c r="D530" s="3"/>
      <c r="E530" s="524"/>
      <c r="F530" s="524"/>
      <c r="G530" s="525"/>
      <c r="H530" s="402"/>
      <c r="I530" s="402"/>
      <c r="J530" s="402"/>
      <c r="K530" s="402"/>
      <c r="L530" s="402"/>
      <c r="M530" s="402"/>
      <c r="N530" s="431"/>
      <c r="O530" s="431"/>
      <c r="P530" s="431"/>
      <c r="Q530" s="431"/>
      <c r="R530" s="431"/>
      <c r="S530" s="431"/>
    </row>
    <row r="531" spans="1:19" x14ac:dyDescent="0.25">
      <c r="A531" s="402"/>
      <c r="B531" s="3"/>
      <c r="C531" s="3"/>
      <c r="D531" s="3"/>
      <c r="E531" s="524"/>
      <c r="F531" s="524"/>
      <c r="G531" s="525"/>
      <c r="H531" s="402"/>
      <c r="I531" s="402"/>
      <c r="J531" s="402"/>
      <c r="K531" s="402"/>
      <c r="L531" s="402"/>
      <c r="M531" s="402"/>
      <c r="N531" s="431"/>
      <c r="O531" s="431"/>
      <c r="P531" s="431"/>
      <c r="Q531" s="431"/>
      <c r="R531" s="431"/>
      <c r="S531" s="431"/>
    </row>
    <row r="532" spans="1:19" x14ac:dyDescent="0.25">
      <c r="A532" s="402"/>
      <c r="B532" s="3"/>
      <c r="C532" s="3"/>
      <c r="D532" s="3"/>
      <c r="E532" s="524"/>
      <c r="F532" s="524"/>
      <c r="G532" s="525"/>
      <c r="H532" s="402"/>
      <c r="I532" s="402"/>
      <c r="J532" s="402"/>
      <c r="K532" s="402"/>
      <c r="L532" s="402"/>
      <c r="M532" s="402"/>
      <c r="N532" s="431"/>
      <c r="O532" s="431"/>
      <c r="P532" s="431"/>
      <c r="Q532" s="431"/>
      <c r="R532" s="431"/>
      <c r="S532" s="431"/>
    </row>
    <row r="533" spans="1:19" x14ac:dyDescent="0.25">
      <c r="A533" s="402"/>
      <c r="B533" s="3"/>
      <c r="C533" s="3"/>
      <c r="D533" s="3"/>
      <c r="E533" s="524"/>
      <c r="F533" s="524"/>
      <c r="G533" s="525"/>
      <c r="H533" s="402"/>
      <c r="I533" s="402"/>
      <c r="J533" s="402"/>
      <c r="K533" s="402"/>
      <c r="L533" s="402"/>
      <c r="M533" s="402"/>
      <c r="N533" s="431"/>
      <c r="O533" s="431"/>
      <c r="P533" s="431"/>
      <c r="Q533" s="431"/>
      <c r="R533" s="431"/>
      <c r="S533" s="431"/>
    </row>
    <row r="534" spans="1:19" x14ac:dyDescent="0.25">
      <c r="A534" s="402"/>
      <c r="B534" s="3"/>
      <c r="C534" s="3"/>
      <c r="D534" s="3"/>
      <c r="E534" s="524"/>
      <c r="F534" s="524"/>
      <c r="G534" s="525"/>
      <c r="H534" s="402"/>
      <c r="I534" s="402"/>
      <c r="J534" s="402"/>
      <c r="K534" s="402"/>
      <c r="L534" s="402"/>
      <c r="M534" s="402"/>
      <c r="N534" s="431"/>
      <c r="O534" s="431"/>
      <c r="P534" s="431"/>
      <c r="Q534" s="431"/>
      <c r="R534" s="431"/>
      <c r="S534" s="431"/>
    </row>
    <row r="535" spans="1:19" x14ac:dyDescent="0.25">
      <c r="A535" s="402"/>
      <c r="B535" s="3"/>
      <c r="C535" s="3"/>
      <c r="D535" s="3"/>
      <c r="E535" s="524"/>
      <c r="F535" s="524"/>
      <c r="G535" s="525"/>
      <c r="H535" s="402"/>
      <c r="I535" s="402"/>
      <c r="J535" s="402"/>
      <c r="K535" s="402"/>
      <c r="L535" s="402"/>
      <c r="M535" s="402"/>
      <c r="N535" s="431"/>
      <c r="O535" s="431"/>
      <c r="P535" s="431"/>
      <c r="Q535" s="431"/>
      <c r="R535" s="431"/>
      <c r="S535" s="431"/>
    </row>
    <row r="536" spans="1:19" x14ac:dyDescent="0.25">
      <c r="A536" s="402"/>
      <c r="B536" s="3"/>
      <c r="C536" s="3"/>
      <c r="D536" s="3"/>
      <c r="E536" s="524"/>
      <c r="F536" s="524"/>
      <c r="G536" s="525"/>
      <c r="H536" s="402"/>
      <c r="I536" s="402"/>
      <c r="J536" s="402"/>
      <c r="K536" s="402"/>
      <c r="L536" s="402"/>
      <c r="M536" s="402"/>
      <c r="N536" s="431"/>
      <c r="O536" s="431"/>
      <c r="P536" s="431"/>
      <c r="Q536" s="431"/>
      <c r="R536" s="431"/>
      <c r="S536" s="431"/>
    </row>
    <row r="537" spans="1:19" x14ac:dyDescent="0.25">
      <c r="A537" s="402"/>
      <c r="B537" s="3"/>
      <c r="C537" s="3"/>
      <c r="D537" s="3"/>
      <c r="E537" s="524"/>
      <c r="F537" s="524"/>
      <c r="G537" s="525"/>
      <c r="H537" s="402"/>
      <c r="I537" s="402"/>
      <c r="J537" s="402"/>
      <c r="K537" s="402"/>
      <c r="L537" s="402"/>
      <c r="M537" s="402"/>
      <c r="N537" s="431"/>
      <c r="O537" s="431"/>
      <c r="P537" s="431"/>
      <c r="Q537" s="431"/>
      <c r="R537" s="431"/>
      <c r="S537" s="431"/>
    </row>
    <row r="538" spans="1:19" x14ac:dyDescent="0.25">
      <c r="A538" s="402"/>
      <c r="B538" s="3"/>
      <c r="C538" s="3"/>
      <c r="D538" s="3"/>
      <c r="E538" s="524"/>
      <c r="F538" s="524"/>
      <c r="G538" s="525"/>
      <c r="H538" s="402"/>
      <c r="I538" s="402"/>
      <c r="J538" s="402"/>
      <c r="K538" s="402"/>
      <c r="L538" s="402"/>
      <c r="M538" s="402"/>
      <c r="N538" s="431"/>
      <c r="O538" s="431"/>
      <c r="P538" s="431"/>
      <c r="Q538" s="431"/>
      <c r="R538" s="431"/>
      <c r="S538" s="431"/>
    </row>
    <row r="539" spans="1:19" x14ac:dyDescent="0.25">
      <c r="A539" s="402"/>
      <c r="B539" s="3"/>
      <c r="C539" s="3"/>
      <c r="D539" s="3"/>
      <c r="E539" s="524"/>
      <c r="F539" s="524"/>
      <c r="G539" s="525"/>
      <c r="H539" s="402"/>
      <c r="I539" s="402"/>
      <c r="J539" s="402"/>
      <c r="K539" s="402"/>
      <c r="L539" s="402"/>
      <c r="M539" s="402"/>
      <c r="N539" s="431"/>
      <c r="O539" s="431"/>
      <c r="P539" s="431"/>
      <c r="Q539" s="431"/>
      <c r="R539" s="431"/>
      <c r="S539" s="431"/>
    </row>
    <row r="540" spans="1:19" x14ac:dyDescent="0.25">
      <c r="A540" s="402"/>
      <c r="B540" s="3"/>
      <c r="C540" s="3"/>
      <c r="D540" s="3"/>
      <c r="E540" s="524"/>
      <c r="F540" s="524"/>
      <c r="G540" s="525"/>
      <c r="H540" s="402"/>
      <c r="I540" s="402"/>
      <c r="J540" s="402"/>
      <c r="K540" s="402"/>
      <c r="L540" s="402"/>
      <c r="M540" s="402"/>
      <c r="N540" s="431"/>
      <c r="O540" s="431"/>
      <c r="P540" s="431"/>
      <c r="Q540" s="431"/>
      <c r="R540" s="431"/>
      <c r="S540" s="431"/>
    </row>
    <row r="541" spans="1:19" x14ac:dyDescent="0.25">
      <c r="A541" s="402"/>
      <c r="B541" s="3"/>
      <c r="C541" s="3"/>
      <c r="D541" s="3"/>
      <c r="E541" s="524"/>
      <c r="F541" s="524"/>
      <c r="G541" s="525"/>
      <c r="H541" s="402"/>
      <c r="I541" s="402"/>
      <c r="J541" s="402"/>
      <c r="K541" s="402"/>
      <c r="L541" s="402"/>
      <c r="M541" s="402"/>
      <c r="N541" s="431"/>
      <c r="O541" s="431"/>
      <c r="P541" s="431"/>
      <c r="Q541" s="431"/>
      <c r="R541" s="431"/>
      <c r="S541" s="431"/>
    </row>
    <row r="542" spans="1:19" x14ac:dyDescent="0.25">
      <c r="A542" s="402"/>
      <c r="B542" s="3"/>
      <c r="C542" s="3"/>
      <c r="D542" s="3"/>
      <c r="E542" s="524"/>
      <c r="F542" s="524"/>
      <c r="G542" s="525"/>
      <c r="H542" s="402"/>
      <c r="I542" s="402"/>
      <c r="J542" s="402"/>
      <c r="K542" s="402"/>
      <c r="L542" s="402"/>
      <c r="M542" s="402"/>
      <c r="N542" s="431"/>
      <c r="O542" s="431"/>
      <c r="P542" s="431"/>
      <c r="Q542" s="431"/>
      <c r="R542" s="431"/>
      <c r="S542" s="431"/>
    </row>
    <row r="543" spans="1:19" x14ac:dyDescent="0.25">
      <c r="A543" s="402"/>
      <c r="B543" s="3"/>
      <c r="C543" s="3"/>
      <c r="D543" s="3"/>
      <c r="E543" s="524"/>
      <c r="F543" s="524"/>
      <c r="G543" s="525"/>
      <c r="H543" s="402"/>
      <c r="I543" s="402"/>
      <c r="J543" s="402"/>
      <c r="K543" s="402"/>
      <c r="L543" s="402"/>
      <c r="M543" s="402"/>
      <c r="N543" s="431"/>
      <c r="O543" s="431"/>
      <c r="P543" s="431"/>
      <c r="Q543" s="431"/>
      <c r="R543" s="431"/>
      <c r="S543" s="431"/>
    </row>
    <row r="544" spans="1:19" x14ac:dyDescent="0.25">
      <c r="A544" s="402"/>
      <c r="B544" s="3"/>
      <c r="C544" s="3"/>
      <c r="D544" s="3"/>
      <c r="E544" s="524"/>
      <c r="F544" s="524"/>
      <c r="G544" s="525"/>
      <c r="H544" s="402"/>
      <c r="I544" s="402"/>
      <c r="J544" s="402"/>
      <c r="K544" s="402"/>
      <c r="L544" s="402"/>
      <c r="M544" s="402"/>
      <c r="N544" s="431"/>
      <c r="O544" s="431"/>
      <c r="P544" s="431"/>
      <c r="Q544" s="431"/>
      <c r="R544" s="431"/>
      <c r="S544" s="431"/>
    </row>
    <row r="545" spans="1:19" x14ac:dyDescent="0.25">
      <c r="A545" s="402"/>
      <c r="B545" s="3"/>
      <c r="C545" s="3"/>
      <c r="D545" s="3"/>
      <c r="E545" s="524"/>
      <c r="F545" s="524"/>
      <c r="G545" s="525"/>
      <c r="H545" s="402"/>
      <c r="I545" s="402"/>
      <c r="J545" s="402"/>
      <c r="K545" s="402"/>
      <c r="L545" s="402"/>
      <c r="M545" s="402"/>
      <c r="N545" s="431"/>
      <c r="O545" s="431"/>
      <c r="P545" s="431"/>
      <c r="Q545" s="431"/>
      <c r="R545" s="431"/>
      <c r="S545" s="431"/>
    </row>
    <row r="546" spans="1:19" x14ac:dyDescent="0.25">
      <c r="A546" s="402"/>
      <c r="B546" s="3"/>
      <c r="C546" s="3"/>
      <c r="D546" s="3"/>
      <c r="E546" s="524"/>
      <c r="F546" s="524"/>
      <c r="G546" s="525"/>
      <c r="H546" s="402"/>
      <c r="I546" s="402"/>
      <c r="J546" s="402"/>
      <c r="K546" s="402"/>
      <c r="L546" s="402"/>
      <c r="M546" s="402"/>
      <c r="N546" s="431"/>
      <c r="O546" s="431"/>
      <c r="P546" s="431"/>
      <c r="Q546" s="431"/>
      <c r="R546" s="431"/>
      <c r="S546" s="431"/>
    </row>
    <row r="547" spans="1:19" x14ac:dyDescent="0.25">
      <c r="A547" s="402"/>
      <c r="B547" s="3"/>
      <c r="C547" s="3"/>
      <c r="D547" s="3"/>
      <c r="E547" s="524"/>
      <c r="F547" s="524"/>
      <c r="G547" s="525"/>
      <c r="H547" s="402"/>
      <c r="I547" s="402"/>
      <c r="J547" s="402"/>
      <c r="K547" s="402"/>
      <c r="L547" s="402"/>
      <c r="M547" s="402"/>
      <c r="N547" s="431"/>
      <c r="O547" s="431"/>
      <c r="P547" s="431"/>
      <c r="Q547" s="431"/>
      <c r="R547" s="431"/>
      <c r="S547" s="431"/>
    </row>
    <row r="548" spans="1:19" x14ac:dyDescent="0.25">
      <c r="A548" s="402"/>
      <c r="B548" s="3"/>
      <c r="C548" s="3"/>
      <c r="D548" s="3"/>
      <c r="E548" s="524"/>
      <c r="F548" s="524"/>
      <c r="G548" s="525"/>
      <c r="H548" s="402"/>
      <c r="I548" s="402"/>
      <c r="J548" s="402"/>
      <c r="K548" s="402"/>
      <c r="L548" s="402"/>
      <c r="M548" s="402"/>
      <c r="N548" s="431"/>
      <c r="O548" s="431"/>
      <c r="P548" s="431"/>
      <c r="Q548" s="431"/>
      <c r="R548" s="431"/>
      <c r="S548" s="431"/>
    </row>
    <row r="549" spans="1:19" x14ac:dyDescent="0.25">
      <c r="A549" s="402"/>
      <c r="B549" s="3"/>
      <c r="C549" s="3"/>
      <c r="D549" s="3"/>
      <c r="E549" s="524"/>
      <c r="F549" s="524"/>
      <c r="G549" s="525"/>
      <c r="H549" s="402"/>
      <c r="I549" s="402"/>
      <c r="J549" s="402"/>
      <c r="K549" s="402"/>
      <c r="L549" s="402"/>
      <c r="M549" s="402"/>
      <c r="N549" s="431"/>
      <c r="O549" s="431"/>
      <c r="P549" s="431"/>
      <c r="Q549" s="431"/>
      <c r="R549" s="431"/>
      <c r="S549" s="431"/>
    </row>
    <row r="550" spans="1:19" x14ac:dyDescent="0.25">
      <c r="A550" s="402"/>
      <c r="B550" s="3"/>
      <c r="C550" s="3"/>
      <c r="D550" s="3"/>
      <c r="E550" s="524"/>
      <c r="F550" s="524"/>
      <c r="G550" s="525"/>
      <c r="H550" s="402"/>
      <c r="I550" s="402"/>
      <c r="J550" s="402"/>
      <c r="K550" s="402"/>
      <c r="L550" s="402"/>
      <c r="M550" s="402"/>
      <c r="N550" s="431"/>
      <c r="O550" s="431"/>
      <c r="P550" s="431"/>
      <c r="Q550" s="431"/>
      <c r="R550" s="431"/>
      <c r="S550" s="431"/>
    </row>
    <row r="551" spans="1:19" x14ac:dyDescent="0.25">
      <c r="A551" s="402"/>
      <c r="B551" s="3"/>
      <c r="C551" s="3"/>
      <c r="D551" s="3"/>
      <c r="E551" s="524"/>
      <c r="F551" s="524"/>
      <c r="G551" s="525"/>
      <c r="H551" s="402"/>
      <c r="I551" s="402"/>
      <c r="J551" s="402"/>
      <c r="K551" s="402"/>
      <c r="L551" s="402"/>
      <c r="M551" s="402"/>
      <c r="N551" s="431"/>
      <c r="O551" s="431"/>
      <c r="P551" s="431"/>
      <c r="Q551" s="431"/>
      <c r="R551" s="431"/>
      <c r="S551" s="431"/>
    </row>
    <row r="552" spans="1:19" x14ac:dyDescent="0.25">
      <c r="A552" s="402"/>
      <c r="B552" s="3"/>
      <c r="C552" s="3"/>
      <c r="D552" s="3"/>
      <c r="E552" s="524"/>
      <c r="F552" s="524"/>
      <c r="G552" s="525"/>
      <c r="H552" s="402"/>
      <c r="I552" s="402"/>
      <c r="J552" s="402"/>
      <c r="K552" s="402"/>
      <c r="L552" s="402"/>
      <c r="M552" s="402"/>
      <c r="N552" s="431"/>
      <c r="O552" s="431"/>
      <c r="P552" s="431"/>
      <c r="Q552" s="431"/>
      <c r="R552" s="431"/>
      <c r="S552" s="431"/>
    </row>
    <row r="553" spans="1:19" x14ac:dyDescent="0.25">
      <c r="A553" s="402"/>
      <c r="B553" s="3"/>
      <c r="C553" s="3"/>
      <c r="D553" s="3"/>
      <c r="E553" s="524"/>
      <c r="F553" s="524"/>
      <c r="G553" s="525"/>
      <c r="H553" s="402"/>
      <c r="I553" s="402"/>
      <c r="J553" s="402"/>
      <c r="K553" s="402"/>
      <c r="L553" s="402"/>
      <c r="M553" s="402"/>
      <c r="N553" s="431"/>
      <c r="O553" s="431"/>
      <c r="P553" s="431"/>
      <c r="Q553" s="431"/>
      <c r="R553" s="431"/>
      <c r="S553" s="431"/>
    </row>
    <row r="554" spans="1:19" x14ac:dyDescent="0.25">
      <c r="A554" s="402"/>
      <c r="B554" s="3"/>
      <c r="C554" s="3"/>
      <c r="D554" s="3"/>
      <c r="E554" s="524"/>
      <c r="F554" s="524"/>
      <c r="G554" s="525"/>
      <c r="H554" s="402"/>
      <c r="I554" s="402"/>
      <c r="J554" s="402"/>
      <c r="K554" s="402"/>
      <c r="L554" s="402"/>
      <c r="M554" s="402"/>
      <c r="N554" s="431"/>
      <c r="O554" s="431"/>
      <c r="P554" s="431"/>
      <c r="Q554" s="431"/>
      <c r="R554" s="431"/>
      <c r="S554" s="431"/>
    </row>
    <row r="555" spans="1:19" x14ac:dyDescent="0.25">
      <c r="A555" s="402"/>
      <c r="B555" s="3"/>
      <c r="C555" s="3"/>
      <c r="D555" s="3"/>
      <c r="E555" s="524"/>
      <c r="F555" s="524"/>
      <c r="G555" s="525"/>
      <c r="H555" s="402"/>
      <c r="I555" s="402"/>
      <c r="J555" s="402"/>
      <c r="K555" s="402"/>
      <c r="L555" s="402"/>
      <c r="M555" s="402"/>
      <c r="N555" s="431"/>
      <c r="O555" s="431"/>
      <c r="P555" s="431"/>
      <c r="Q555" s="431"/>
      <c r="R555" s="431"/>
      <c r="S555" s="431"/>
    </row>
    <row r="556" spans="1:19" x14ac:dyDescent="0.25">
      <c r="A556" s="402"/>
      <c r="B556" s="3"/>
      <c r="C556" s="3"/>
      <c r="D556" s="3"/>
      <c r="E556" s="524"/>
      <c r="F556" s="524"/>
      <c r="G556" s="525"/>
      <c r="H556" s="402"/>
      <c r="I556" s="402"/>
      <c r="J556" s="402"/>
      <c r="K556" s="402"/>
      <c r="L556" s="402"/>
      <c r="M556" s="402"/>
      <c r="N556" s="431"/>
      <c r="O556" s="431"/>
      <c r="P556" s="431"/>
      <c r="Q556" s="431"/>
      <c r="R556" s="431"/>
      <c r="S556" s="431"/>
    </row>
    <row r="557" spans="1:19" x14ac:dyDescent="0.25">
      <c r="A557" s="402"/>
      <c r="B557" s="3"/>
      <c r="C557" s="3"/>
      <c r="D557" s="3"/>
      <c r="E557" s="524"/>
      <c r="F557" s="524"/>
      <c r="G557" s="525"/>
      <c r="H557" s="402"/>
      <c r="I557" s="402"/>
      <c r="J557" s="402"/>
      <c r="K557" s="402"/>
      <c r="L557" s="402"/>
      <c r="M557" s="402"/>
      <c r="N557" s="431"/>
      <c r="O557" s="431"/>
      <c r="P557" s="431"/>
      <c r="Q557" s="431"/>
      <c r="R557" s="431"/>
      <c r="S557" s="431"/>
    </row>
    <row r="558" spans="1:19" x14ac:dyDescent="0.25">
      <c r="A558" s="402"/>
      <c r="B558" s="3"/>
      <c r="C558" s="3"/>
      <c r="D558" s="3"/>
      <c r="E558" s="524"/>
      <c r="F558" s="524"/>
      <c r="G558" s="525"/>
      <c r="H558" s="402"/>
      <c r="I558" s="402"/>
      <c r="J558" s="402"/>
      <c r="K558" s="402"/>
      <c r="L558" s="402"/>
      <c r="M558" s="402"/>
      <c r="N558" s="431"/>
      <c r="O558" s="431"/>
      <c r="P558" s="431"/>
      <c r="Q558" s="431"/>
      <c r="R558" s="431"/>
      <c r="S558" s="431"/>
    </row>
    <row r="559" spans="1:19" x14ac:dyDescent="0.25">
      <c r="A559" s="402"/>
      <c r="B559" s="3"/>
      <c r="C559" s="3"/>
      <c r="D559" s="3"/>
      <c r="E559" s="524"/>
      <c r="F559" s="524"/>
      <c r="G559" s="525"/>
      <c r="H559" s="402"/>
      <c r="I559" s="402"/>
      <c r="J559" s="402"/>
      <c r="K559" s="402"/>
      <c r="L559" s="402"/>
      <c r="M559" s="402"/>
      <c r="N559" s="431"/>
      <c r="O559" s="431"/>
      <c r="P559" s="431"/>
      <c r="Q559" s="431"/>
      <c r="R559" s="431"/>
      <c r="S559" s="431"/>
    </row>
    <row r="560" spans="1:19" x14ac:dyDescent="0.25">
      <c r="A560" s="402"/>
      <c r="B560" s="3"/>
      <c r="C560" s="3"/>
      <c r="D560" s="3"/>
      <c r="E560" s="524"/>
      <c r="F560" s="524"/>
      <c r="G560" s="525"/>
      <c r="H560" s="402"/>
      <c r="I560" s="402"/>
      <c r="J560" s="402"/>
      <c r="K560" s="402"/>
      <c r="L560" s="402"/>
      <c r="M560" s="402"/>
      <c r="N560" s="431"/>
      <c r="O560" s="431"/>
      <c r="P560" s="431"/>
      <c r="Q560" s="431"/>
      <c r="R560" s="431"/>
      <c r="S560" s="431"/>
    </row>
    <row r="561" spans="1:19" x14ac:dyDescent="0.25">
      <c r="A561" s="402"/>
      <c r="B561" s="3"/>
      <c r="C561" s="3"/>
      <c r="D561" s="524"/>
      <c r="E561" s="524"/>
      <c r="F561" s="524"/>
      <c r="G561" s="525"/>
      <c r="H561" s="402"/>
      <c r="I561" s="402"/>
      <c r="J561" s="402"/>
      <c r="K561" s="402"/>
      <c r="L561" s="402"/>
      <c r="M561" s="402"/>
      <c r="N561" s="431"/>
      <c r="O561" s="431"/>
      <c r="P561" s="431"/>
      <c r="Q561" s="431"/>
      <c r="R561" s="431"/>
      <c r="S561" s="431"/>
    </row>
    <row r="562" spans="1:19" x14ac:dyDescent="0.25">
      <c r="A562" s="402"/>
      <c r="B562" s="3"/>
      <c r="C562" s="3"/>
      <c r="D562" s="3"/>
      <c r="E562" s="524"/>
      <c r="F562" s="524"/>
      <c r="G562" s="525"/>
      <c r="H562" s="402"/>
      <c r="I562" s="402"/>
      <c r="J562" s="402"/>
      <c r="K562" s="402"/>
      <c r="L562" s="402"/>
      <c r="M562" s="402"/>
      <c r="N562" s="431"/>
      <c r="O562" s="431"/>
      <c r="P562" s="431"/>
      <c r="Q562" s="431"/>
      <c r="R562" s="431"/>
      <c r="S562" s="431"/>
    </row>
    <row r="563" spans="1:19" x14ac:dyDescent="0.25">
      <c r="A563" s="402"/>
      <c r="B563" s="3"/>
      <c r="C563" s="3"/>
      <c r="D563" s="3"/>
      <c r="E563" s="524"/>
      <c r="F563" s="524"/>
      <c r="G563" s="525"/>
      <c r="H563" s="402"/>
      <c r="I563" s="402"/>
      <c r="J563" s="402"/>
      <c r="K563" s="402"/>
      <c r="L563" s="402"/>
      <c r="M563" s="402"/>
      <c r="N563" s="431"/>
      <c r="O563" s="431"/>
      <c r="P563" s="431"/>
      <c r="Q563" s="431"/>
      <c r="R563" s="431"/>
      <c r="S563" s="431"/>
    </row>
    <row r="564" spans="1:19" x14ac:dyDescent="0.25">
      <c r="A564" s="402"/>
      <c r="B564" s="3"/>
      <c r="C564" s="3"/>
      <c r="D564" s="3"/>
      <c r="E564" s="524"/>
      <c r="F564" s="524"/>
      <c r="G564" s="525"/>
      <c r="H564" s="402"/>
      <c r="I564" s="402"/>
      <c r="J564" s="402"/>
      <c r="K564" s="402"/>
      <c r="L564" s="402"/>
      <c r="M564" s="402"/>
      <c r="N564" s="431"/>
      <c r="O564" s="431"/>
      <c r="P564" s="431"/>
      <c r="Q564" s="431"/>
      <c r="R564" s="431"/>
      <c r="S564" s="431"/>
    </row>
    <row r="565" spans="1:19" x14ac:dyDescent="0.25">
      <c r="A565" s="402"/>
      <c r="B565" s="3"/>
      <c r="C565" s="3"/>
      <c r="D565" s="3"/>
      <c r="E565" s="524"/>
      <c r="F565" s="524"/>
      <c r="G565" s="525"/>
      <c r="H565" s="402"/>
      <c r="I565" s="402"/>
      <c r="J565" s="402"/>
      <c r="K565" s="402"/>
      <c r="L565" s="402"/>
      <c r="M565" s="402"/>
      <c r="N565" s="431"/>
      <c r="O565" s="431"/>
      <c r="P565" s="431"/>
      <c r="Q565" s="431"/>
      <c r="R565" s="431"/>
      <c r="S565" s="431"/>
    </row>
    <row r="566" spans="1:19" x14ac:dyDescent="0.25">
      <c r="A566" s="402"/>
      <c r="B566" s="3"/>
      <c r="C566" s="3"/>
      <c r="D566" s="3"/>
      <c r="E566" s="524"/>
      <c r="F566" s="524"/>
      <c r="G566" s="525"/>
      <c r="H566" s="402"/>
      <c r="I566" s="402"/>
      <c r="J566" s="402"/>
      <c r="K566" s="402"/>
      <c r="L566" s="402"/>
      <c r="M566" s="402"/>
      <c r="N566" s="431"/>
      <c r="O566" s="431"/>
      <c r="P566" s="431"/>
      <c r="Q566" s="431"/>
      <c r="R566" s="431"/>
      <c r="S566" s="431"/>
    </row>
    <row r="567" spans="1:19" x14ac:dyDescent="0.25">
      <c r="A567" s="402"/>
      <c r="B567" s="3"/>
      <c r="C567" s="3"/>
      <c r="D567" s="3"/>
      <c r="E567" s="524"/>
      <c r="F567" s="524"/>
      <c r="G567" s="525"/>
      <c r="H567" s="402"/>
      <c r="I567" s="402"/>
      <c r="J567" s="402"/>
      <c r="K567" s="402"/>
      <c r="L567" s="402"/>
      <c r="M567" s="402"/>
      <c r="N567" s="431"/>
      <c r="O567" s="431"/>
      <c r="P567" s="431"/>
      <c r="Q567" s="431"/>
      <c r="R567" s="431"/>
      <c r="S567" s="431"/>
    </row>
    <row r="568" spans="1:19" x14ac:dyDescent="0.25">
      <c r="A568" s="402"/>
      <c r="B568" s="3"/>
      <c r="C568" s="3"/>
      <c r="D568" s="3"/>
      <c r="E568" s="524"/>
      <c r="F568" s="524"/>
      <c r="G568" s="525"/>
      <c r="H568" s="402"/>
      <c r="I568" s="402"/>
      <c r="J568" s="402"/>
      <c r="K568" s="402"/>
      <c r="L568" s="402"/>
      <c r="M568" s="402"/>
      <c r="N568" s="431"/>
      <c r="O568" s="431"/>
      <c r="P568" s="431"/>
      <c r="Q568" s="431"/>
      <c r="R568" s="431"/>
      <c r="S568" s="431"/>
    </row>
    <row r="569" spans="1:19" x14ac:dyDescent="0.25">
      <c r="A569" s="402"/>
      <c r="B569" s="3"/>
      <c r="C569" s="3"/>
      <c r="D569" s="3"/>
      <c r="E569" s="524"/>
      <c r="F569" s="524"/>
      <c r="G569" s="525"/>
      <c r="H569" s="402"/>
      <c r="I569" s="402"/>
      <c r="J569" s="402"/>
      <c r="K569" s="402"/>
      <c r="L569" s="402"/>
      <c r="M569" s="402"/>
      <c r="N569" s="431"/>
      <c r="O569" s="431"/>
      <c r="P569" s="431"/>
      <c r="Q569" s="431"/>
      <c r="R569" s="431"/>
      <c r="S569" s="431"/>
    </row>
    <row r="570" spans="1:19" x14ac:dyDescent="0.25">
      <c r="A570" s="402"/>
      <c r="B570" s="3"/>
      <c r="C570" s="3"/>
      <c r="D570" s="3"/>
      <c r="E570" s="524"/>
      <c r="F570" s="524"/>
      <c r="G570" s="525"/>
      <c r="H570" s="402"/>
      <c r="I570" s="402"/>
      <c r="J570" s="402"/>
      <c r="K570" s="402"/>
      <c r="L570" s="402"/>
      <c r="M570" s="402"/>
      <c r="N570" s="431"/>
      <c r="O570" s="431"/>
      <c r="P570" s="431"/>
      <c r="Q570" s="431"/>
      <c r="R570" s="431"/>
      <c r="S570" s="431"/>
    </row>
    <row r="571" spans="1:19" x14ac:dyDescent="0.25">
      <c r="A571" s="402"/>
      <c r="B571" s="3"/>
      <c r="C571" s="3"/>
      <c r="D571" s="3"/>
      <c r="E571" s="524"/>
      <c r="F571" s="524"/>
      <c r="G571" s="525"/>
      <c r="H571" s="402"/>
      <c r="I571" s="402"/>
      <c r="J571" s="402"/>
      <c r="K571" s="402"/>
      <c r="L571" s="402"/>
      <c r="M571" s="402"/>
      <c r="N571" s="431"/>
      <c r="O571" s="431"/>
      <c r="P571" s="431"/>
      <c r="Q571" s="431"/>
      <c r="R571" s="431"/>
      <c r="S571" s="431"/>
    </row>
    <row r="572" spans="1:19" x14ac:dyDescent="0.25">
      <c r="A572" s="402"/>
      <c r="B572" s="3"/>
      <c r="C572" s="3"/>
      <c r="D572" s="3"/>
      <c r="E572" s="524"/>
      <c r="F572" s="524"/>
      <c r="G572" s="525"/>
      <c r="H572" s="402"/>
      <c r="I572" s="402"/>
      <c r="J572" s="402"/>
      <c r="K572" s="402"/>
      <c r="L572" s="402"/>
      <c r="M572" s="402"/>
      <c r="N572" s="431"/>
      <c r="O572" s="431"/>
      <c r="P572" s="431"/>
      <c r="Q572" s="431"/>
      <c r="R572" s="431"/>
      <c r="S572" s="431"/>
    </row>
    <row r="573" spans="1:19" x14ac:dyDescent="0.25">
      <c r="A573" s="402"/>
      <c r="B573" s="3"/>
      <c r="C573" s="3"/>
      <c r="D573" s="3"/>
      <c r="E573" s="524"/>
      <c r="F573" s="524"/>
      <c r="G573" s="525"/>
      <c r="H573" s="402"/>
      <c r="I573" s="402"/>
      <c r="J573" s="402"/>
      <c r="K573" s="402"/>
      <c r="L573" s="402"/>
      <c r="M573" s="402"/>
      <c r="N573" s="431"/>
      <c r="O573" s="431"/>
      <c r="P573" s="431"/>
      <c r="Q573" s="431"/>
      <c r="R573" s="431"/>
      <c r="S573" s="431"/>
    </row>
    <row r="574" spans="1:19" x14ac:dyDescent="0.25">
      <c r="A574" s="402"/>
      <c r="B574" s="3"/>
      <c r="C574" s="3"/>
      <c r="D574" s="3"/>
      <c r="E574" s="524"/>
      <c r="F574" s="524"/>
      <c r="G574" s="525"/>
      <c r="H574" s="402"/>
      <c r="I574" s="402"/>
      <c r="J574" s="402"/>
      <c r="K574" s="402"/>
      <c r="L574" s="402"/>
      <c r="M574" s="402"/>
      <c r="N574" s="431"/>
      <c r="O574" s="431"/>
      <c r="P574" s="431"/>
      <c r="Q574" s="431"/>
      <c r="R574" s="431"/>
      <c r="S574" s="431"/>
    </row>
    <row r="575" spans="1:19" x14ac:dyDescent="0.25">
      <c r="A575" s="402"/>
      <c r="B575" s="3"/>
      <c r="C575" s="3"/>
      <c r="D575" s="3"/>
      <c r="E575" s="524"/>
      <c r="F575" s="524"/>
      <c r="G575" s="525"/>
      <c r="H575" s="402"/>
      <c r="I575" s="402"/>
      <c r="J575" s="402"/>
      <c r="K575" s="402"/>
      <c r="L575" s="402"/>
      <c r="M575" s="402"/>
      <c r="N575" s="431"/>
      <c r="O575" s="431"/>
      <c r="P575" s="431"/>
      <c r="Q575" s="431"/>
      <c r="R575" s="431"/>
      <c r="S575" s="431"/>
    </row>
    <row r="576" spans="1:19" x14ac:dyDescent="0.25">
      <c r="A576" s="402"/>
      <c r="B576" s="3"/>
      <c r="C576" s="3"/>
      <c r="D576" s="524"/>
      <c r="E576" s="524"/>
      <c r="F576" s="524"/>
      <c r="G576" s="525"/>
      <c r="H576" s="402"/>
      <c r="I576" s="402"/>
      <c r="J576" s="402"/>
      <c r="K576" s="402"/>
      <c r="L576" s="402"/>
      <c r="M576" s="402"/>
      <c r="N576" s="431"/>
      <c r="O576" s="431"/>
      <c r="P576" s="431"/>
      <c r="Q576" s="431"/>
      <c r="R576" s="431"/>
      <c r="S576" s="431"/>
    </row>
    <row r="577" spans="1:19" x14ac:dyDescent="0.25">
      <c r="A577" s="402"/>
      <c r="B577" s="3"/>
      <c r="C577" s="3"/>
      <c r="D577" s="3"/>
      <c r="E577" s="524"/>
      <c r="F577" s="524"/>
      <c r="G577" s="525"/>
      <c r="H577" s="402"/>
      <c r="I577" s="402"/>
      <c r="J577" s="402"/>
      <c r="K577" s="402"/>
      <c r="L577" s="402"/>
      <c r="M577" s="402"/>
      <c r="N577" s="431"/>
      <c r="O577" s="431"/>
      <c r="P577" s="431"/>
      <c r="Q577" s="431"/>
      <c r="R577" s="431"/>
      <c r="S577" s="431"/>
    </row>
    <row r="578" spans="1:19" x14ac:dyDescent="0.25">
      <c r="A578" s="402"/>
      <c r="B578" s="3"/>
      <c r="C578" s="3"/>
      <c r="D578" s="3"/>
      <c r="E578" s="524"/>
      <c r="F578" s="524"/>
      <c r="G578" s="525"/>
      <c r="H578" s="402"/>
      <c r="I578" s="402"/>
      <c r="J578" s="402"/>
      <c r="K578" s="402"/>
      <c r="L578" s="402"/>
      <c r="M578" s="402"/>
      <c r="N578" s="431"/>
      <c r="O578" s="431"/>
      <c r="P578" s="431"/>
      <c r="Q578" s="431"/>
      <c r="R578" s="431"/>
      <c r="S578" s="431"/>
    </row>
    <row r="579" spans="1:19" x14ac:dyDescent="0.25">
      <c r="A579" s="402"/>
      <c r="B579" s="3"/>
      <c r="C579" s="3"/>
      <c r="D579" s="3"/>
      <c r="E579" s="524"/>
      <c r="F579" s="524"/>
      <c r="G579" s="525"/>
      <c r="H579" s="402"/>
      <c r="I579" s="402"/>
      <c r="J579" s="402"/>
      <c r="K579" s="402"/>
      <c r="L579" s="402"/>
      <c r="M579" s="402"/>
      <c r="N579" s="431"/>
      <c r="O579" s="431"/>
      <c r="P579" s="431"/>
      <c r="Q579" s="431"/>
      <c r="R579" s="431"/>
      <c r="S579" s="431"/>
    </row>
    <row r="580" spans="1:19" x14ac:dyDescent="0.25">
      <c r="A580" s="402"/>
      <c r="B580" s="3"/>
      <c r="C580" s="3"/>
      <c r="D580" s="3"/>
      <c r="E580" s="524"/>
      <c r="F580" s="524"/>
      <c r="G580" s="525"/>
      <c r="H580" s="402"/>
      <c r="I580" s="402"/>
      <c r="J580" s="402"/>
      <c r="K580" s="402"/>
      <c r="L580" s="402"/>
      <c r="M580" s="402"/>
      <c r="N580" s="431"/>
      <c r="O580" s="431"/>
      <c r="P580" s="431"/>
      <c r="Q580" s="431"/>
      <c r="R580" s="431"/>
      <c r="S580" s="431"/>
    </row>
    <row r="581" spans="1:19" x14ac:dyDescent="0.25">
      <c r="A581" s="402"/>
      <c r="B581" s="3"/>
      <c r="C581" s="3"/>
      <c r="D581" s="3"/>
      <c r="E581" s="524"/>
      <c r="F581" s="524"/>
      <c r="G581" s="525"/>
      <c r="H581" s="402"/>
      <c r="I581" s="402"/>
      <c r="J581" s="402"/>
      <c r="K581" s="402"/>
      <c r="L581" s="402"/>
      <c r="M581" s="402"/>
      <c r="N581" s="431"/>
      <c r="O581" s="431"/>
      <c r="P581" s="431"/>
      <c r="Q581" s="431"/>
      <c r="R581" s="431"/>
      <c r="S581" s="431"/>
    </row>
    <row r="582" spans="1:19" x14ac:dyDescent="0.25">
      <c r="A582" s="402"/>
      <c r="B582" s="3"/>
      <c r="C582" s="3"/>
      <c r="D582" s="3"/>
      <c r="E582" s="524"/>
      <c r="F582" s="524"/>
      <c r="G582" s="525"/>
      <c r="H582" s="402"/>
      <c r="I582" s="402"/>
      <c r="J582" s="402"/>
      <c r="K582" s="402"/>
      <c r="L582" s="402"/>
      <c r="M582" s="402"/>
      <c r="N582" s="431"/>
      <c r="O582" s="431"/>
      <c r="P582" s="431"/>
      <c r="Q582" s="431"/>
      <c r="R582" s="431"/>
      <c r="S582" s="431"/>
    </row>
    <row r="583" spans="1:19" x14ac:dyDescent="0.25">
      <c r="A583" s="402"/>
      <c r="B583" s="3"/>
      <c r="C583" s="3"/>
      <c r="D583" s="3"/>
      <c r="E583" s="524"/>
      <c r="F583" s="524"/>
      <c r="G583" s="525"/>
      <c r="H583" s="402"/>
      <c r="I583" s="402"/>
      <c r="J583" s="402"/>
      <c r="K583" s="402"/>
      <c r="L583" s="402"/>
      <c r="M583" s="402"/>
      <c r="N583" s="431"/>
      <c r="O583" s="431"/>
      <c r="P583" s="431"/>
      <c r="Q583" s="431"/>
      <c r="R583" s="431"/>
      <c r="S583" s="431"/>
    </row>
    <row r="584" spans="1:19" x14ac:dyDescent="0.25">
      <c r="A584" s="402"/>
      <c r="B584" s="3"/>
      <c r="C584" s="3"/>
      <c r="D584" s="3"/>
      <c r="E584" s="524"/>
      <c r="F584" s="524"/>
      <c r="G584" s="525"/>
      <c r="H584" s="402"/>
      <c r="I584" s="402"/>
      <c r="J584" s="402"/>
      <c r="K584" s="402"/>
      <c r="L584" s="402"/>
      <c r="M584" s="402"/>
      <c r="N584" s="431"/>
      <c r="O584" s="431"/>
      <c r="P584" s="431"/>
      <c r="Q584" s="431"/>
      <c r="R584" s="431"/>
      <c r="S584" s="431"/>
    </row>
    <row r="585" spans="1:19" x14ac:dyDescent="0.25">
      <c r="A585" s="402"/>
      <c r="B585" s="3"/>
      <c r="C585" s="3"/>
      <c r="D585" s="3"/>
      <c r="E585" s="524"/>
      <c r="F585" s="524"/>
      <c r="G585" s="525"/>
      <c r="H585" s="402"/>
      <c r="I585" s="402"/>
      <c r="J585" s="402"/>
      <c r="K585" s="402"/>
      <c r="L585" s="402"/>
      <c r="M585" s="402"/>
      <c r="N585" s="431"/>
      <c r="O585" s="431"/>
      <c r="P585" s="431"/>
      <c r="Q585" s="431"/>
      <c r="R585" s="431"/>
      <c r="S585" s="431"/>
    </row>
    <row r="586" spans="1:19" x14ac:dyDescent="0.25">
      <c r="A586" s="402"/>
      <c r="B586" s="3"/>
      <c r="C586" s="3"/>
      <c r="D586" s="3"/>
      <c r="E586" s="524"/>
      <c r="F586" s="524"/>
      <c r="G586" s="525"/>
      <c r="H586" s="402"/>
      <c r="I586" s="402"/>
      <c r="J586" s="402"/>
      <c r="K586" s="402"/>
      <c r="L586" s="402"/>
      <c r="M586" s="402"/>
      <c r="N586" s="431"/>
      <c r="O586" s="431"/>
      <c r="P586" s="431"/>
      <c r="Q586" s="431"/>
      <c r="R586" s="431"/>
      <c r="S586" s="431"/>
    </row>
    <row r="587" spans="1:19" x14ac:dyDescent="0.25">
      <c r="A587" s="402"/>
      <c r="B587" s="3"/>
      <c r="C587" s="3"/>
      <c r="D587" s="3"/>
      <c r="E587" s="524"/>
      <c r="F587" s="524"/>
      <c r="G587" s="525"/>
      <c r="H587" s="402"/>
      <c r="I587" s="402"/>
      <c r="J587" s="402"/>
      <c r="K587" s="402"/>
      <c r="L587" s="402"/>
      <c r="M587" s="402"/>
      <c r="N587" s="431"/>
      <c r="O587" s="431"/>
      <c r="P587" s="431"/>
      <c r="Q587" s="431"/>
      <c r="R587" s="431"/>
      <c r="S587" s="431"/>
    </row>
    <row r="588" spans="1:19" x14ac:dyDescent="0.25">
      <c r="A588" s="402"/>
      <c r="B588" s="3"/>
      <c r="C588" s="3"/>
      <c r="D588" s="3"/>
      <c r="E588" s="524"/>
      <c r="F588" s="524"/>
      <c r="G588" s="525"/>
      <c r="H588" s="402"/>
      <c r="I588" s="402"/>
      <c r="J588" s="402"/>
      <c r="K588" s="402"/>
      <c r="L588" s="402"/>
      <c r="M588" s="402"/>
      <c r="N588" s="431"/>
      <c r="O588" s="431"/>
      <c r="P588" s="431"/>
      <c r="Q588" s="431"/>
      <c r="R588" s="431"/>
      <c r="S588" s="431"/>
    </row>
    <row r="589" spans="1:19" x14ac:dyDescent="0.25">
      <c r="A589" s="402"/>
      <c r="B589" s="3"/>
      <c r="C589" s="3"/>
      <c r="D589" s="3"/>
      <c r="E589" s="524"/>
      <c r="F589" s="524"/>
      <c r="G589" s="525"/>
      <c r="H589" s="402"/>
      <c r="I589" s="402"/>
      <c r="J589" s="402"/>
      <c r="K589" s="402"/>
      <c r="L589" s="402"/>
      <c r="M589" s="402"/>
      <c r="N589" s="431"/>
      <c r="O589" s="431"/>
      <c r="P589" s="431"/>
      <c r="Q589" s="431"/>
      <c r="R589" s="431"/>
      <c r="S589" s="431"/>
    </row>
    <row r="590" spans="1:19" x14ac:dyDescent="0.25">
      <c r="A590" s="402"/>
      <c r="B590" s="3"/>
      <c r="C590" s="3"/>
      <c r="D590" s="3"/>
      <c r="E590" s="524"/>
      <c r="F590" s="524"/>
      <c r="G590" s="525"/>
      <c r="H590" s="402"/>
      <c r="I590" s="402"/>
      <c r="J590" s="402"/>
      <c r="K590" s="402"/>
      <c r="L590" s="402"/>
      <c r="M590" s="402"/>
      <c r="N590" s="431"/>
      <c r="O590" s="431"/>
      <c r="P590" s="431"/>
      <c r="Q590" s="431"/>
      <c r="R590" s="431"/>
      <c r="S590" s="431"/>
    </row>
    <row r="591" spans="1:19" x14ac:dyDescent="0.25">
      <c r="A591" s="402"/>
      <c r="B591" s="3"/>
      <c r="C591" s="3"/>
      <c r="D591" s="3"/>
      <c r="E591" s="524"/>
      <c r="F591" s="524"/>
      <c r="G591" s="525"/>
      <c r="H591" s="402"/>
      <c r="I591" s="402"/>
      <c r="J591" s="402"/>
      <c r="K591" s="402"/>
      <c r="L591" s="402"/>
      <c r="M591" s="402"/>
      <c r="N591" s="431"/>
      <c r="O591" s="431"/>
      <c r="P591" s="431"/>
      <c r="Q591" s="431"/>
      <c r="R591" s="431"/>
      <c r="S591" s="431"/>
    </row>
    <row r="592" spans="1:19" x14ac:dyDescent="0.25">
      <c r="A592" s="402"/>
      <c r="B592" s="3"/>
      <c r="C592" s="3"/>
      <c r="D592" s="3"/>
      <c r="E592" s="524"/>
      <c r="F592" s="524"/>
      <c r="G592" s="525"/>
      <c r="H592" s="402"/>
      <c r="I592" s="402"/>
      <c r="J592" s="402"/>
      <c r="K592" s="402"/>
      <c r="L592" s="402"/>
      <c r="M592" s="402"/>
      <c r="N592" s="431"/>
      <c r="O592" s="431"/>
      <c r="P592" s="431"/>
      <c r="Q592" s="431"/>
      <c r="R592" s="431"/>
      <c r="S592" s="431"/>
    </row>
    <row r="593" spans="1:19" x14ac:dyDescent="0.25">
      <c r="A593" s="402"/>
      <c r="B593" s="3"/>
      <c r="C593" s="3"/>
      <c r="D593" s="3"/>
      <c r="E593" s="524"/>
      <c r="F593" s="524"/>
      <c r="G593" s="525"/>
      <c r="H593" s="402"/>
      <c r="I593" s="402"/>
      <c r="J593" s="402"/>
      <c r="K593" s="402"/>
      <c r="L593" s="402"/>
      <c r="M593" s="402"/>
      <c r="N593" s="431"/>
      <c r="O593" s="431"/>
      <c r="P593" s="431"/>
      <c r="Q593" s="431"/>
      <c r="R593" s="431"/>
      <c r="S593" s="431"/>
    </row>
    <row r="594" spans="1:19" x14ac:dyDescent="0.25">
      <c r="A594" s="402"/>
      <c r="B594" s="3"/>
      <c r="C594" s="3"/>
      <c r="D594" s="3"/>
      <c r="E594" s="524"/>
      <c r="F594" s="524"/>
      <c r="G594" s="525"/>
      <c r="H594" s="402"/>
      <c r="I594" s="402"/>
      <c r="J594" s="402"/>
      <c r="K594" s="402"/>
      <c r="L594" s="402"/>
      <c r="M594" s="402"/>
      <c r="N594" s="431"/>
      <c r="O594" s="431"/>
      <c r="P594" s="431"/>
      <c r="Q594" s="431"/>
      <c r="R594" s="431"/>
      <c r="S594" s="431"/>
    </row>
    <row r="595" spans="1:19" x14ac:dyDescent="0.25">
      <c r="A595" s="402"/>
      <c r="B595" s="3"/>
      <c r="C595" s="3"/>
      <c r="D595" s="3"/>
      <c r="E595" s="524"/>
      <c r="F595" s="524"/>
      <c r="G595" s="525"/>
      <c r="H595" s="402"/>
      <c r="I595" s="402"/>
      <c r="J595" s="402"/>
      <c r="K595" s="402"/>
      <c r="L595" s="402"/>
      <c r="M595" s="402"/>
      <c r="N595" s="431"/>
      <c r="O595" s="431"/>
      <c r="P595" s="431"/>
      <c r="Q595" s="431"/>
      <c r="R595" s="431"/>
      <c r="S595" s="431"/>
    </row>
    <row r="596" spans="1:19" x14ac:dyDescent="0.25">
      <c r="A596" s="402"/>
      <c r="B596" s="3"/>
      <c r="C596" s="3"/>
      <c r="D596" s="3"/>
      <c r="E596" s="524"/>
      <c r="F596" s="524"/>
      <c r="G596" s="525"/>
      <c r="H596" s="402"/>
      <c r="I596" s="402"/>
      <c r="J596" s="402"/>
      <c r="K596" s="402"/>
      <c r="L596" s="402"/>
      <c r="M596" s="402"/>
      <c r="N596" s="431"/>
      <c r="O596" s="431"/>
      <c r="P596" s="431"/>
      <c r="Q596" s="431"/>
      <c r="R596" s="431"/>
      <c r="S596" s="431"/>
    </row>
    <row r="597" spans="1:19" x14ac:dyDescent="0.25">
      <c r="A597" s="402"/>
      <c r="B597" s="3"/>
      <c r="C597" s="3"/>
      <c r="D597" s="3"/>
      <c r="E597" s="524"/>
      <c r="F597" s="524"/>
      <c r="G597" s="525"/>
      <c r="H597" s="402"/>
      <c r="I597" s="402"/>
      <c r="J597" s="402"/>
      <c r="K597" s="402"/>
      <c r="L597" s="402"/>
      <c r="M597" s="402"/>
      <c r="N597" s="431"/>
      <c r="O597" s="431"/>
      <c r="P597" s="431"/>
      <c r="Q597" s="431"/>
      <c r="R597" s="431"/>
      <c r="S597" s="431"/>
    </row>
    <row r="598" spans="1:19" x14ac:dyDescent="0.25">
      <c r="A598" s="402"/>
      <c r="B598" s="3"/>
      <c r="C598" s="3"/>
      <c r="D598" s="3"/>
      <c r="E598" s="524"/>
      <c r="F598" s="524"/>
      <c r="G598" s="525"/>
      <c r="H598" s="402"/>
      <c r="I598" s="402"/>
      <c r="J598" s="402"/>
      <c r="K598" s="402"/>
      <c r="L598" s="402"/>
      <c r="M598" s="402"/>
      <c r="N598" s="431"/>
      <c r="O598" s="431"/>
      <c r="P598" s="431"/>
      <c r="Q598" s="431"/>
      <c r="R598" s="431"/>
      <c r="S598" s="431"/>
    </row>
    <row r="599" spans="1:19" x14ac:dyDescent="0.25">
      <c r="A599" s="402"/>
      <c r="B599" s="3"/>
      <c r="C599" s="3"/>
      <c r="D599" s="3"/>
      <c r="E599" s="524"/>
      <c r="F599" s="524"/>
      <c r="G599" s="525"/>
      <c r="H599" s="402"/>
      <c r="I599" s="402"/>
      <c r="J599" s="402"/>
      <c r="K599" s="402"/>
      <c r="L599" s="402"/>
      <c r="M599" s="402"/>
      <c r="N599" s="431"/>
      <c r="O599" s="431"/>
      <c r="P599" s="431"/>
      <c r="Q599" s="431"/>
      <c r="R599" s="431"/>
      <c r="S599" s="431"/>
    </row>
    <row r="600" spans="1:19" x14ac:dyDescent="0.25">
      <c r="A600" s="402"/>
      <c r="B600" s="3"/>
      <c r="C600" s="3"/>
      <c r="D600" s="3"/>
      <c r="E600" s="524"/>
      <c r="F600" s="524"/>
      <c r="G600" s="525"/>
      <c r="H600" s="402"/>
      <c r="I600" s="402"/>
      <c r="J600" s="402"/>
      <c r="K600" s="402"/>
      <c r="L600" s="402"/>
      <c r="M600" s="402"/>
      <c r="N600" s="431"/>
      <c r="O600" s="431"/>
      <c r="P600" s="431"/>
      <c r="Q600" s="431"/>
      <c r="R600" s="431"/>
      <c r="S600" s="431"/>
    </row>
    <row r="601" spans="1:19" x14ac:dyDescent="0.25">
      <c r="A601" s="402"/>
      <c r="B601" s="3"/>
      <c r="C601" s="3"/>
      <c r="D601" s="3"/>
      <c r="E601" s="524"/>
      <c r="F601" s="524"/>
      <c r="G601" s="525"/>
      <c r="H601" s="402"/>
      <c r="I601" s="402"/>
      <c r="J601" s="402"/>
      <c r="K601" s="402"/>
      <c r="L601" s="402"/>
      <c r="M601" s="402"/>
      <c r="N601" s="431"/>
      <c r="O601" s="431"/>
      <c r="P601" s="431"/>
      <c r="Q601" s="431"/>
      <c r="R601" s="431"/>
      <c r="S601" s="431"/>
    </row>
    <row r="602" spans="1:19" x14ac:dyDescent="0.25">
      <c r="A602" s="402"/>
      <c r="B602" s="3"/>
      <c r="C602" s="3"/>
      <c r="D602" s="3"/>
      <c r="E602" s="524"/>
      <c r="F602" s="524"/>
      <c r="G602" s="525"/>
      <c r="H602" s="402"/>
      <c r="I602" s="402"/>
      <c r="J602" s="402"/>
      <c r="K602" s="402"/>
      <c r="L602" s="402"/>
      <c r="M602" s="402"/>
      <c r="N602" s="431"/>
      <c r="O602" s="431"/>
      <c r="P602" s="431"/>
      <c r="Q602" s="431"/>
      <c r="R602" s="431"/>
      <c r="S602" s="431"/>
    </row>
    <row r="603" spans="1:19" x14ac:dyDescent="0.25">
      <c r="A603" s="402"/>
      <c r="B603" s="3"/>
      <c r="C603" s="3"/>
      <c r="D603" s="3"/>
      <c r="E603" s="524"/>
      <c r="F603" s="524"/>
      <c r="G603" s="525"/>
      <c r="H603" s="402"/>
      <c r="I603" s="402"/>
      <c r="J603" s="402"/>
      <c r="K603" s="402"/>
      <c r="L603" s="402"/>
      <c r="M603" s="402"/>
      <c r="N603" s="431"/>
      <c r="O603" s="431"/>
      <c r="P603" s="431"/>
      <c r="Q603" s="431"/>
      <c r="R603" s="431"/>
      <c r="S603" s="431"/>
    </row>
    <row r="604" spans="1:19" x14ac:dyDescent="0.25">
      <c r="A604" s="402"/>
      <c r="B604" s="3"/>
      <c r="C604" s="3"/>
      <c r="D604" s="3"/>
      <c r="E604" s="524"/>
      <c r="F604" s="524"/>
      <c r="G604" s="525"/>
      <c r="H604" s="402"/>
      <c r="I604" s="402"/>
      <c r="J604" s="402"/>
      <c r="K604" s="402"/>
      <c r="L604" s="402"/>
      <c r="M604" s="402"/>
      <c r="N604" s="431"/>
      <c r="O604" s="431"/>
      <c r="P604" s="431"/>
      <c r="Q604" s="431"/>
      <c r="R604" s="431"/>
      <c r="S604" s="431"/>
    </row>
    <row r="605" spans="1:19" x14ac:dyDescent="0.25">
      <c r="A605" s="402"/>
      <c r="B605" s="3"/>
      <c r="C605" s="3"/>
      <c r="D605" s="3"/>
      <c r="E605" s="524"/>
      <c r="F605" s="524"/>
      <c r="G605" s="525"/>
      <c r="H605" s="402"/>
      <c r="I605" s="402"/>
      <c r="J605" s="402"/>
      <c r="K605" s="402"/>
      <c r="L605" s="402"/>
      <c r="M605" s="402"/>
      <c r="N605" s="431"/>
      <c r="O605" s="431"/>
      <c r="P605" s="431"/>
      <c r="Q605" s="431"/>
      <c r="R605" s="431"/>
      <c r="S605" s="431"/>
    </row>
    <row r="606" spans="1:19" x14ac:dyDescent="0.25">
      <c r="A606" s="402"/>
      <c r="B606" s="3"/>
      <c r="C606" s="3"/>
      <c r="D606" s="524"/>
      <c r="E606" s="524"/>
      <c r="F606" s="524"/>
      <c r="G606" s="525"/>
      <c r="H606" s="402"/>
      <c r="I606" s="402"/>
      <c r="J606" s="402"/>
      <c r="K606" s="402"/>
      <c r="L606" s="402"/>
      <c r="M606" s="402"/>
      <c r="N606" s="431"/>
      <c r="O606" s="431"/>
      <c r="P606" s="431"/>
      <c r="Q606" s="431"/>
      <c r="R606" s="431"/>
      <c r="S606" s="431"/>
    </row>
    <row r="607" spans="1:19" x14ac:dyDescent="0.25">
      <c r="A607" s="402"/>
      <c r="B607" s="3"/>
      <c r="C607" s="3"/>
      <c r="D607" s="3"/>
      <c r="E607" s="524"/>
      <c r="F607" s="524"/>
      <c r="G607" s="525"/>
      <c r="H607" s="402"/>
      <c r="I607" s="402"/>
      <c r="J607" s="402"/>
      <c r="K607" s="402"/>
      <c r="L607" s="402"/>
      <c r="M607" s="402"/>
      <c r="N607" s="431"/>
      <c r="O607" s="431"/>
      <c r="P607" s="431"/>
      <c r="Q607" s="431"/>
      <c r="R607" s="431"/>
      <c r="S607" s="431"/>
    </row>
    <row r="608" spans="1:19" x14ac:dyDescent="0.25">
      <c r="A608" s="402"/>
      <c r="B608" s="3"/>
      <c r="C608" s="3"/>
      <c r="D608" s="3"/>
      <c r="E608" s="524"/>
      <c r="F608" s="524"/>
      <c r="G608" s="525"/>
      <c r="H608" s="402"/>
      <c r="I608" s="402"/>
      <c r="J608" s="402"/>
      <c r="K608" s="402"/>
      <c r="L608" s="402"/>
      <c r="M608" s="402"/>
      <c r="N608" s="431"/>
      <c r="O608" s="431"/>
      <c r="P608" s="431"/>
      <c r="Q608" s="431"/>
      <c r="R608" s="431"/>
      <c r="S608" s="431"/>
    </row>
    <row r="609" spans="1:19" x14ac:dyDescent="0.25">
      <c r="A609" s="402"/>
      <c r="B609" s="3"/>
      <c r="C609" s="3"/>
      <c r="D609" s="3"/>
      <c r="E609" s="524"/>
      <c r="F609" s="524"/>
      <c r="G609" s="525"/>
      <c r="H609" s="402"/>
      <c r="I609" s="402"/>
      <c r="J609" s="402"/>
      <c r="K609" s="402"/>
      <c r="L609" s="402"/>
      <c r="M609" s="402"/>
      <c r="N609" s="431"/>
      <c r="O609" s="431"/>
      <c r="P609" s="431"/>
      <c r="Q609" s="431"/>
      <c r="R609" s="431"/>
      <c r="S609" s="431"/>
    </row>
    <row r="610" spans="1:19" x14ac:dyDescent="0.25">
      <c r="A610" s="402"/>
      <c r="B610" s="3"/>
      <c r="C610" s="3"/>
      <c r="D610" s="3"/>
      <c r="E610" s="524"/>
      <c r="F610" s="524"/>
      <c r="G610" s="525"/>
      <c r="H610" s="402"/>
      <c r="I610" s="402"/>
      <c r="J610" s="402"/>
      <c r="K610" s="402"/>
      <c r="L610" s="402"/>
      <c r="M610" s="402"/>
      <c r="N610" s="431"/>
      <c r="O610" s="431"/>
      <c r="P610" s="431"/>
      <c r="Q610" s="431"/>
      <c r="R610" s="431"/>
      <c r="S610" s="431"/>
    </row>
    <row r="611" spans="1:19" x14ac:dyDescent="0.25">
      <c r="A611" s="402"/>
      <c r="B611" s="3"/>
      <c r="C611" s="3"/>
      <c r="D611" s="3"/>
      <c r="E611" s="524"/>
      <c r="F611" s="524"/>
      <c r="G611" s="525"/>
      <c r="H611" s="402"/>
      <c r="I611" s="402"/>
      <c r="J611" s="402"/>
      <c r="K611" s="402"/>
      <c r="L611" s="402"/>
      <c r="M611" s="402"/>
      <c r="N611" s="431"/>
      <c r="O611" s="431"/>
      <c r="P611" s="431"/>
      <c r="Q611" s="431"/>
      <c r="R611" s="431"/>
      <c r="S611" s="431"/>
    </row>
    <row r="612" spans="1:19" x14ac:dyDescent="0.25">
      <c r="A612" s="402"/>
      <c r="B612" s="3"/>
      <c r="C612" s="3"/>
      <c r="D612" s="3"/>
      <c r="E612" s="524"/>
      <c r="F612" s="524"/>
      <c r="G612" s="525"/>
      <c r="H612" s="402"/>
      <c r="I612" s="402"/>
      <c r="J612" s="402"/>
      <c r="K612" s="402"/>
      <c r="L612" s="402"/>
      <c r="M612" s="402"/>
      <c r="N612" s="431"/>
      <c r="O612" s="431"/>
      <c r="P612" s="431"/>
      <c r="Q612" s="431"/>
      <c r="R612" s="431"/>
      <c r="S612" s="431"/>
    </row>
    <row r="613" spans="1:19" x14ac:dyDescent="0.25">
      <c r="A613" s="402"/>
      <c r="B613" s="3"/>
      <c r="C613" s="3"/>
      <c r="D613" s="3"/>
      <c r="E613" s="524"/>
      <c r="F613" s="524"/>
      <c r="G613" s="525"/>
      <c r="H613" s="402"/>
      <c r="I613" s="402"/>
      <c r="J613" s="402"/>
      <c r="K613" s="402"/>
      <c r="L613" s="402"/>
      <c r="M613" s="402"/>
      <c r="N613" s="431"/>
      <c r="O613" s="431"/>
      <c r="P613" s="431"/>
      <c r="Q613" s="431"/>
      <c r="R613" s="431"/>
      <c r="S613" s="431"/>
    </row>
    <row r="614" spans="1:19" x14ac:dyDescent="0.25">
      <c r="A614" s="402"/>
      <c r="B614" s="3"/>
      <c r="C614" s="3"/>
      <c r="D614" s="3"/>
      <c r="E614" s="524"/>
      <c r="F614" s="524"/>
      <c r="G614" s="525"/>
      <c r="H614" s="402"/>
      <c r="I614" s="402"/>
      <c r="J614" s="402"/>
      <c r="K614" s="402"/>
      <c r="L614" s="402"/>
      <c r="M614" s="402"/>
      <c r="N614" s="431"/>
      <c r="O614" s="431"/>
      <c r="P614" s="431"/>
      <c r="Q614" s="431"/>
      <c r="R614" s="431"/>
      <c r="S614" s="431"/>
    </row>
    <row r="615" spans="1:19" x14ac:dyDescent="0.25">
      <c r="A615" s="402"/>
      <c r="B615" s="3"/>
      <c r="C615" s="3"/>
      <c r="D615" s="3"/>
      <c r="E615" s="524"/>
      <c r="F615" s="524"/>
      <c r="G615" s="525"/>
      <c r="H615" s="402"/>
      <c r="I615" s="402"/>
      <c r="J615" s="402"/>
      <c r="K615" s="402"/>
      <c r="L615" s="402"/>
      <c r="M615" s="402"/>
      <c r="N615" s="431"/>
      <c r="O615" s="431"/>
      <c r="P615" s="431"/>
      <c r="Q615" s="431"/>
      <c r="R615" s="431"/>
      <c r="S615" s="431"/>
    </row>
    <row r="616" spans="1:19" x14ac:dyDescent="0.25">
      <c r="A616" s="402"/>
      <c r="B616" s="3"/>
      <c r="C616" s="3"/>
      <c r="D616" s="3"/>
      <c r="E616" s="524"/>
      <c r="F616" s="524"/>
      <c r="G616" s="525"/>
      <c r="H616" s="402"/>
      <c r="I616" s="402"/>
      <c r="J616" s="402"/>
      <c r="K616" s="402"/>
      <c r="L616" s="402"/>
      <c r="M616" s="402"/>
      <c r="N616" s="431"/>
      <c r="O616" s="431"/>
      <c r="P616" s="431"/>
      <c r="Q616" s="431"/>
      <c r="R616" s="431"/>
      <c r="S616" s="431"/>
    </row>
    <row r="617" spans="1:19" x14ac:dyDescent="0.25">
      <c r="A617" s="402"/>
      <c r="B617" s="3"/>
      <c r="C617" s="3"/>
      <c r="D617" s="3"/>
      <c r="E617" s="524"/>
      <c r="F617" s="524"/>
      <c r="G617" s="525"/>
      <c r="H617" s="402"/>
      <c r="I617" s="402"/>
      <c r="J617" s="402"/>
      <c r="K617" s="402"/>
      <c r="L617" s="402"/>
      <c r="M617" s="402"/>
      <c r="N617" s="431"/>
      <c r="O617" s="431"/>
      <c r="P617" s="431"/>
      <c r="Q617" s="431"/>
      <c r="R617" s="431"/>
      <c r="S617" s="431"/>
    </row>
    <row r="618" spans="1:19" x14ac:dyDescent="0.25">
      <c r="A618" s="402"/>
      <c r="B618" s="3"/>
      <c r="C618" s="3"/>
      <c r="D618" s="3"/>
      <c r="E618" s="524"/>
      <c r="F618" s="524"/>
      <c r="G618" s="525"/>
      <c r="H618" s="402"/>
      <c r="I618" s="402"/>
      <c r="J618" s="402"/>
      <c r="K618" s="402"/>
      <c r="L618" s="402"/>
      <c r="M618" s="402"/>
      <c r="N618" s="431"/>
      <c r="O618" s="431"/>
      <c r="P618" s="431"/>
      <c r="Q618" s="431"/>
      <c r="R618" s="431"/>
      <c r="S618" s="431"/>
    </row>
    <row r="619" spans="1:19" x14ac:dyDescent="0.25">
      <c r="A619" s="402"/>
      <c r="B619" s="3"/>
      <c r="C619" s="3"/>
      <c r="D619" s="3"/>
      <c r="E619" s="524"/>
      <c r="F619" s="524"/>
      <c r="G619" s="525"/>
      <c r="H619" s="402"/>
      <c r="I619" s="402"/>
      <c r="J619" s="402"/>
      <c r="K619" s="402"/>
      <c r="L619" s="402"/>
      <c r="M619" s="402"/>
      <c r="N619" s="431"/>
      <c r="O619" s="431"/>
      <c r="P619" s="431"/>
      <c r="Q619" s="431"/>
      <c r="R619" s="431"/>
      <c r="S619" s="431"/>
    </row>
    <row r="620" spans="1:19" x14ac:dyDescent="0.25">
      <c r="A620" s="402"/>
      <c r="B620" s="3"/>
      <c r="C620" s="3"/>
      <c r="D620" s="3"/>
      <c r="E620" s="524"/>
      <c r="F620" s="524"/>
      <c r="G620" s="525"/>
      <c r="H620" s="402"/>
      <c r="I620" s="402"/>
      <c r="J620" s="402"/>
      <c r="K620" s="402"/>
      <c r="L620" s="402"/>
      <c r="M620" s="402"/>
      <c r="N620" s="431"/>
      <c r="O620" s="431"/>
      <c r="P620" s="431"/>
      <c r="Q620" s="431"/>
      <c r="R620" s="431"/>
      <c r="S620" s="431"/>
    </row>
    <row r="621" spans="1:19" x14ac:dyDescent="0.25">
      <c r="A621" s="402"/>
      <c r="B621" s="3"/>
      <c r="C621" s="3"/>
      <c r="D621" s="3"/>
      <c r="E621" s="524"/>
      <c r="F621" s="524"/>
      <c r="G621" s="525"/>
      <c r="H621" s="402"/>
      <c r="I621" s="402"/>
      <c r="J621" s="402"/>
      <c r="K621" s="402"/>
      <c r="L621" s="402"/>
      <c r="M621" s="402"/>
      <c r="N621" s="431"/>
      <c r="O621" s="431"/>
      <c r="P621" s="431"/>
      <c r="Q621" s="431"/>
      <c r="R621" s="431"/>
      <c r="S621" s="431"/>
    </row>
    <row r="622" spans="1:19" x14ac:dyDescent="0.25">
      <c r="A622" s="402"/>
      <c r="B622" s="3"/>
      <c r="C622" s="3"/>
      <c r="D622" s="3"/>
      <c r="E622" s="524"/>
      <c r="F622" s="524"/>
      <c r="G622" s="525"/>
      <c r="H622" s="402"/>
      <c r="I622" s="402"/>
      <c r="J622" s="402"/>
      <c r="K622" s="402"/>
      <c r="L622" s="402"/>
      <c r="M622" s="402"/>
      <c r="N622" s="431"/>
      <c r="O622" s="431"/>
      <c r="P622" s="431"/>
      <c r="Q622" s="431"/>
      <c r="R622" s="431"/>
      <c r="S622" s="431"/>
    </row>
    <row r="623" spans="1:19" x14ac:dyDescent="0.25">
      <c r="A623" s="402"/>
      <c r="B623" s="3"/>
      <c r="C623" s="3"/>
      <c r="D623" s="3"/>
      <c r="E623" s="524"/>
      <c r="F623" s="524"/>
      <c r="G623" s="525"/>
      <c r="H623" s="402"/>
      <c r="I623" s="402"/>
      <c r="J623" s="402"/>
      <c r="K623" s="402"/>
      <c r="L623" s="402"/>
      <c r="M623" s="402"/>
      <c r="N623" s="431"/>
      <c r="O623" s="431"/>
      <c r="P623" s="431"/>
      <c r="Q623" s="431"/>
      <c r="R623" s="431"/>
      <c r="S623" s="431"/>
    </row>
    <row r="624" spans="1:19" x14ac:dyDescent="0.25">
      <c r="A624" s="402"/>
      <c r="B624" s="3"/>
      <c r="C624" s="3"/>
      <c r="D624" s="3"/>
      <c r="E624" s="524"/>
      <c r="F624" s="524"/>
      <c r="G624" s="525"/>
      <c r="H624" s="402"/>
      <c r="I624" s="402"/>
      <c r="J624" s="402"/>
      <c r="K624" s="402"/>
      <c r="L624" s="402"/>
      <c r="M624" s="402"/>
      <c r="N624" s="431"/>
      <c r="O624" s="431"/>
      <c r="P624" s="431"/>
      <c r="Q624" s="431"/>
      <c r="R624" s="431"/>
      <c r="S624" s="431"/>
    </row>
    <row r="625" spans="1:19" x14ac:dyDescent="0.25">
      <c r="A625" s="402"/>
      <c r="B625" s="3"/>
      <c r="C625" s="3"/>
      <c r="D625" s="3"/>
      <c r="E625" s="524"/>
      <c r="F625" s="524"/>
      <c r="G625" s="525"/>
      <c r="H625" s="402"/>
      <c r="I625" s="402"/>
      <c r="J625" s="402"/>
      <c r="K625" s="402"/>
      <c r="L625" s="402"/>
      <c r="M625" s="402"/>
      <c r="N625" s="431"/>
      <c r="O625" s="431"/>
      <c r="P625" s="431"/>
      <c r="Q625" s="431"/>
      <c r="R625" s="431"/>
      <c r="S625" s="431"/>
    </row>
    <row r="626" spans="1:19" x14ac:dyDescent="0.25">
      <c r="A626" s="402"/>
      <c r="B626" s="3"/>
      <c r="C626" s="3"/>
      <c r="D626" s="3"/>
      <c r="E626" s="524"/>
      <c r="F626" s="524"/>
      <c r="G626" s="525"/>
      <c r="H626" s="402"/>
      <c r="I626" s="402"/>
      <c r="J626" s="402"/>
      <c r="K626" s="402"/>
      <c r="L626" s="402"/>
      <c r="M626" s="402"/>
      <c r="N626" s="431"/>
      <c r="O626" s="431"/>
      <c r="P626" s="431"/>
      <c r="Q626" s="431"/>
      <c r="R626" s="431"/>
      <c r="S626" s="431"/>
    </row>
    <row r="627" spans="1:19" x14ac:dyDescent="0.25">
      <c r="A627" s="402"/>
      <c r="B627" s="3"/>
      <c r="C627" s="3"/>
      <c r="D627" s="3"/>
      <c r="E627" s="524"/>
      <c r="F627" s="524"/>
      <c r="G627" s="525"/>
      <c r="H627" s="402"/>
      <c r="I627" s="402"/>
      <c r="J627" s="402"/>
      <c r="K627" s="402"/>
      <c r="L627" s="402"/>
      <c r="M627" s="402"/>
      <c r="N627" s="431"/>
      <c r="O627" s="431"/>
      <c r="P627" s="431"/>
      <c r="Q627" s="431"/>
      <c r="R627" s="431"/>
      <c r="S627" s="431"/>
    </row>
    <row r="628" spans="1:19" x14ac:dyDescent="0.25">
      <c r="A628" s="402"/>
      <c r="B628" s="3"/>
      <c r="C628" s="3"/>
      <c r="D628" s="3"/>
      <c r="E628" s="524"/>
      <c r="F628" s="524"/>
      <c r="G628" s="525"/>
      <c r="H628" s="402"/>
      <c r="I628" s="402"/>
      <c r="J628" s="402"/>
      <c r="K628" s="402"/>
      <c r="L628" s="402"/>
      <c r="M628" s="402"/>
      <c r="N628" s="431"/>
      <c r="O628" s="431"/>
      <c r="P628" s="431"/>
      <c r="Q628" s="431"/>
      <c r="R628" s="431"/>
      <c r="S628" s="431"/>
    </row>
    <row r="629" spans="1:19" x14ac:dyDescent="0.25">
      <c r="A629" s="402"/>
      <c r="B629" s="3"/>
      <c r="C629" s="3"/>
      <c r="D629" s="3"/>
      <c r="E629" s="524"/>
      <c r="F629" s="524"/>
      <c r="G629" s="525"/>
      <c r="H629" s="402"/>
      <c r="I629" s="402"/>
      <c r="J629" s="402"/>
      <c r="K629" s="402"/>
      <c r="L629" s="402"/>
      <c r="M629" s="402"/>
      <c r="N629" s="431"/>
      <c r="O629" s="431"/>
      <c r="P629" s="431"/>
      <c r="Q629" s="431"/>
      <c r="R629" s="431"/>
      <c r="S629" s="431"/>
    </row>
    <row r="630" spans="1:19" x14ac:dyDescent="0.25">
      <c r="A630" s="402"/>
      <c r="B630" s="3"/>
      <c r="C630" s="3"/>
      <c r="D630" s="3"/>
      <c r="E630" s="524"/>
      <c r="F630" s="524"/>
      <c r="G630" s="525"/>
      <c r="H630" s="402"/>
      <c r="I630" s="402"/>
      <c r="J630" s="402"/>
      <c r="K630" s="402"/>
      <c r="L630" s="402"/>
      <c r="M630" s="402"/>
      <c r="N630" s="431"/>
      <c r="O630" s="431"/>
      <c r="P630" s="431"/>
      <c r="Q630" s="431"/>
      <c r="R630" s="431"/>
      <c r="S630" s="431"/>
    </row>
    <row r="631" spans="1:19" x14ac:dyDescent="0.25">
      <c r="A631" s="402"/>
      <c r="B631" s="3"/>
      <c r="C631" s="3"/>
      <c r="D631" s="3"/>
      <c r="E631" s="524"/>
      <c r="F631" s="524"/>
      <c r="G631" s="525"/>
      <c r="H631" s="402"/>
      <c r="I631" s="402"/>
      <c r="J631" s="402"/>
      <c r="K631" s="402"/>
      <c r="L631" s="402"/>
      <c r="M631" s="402"/>
      <c r="N631" s="431"/>
      <c r="O631" s="431"/>
      <c r="P631" s="431"/>
      <c r="Q631" s="431"/>
      <c r="R631" s="431"/>
      <c r="S631" s="431"/>
    </row>
    <row r="632" spans="1:19" x14ac:dyDescent="0.25">
      <c r="A632" s="402"/>
      <c r="B632" s="3"/>
      <c r="C632" s="3"/>
      <c r="D632" s="3"/>
      <c r="E632" s="524"/>
      <c r="F632" s="524"/>
      <c r="G632" s="525"/>
      <c r="H632" s="402"/>
      <c r="I632" s="402"/>
      <c r="J632" s="402"/>
      <c r="K632" s="402"/>
      <c r="L632" s="402"/>
      <c r="M632" s="402"/>
      <c r="N632" s="431"/>
      <c r="O632" s="431"/>
      <c r="P632" s="431"/>
      <c r="Q632" s="431"/>
      <c r="R632" s="431"/>
      <c r="S632" s="431"/>
    </row>
    <row r="633" spans="1:19" x14ac:dyDescent="0.25">
      <c r="A633" s="402"/>
      <c r="B633" s="3"/>
      <c r="C633" s="3"/>
      <c r="D633" s="3"/>
      <c r="E633" s="524"/>
      <c r="F633" s="524"/>
      <c r="G633" s="525"/>
      <c r="H633" s="402"/>
      <c r="I633" s="402"/>
      <c r="J633" s="402"/>
      <c r="K633" s="402"/>
      <c r="L633" s="402"/>
      <c r="M633" s="402"/>
      <c r="N633" s="431"/>
      <c r="O633" s="431"/>
      <c r="P633" s="431"/>
      <c r="Q633" s="431"/>
      <c r="R633" s="431"/>
      <c r="S633" s="431"/>
    </row>
    <row r="634" spans="1:19" x14ac:dyDescent="0.25">
      <c r="A634" s="402"/>
      <c r="B634" s="3"/>
      <c r="C634" s="3"/>
      <c r="D634" s="3"/>
      <c r="E634" s="524"/>
      <c r="F634" s="524"/>
      <c r="G634" s="525"/>
      <c r="H634" s="402"/>
      <c r="I634" s="402"/>
      <c r="J634" s="402"/>
      <c r="K634" s="402"/>
      <c r="L634" s="402"/>
      <c r="M634" s="402"/>
      <c r="N634" s="431"/>
      <c r="O634" s="431"/>
      <c r="P634" s="431"/>
      <c r="Q634" s="431"/>
      <c r="R634" s="431"/>
      <c r="S634" s="431"/>
    </row>
    <row r="635" spans="1:19" x14ac:dyDescent="0.25">
      <c r="A635" s="402"/>
      <c r="B635" s="3"/>
      <c r="C635" s="3"/>
      <c r="D635" s="3"/>
      <c r="E635" s="524"/>
      <c r="F635" s="524"/>
      <c r="G635" s="525"/>
      <c r="H635" s="402"/>
      <c r="I635" s="402"/>
      <c r="J635" s="402"/>
      <c r="K635" s="402"/>
      <c r="L635" s="402"/>
      <c r="M635" s="402"/>
      <c r="N635" s="431"/>
      <c r="O635" s="431"/>
      <c r="P635" s="431"/>
      <c r="Q635" s="431"/>
      <c r="R635" s="431"/>
      <c r="S635" s="431"/>
    </row>
    <row r="636" spans="1:19" x14ac:dyDescent="0.25">
      <c r="A636" s="402"/>
      <c r="B636" s="3"/>
      <c r="C636" s="3"/>
      <c r="D636" s="3"/>
      <c r="E636" s="524"/>
      <c r="F636" s="524"/>
      <c r="G636" s="525"/>
      <c r="H636" s="402"/>
      <c r="I636" s="402"/>
      <c r="J636" s="402"/>
      <c r="K636" s="402"/>
      <c r="L636" s="402"/>
      <c r="M636" s="402"/>
      <c r="N636" s="431"/>
      <c r="O636" s="431"/>
      <c r="P636" s="431"/>
      <c r="Q636" s="431"/>
      <c r="R636" s="431"/>
      <c r="S636" s="431"/>
    </row>
    <row r="637" spans="1:19" x14ac:dyDescent="0.25">
      <c r="A637" s="402"/>
      <c r="B637" s="3"/>
      <c r="C637" s="3"/>
      <c r="D637" s="524"/>
      <c r="E637" s="524"/>
      <c r="F637" s="524"/>
      <c r="G637" s="525"/>
      <c r="H637" s="402"/>
      <c r="I637" s="402"/>
      <c r="J637" s="402"/>
      <c r="K637" s="402"/>
      <c r="L637" s="402"/>
      <c r="M637" s="402"/>
      <c r="N637" s="431"/>
      <c r="O637" s="431"/>
      <c r="P637" s="431"/>
      <c r="Q637" s="431"/>
      <c r="R637" s="431"/>
      <c r="S637" s="431"/>
    </row>
    <row r="638" spans="1:19" x14ac:dyDescent="0.25">
      <c r="A638" s="402"/>
      <c r="B638" s="3"/>
      <c r="C638" s="3"/>
      <c r="D638" s="3"/>
      <c r="E638" s="524"/>
      <c r="F638" s="524"/>
      <c r="G638" s="525"/>
      <c r="H638" s="402"/>
      <c r="I638" s="402"/>
      <c r="J638" s="402"/>
      <c r="K638" s="402"/>
      <c r="L638" s="402"/>
      <c r="M638" s="402"/>
      <c r="N638" s="431"/>
      <c r="O638" s="431"/>
      <c r="P638" s="431"/>
      <c r="Q638" s="431"/>
      <c r="R638" s="431"/>
      <c r="S638" s="431"/>
    </row>
    <row r="639" spans="1:19" x14ac:dyDescent="0.25">
      <c r="A639" s="402"/>
      <c r="B639" s="3"/>
      <c r="C639" s="3"/>
      <c r="D639" s="3"/>
      <c r="E639" s="524"/>
      <c r="F639" s="524"/>
      <c r="G639" s="525"/>
      <c r="H639" s="402"/>
      <c r="I639" s="402"/>
      <c r="J639" s="402"/>
      <c r="K639" s="402"/>
      <c r="L639" s="402"/>
      <c r="M639" s="402"/>
      <c r="N639" s="431"/>
      <c r="O639" s="431"/>
      <c r="P639" s="431"/>
      <c r="Q639" s="431"/>
      <c r="R639" s="431"/>
      <c r="S639" s="431"/>
    </row>
    <row r="640" spans="1:19" x14ac:dyDescent="0.25">
      <c r="A640" s="402"/>
      <c r="B640" s="3"/>
      <c r="C640" s="3"/>
      <c r="D640" s="3"/>
      <c r="E640" s="524"/>
      <c r="F640" s="524"/>
      <c r="G640" s="525"/>
      <c r="H640" s="402"/>
      <c r="I640" s="402"/>
      <c r="J640" s="402"/>
      <c r="K640" s="402"/>
      <c r="L640" s="402"/>
      <c r="M640" s="402"/>
      <c r="N640" s="431"/>
      <c r="O640" s="431"/>
      <c r="P640" s="431"/>
      <c r="Q640" s="431"/>
      <c r="R640" s="431"/>
      <c r="S640" s="431"/>
    </row>
    <row r="641" spans="1:19" x14ac:dyDescent="0.25">
      <c r="A641" s="402"/>
      <c r="B641" s="3"/>
      <c r="C641" s="3"/>
      <c r="D641" s="3"/>
      <c r="E641" s="524"/>
      <c r="F641" s="524"/>
      <c r="G641" s="525"/>
      <c r="H641" s="402"/>
      <c r="I641" s="402"/>
      <c r="J641" s="402"/>
      <c r="K641" s="402"/>
      <c r="L641" s="402"/>
      <c r="M641" s="402"/>
      <c r="N641" s="431"/>
      <c r="O641" s="431"/>
      <c r="P641" s="431"/>
      <c r="Q641" s="431"/>
      <c r="R641" s="431"/>
      <c r="S641" s="431"/>
    </row>
    <row r="642" spans="1:19" x14ac:dyDescent="0.25">
      <c r="A642" s="402"/>
      <c r="B642" s="3"/>
      <c r="C642" s="3"/>
      <c r="D642" s="3"/>
      <c r="E642" s="524"/>
      <c r="F642" s="524"/>
      <c r="G642" s="525"/>
      <c r="H642" s="402"/>
      <c r="I642" s="402"/>
      <c r="J642" s="402"/>
      <c r="K642" s="402"/>
      <c r="L642" s="402"/>
      <c r="M642" s="402"/>
      <c r="N642" s="431"/>
      <c r="O642" s="431"/>
      <c r="P642" s="431"/>
      <c r="Q642" s="431"/>
      <c r="R642" s="431"/>
      <c r="S642" s="431"/>
    </row>
    <row r="643" spans="1:19" x14ac:dyDescent="0.25">
      <c r="A643" s="402"/>
      <c r="B643" s="3"/>
      <c r="C643" s="3"/>
      <c r="D643" s="3"/>
      <c r="E643" s="524"/>
      <c r="F643" s="524"/>
      <c r="G643" s="525"/>
      <c r="H643" s="402"/>
      <c r="I643" s="402"/>
      <c r="J643" s="402"/>
      <c r="K643" s="402"/>
      <c r="L643" s="402"/>
      <c r="M643" s="402"/>
      <c r="N643" s="431"/>
      <c r="O643" s="431"/>
      <c r="P643" s="431"/>
      <c r="Q643" s="431"/>
      <c r="R643" s="431"/>
      <c r="S643" s="431"/>
    </row>
    <row r="644" spans="1:19" x14ac:dyDescent="0.25">
      <c r="A644" s="402"/>
      <c r="B644" s="3"/>
      <c r="C644" s="3"/>
      <c r="D644" s="3"/>
      <c r="E644" s="524"/>
      <c r="F644" s="524"/>
      <c r="G644" s="525"/>
      <c r="H644" s="402"/>
      <c r="I644" s="402"/>
      <c r="J644" s="402"/>
      <c r="K644" s="402"/>
      <c r="L644" s="402"/>
      <c r="M644" s="402"/>
      <c r="N644" s="431"/>
      <c r="O644" s="431"/>
      <c r="P644" s="431"/>
      <c r="Q644" s="431"/>
      <c r="R644" s="431"/>
      <c r="S644" s="431"/>
    </row>
    <row r="645" spans="1:19" x14ac:dyDescent="0.25">
      <c r="A645" s="402"/>
      <c r="B645" s="3"/>
      <c r="C645" s="3"/>
      <c r="D645" s="3"/>
      <c r="E645" s="524"/>
      <c r="F645" s="524"/>
      <c r="G645" s="525"/>
      <c r="H645" s="402"/>
      <c r="I645" s="402"/>
      <c r="J645" s="402"/>
      <c r="K645" s="402"/>
      <c r="L645" s="402"/>
      <c r="M645" s="402"/>
      <c r="N645" s="431"/>
      <c r="O645" s="431"/>
      <c r="P645" s="431"/>
      <c r="Q645" s="431"/>
      <c r="R645" s="431"/>
      <c r="S645" s="431"/>
    </row>
    <row r="646" spans="1:19" x14ac:dyDescent="0.25">
      <c r="A646" s="402"/>
      <c r="B646" s="3"/>
      <c r="C646" s="3"/>
      <c r="D646" s="3"/>
      <c r="E646" s="524"/>
      <c r="F646" s="524"/>
      <c r="G646" s="525"/>
      <c r="H646" s="402"/>
      <c r="I646" s="402"/>
      <c r="J646" s="402"/>
      <c r="K646" s="402"/>
      <c r="L646" s="402"/>
      <c r="M646" s="402"/>
      <c r="N646" s="431"/>
      <c r="O646" s="431"/>
      <c r="P646" s="431"/>
      <c r="Q646" s="431"/>
      <c r="R646" s="431"/>
      <c r="S646" s="431"/>
    </row>
    <row r="647" spans="1:19" x14ac:dyDescent="0.25">
      <c r="A647" s="402"/>
      <c r="B647" s="3"/>
      <c r="C647" s="3"/>
      <c r="D647" s="3"/>
      <c r="E647" s="524"/>
      <c r="F647" s="524"/>
      <c r="G647" s="525"/>
      <c r="H647" s="402"/>
      <c r="I647" s="402"/>
      <c r="J647" s="402"/>
      <c r="K647" s="402"/>
      <c r="L647" s="402"/>
      <c r="M647" s="402"/>
      <c r="N647" s="431"/>
      <c r="O647" s="431"/>
      <c r="P647" s="431"/>
      <c r="Q647" s="431"/>
      <c r="R647" s="431"/>
      <c r="S647" s="431"/>
    </row>
    <row r="648" spans="1:19" x14ac:dyDescent="0.25">
      <c r="A648" s="402"/>
      <c r="B648" s="3"/>
      <c r="C648" s="3"/>
      <c r="D648" s="3"/>
      <c r="E648" s="524"/>
      <c r="F648" s="524"/>
      <c r="G648" s="525"/>
      <c r="H648" s="402"/>
      <c r="I648" s="402"/>
      <c r="J648" s="402"/>
      <c r="K648" s="402"/>
      <c r="L648" s="402"/>
      <c r="M648" s="402"/>
      <c r="N648" s="431"/>
      <c r="O648" s="431"/>
      <c r="P648" s="431"/>
      <c r="Q648" s="431"/>
      <c r="R648" s="431"/>
      <c r="S648" s="431"/>
    </row>
    <row r="649" spans="1:19" x14ac:dyDescent="0.25">
      <c r="A649" s="402"/>
      <c r="B649" s="3"/>
      <c r="C649" s="3"/>
      <c r="D649" s="3"/>
      <c r="E649" s="524"/>
      <c r="F649" s="524"/>
      <c r="G649" s="525"/>
      <c r="H649" s="402"/>
      <c r="I649" s="402"/>
      <c r="J649" s="402"/>
      <c r="K649" s="402"/>
      <c r="L649" s="402"/>
      <c r="M649" s="402"/>
      <c r="N649" s="431"/>
      <c r="O649" s="431"/>
      <c r="P649" s="431"/>
      <c r="Q649" s="431"/>
      <c r="R649" s="431"/>
      <c r="S649" s="431"/>
    </row>
    <row r="650" spans="1:19" x14ac:dyDescent="0.25">
      <c r="A650" s="402"/>
      <c r="B650" s="3"/>
      <c r="C650" s="3"/>
      <c r="D650" s="3"/>
      <c r="E650" s="524"/>
      <c r="F650" s="524"/>
      <c r="G650" s="525"/>
      <c r="H650" s="402"/>
      <c r="I650" s="402"/>
      <c r="J650" s="402"/>
      <c r="K650" s="402"/>
      <c r="L650" s="402"/>
      <c r="M650" s="402"/>
      <c r="N650" s="431"/>
      <c r="O650" s="431"/>
      <c r="P650" s="431"/>
      <c r="Q650" s="431"/>
      <c r="R650" s="431"/>
      <c r="S650" s="431"/>
    </row>
    <row r="651" spans="1:19" x14ac:dyDescent="0.25">
      <c r="A651" s="402"/>
      <c r="B651" s="3"/>
      <c r="C651" s="3"/>
      <c r="D651" s="3"/>
      <c r="E651" s="524"/>
      <c r="F651" s="524"/>
      <c r="G651" s="525"/>
      <c r="H651" s="402"/>
      <c r="I651" s="402"/>
      <c r="J651" s="402"/>
      <c r="K651" s="402"/>
      <c r="L651" s="402"/>
      <c r="M651" s="402"/>
      <c r="N651" s="431"/>
      <c r="O651" s="431"/>
      <c r="P651" s="431"/>
      <c r="Q651" s="431"/>
      <c r="R651" s="431"/>
      <c r="S651" s="431"/>
    </row>
    <row r="652" spans="1:19" x14ac:dyDescent="0.25">
      <c r="A652" s="402"/>
      <c r="B652" s="3"/>
      <c r="C652" s="3"/>
      <c r="D652" s="3"/>
      <c r="E652" s="524"/>
      <c r="F652" s="524"/>
      <c r="G652" s="525"/>
      <c r="H652" s="402"/>
      <c r="I652" s="402"/>
      <c r="J652" s="402"/>
      <c r="K652" s="402"/>
      <c r="L652" s="402"/>
      <c r="M652" s="402"/>
      <c r="N652" s="431"/>
      <c r="O652" s="431"/>
      <c r="P652" s="431"/>
      <c r="Q652" s="431"/>
      <c r="R652" s="431"/>
      <c r="S652" s="431"/>
    </row>
    <row r="653" spans="1:19" x14ac:dyDescent="0.25">
      <c r="A653" s="402"/>
      <c r="B653" s="3"/>
      <c r="C653" s="3"/>
      <c r="D653" s="3"/>
      <c r="E653" s="524"/>
      <c r="F653" s="524"/>
      <c r="G653" s="525"/>
      <c r="H653" s="402"/>
      <c r="I653" s="402"/>
      <c r="J653" s="402"/>
      <c r="K653" s="402"/>
      <c r="L653" s="402"/>
      <c r="M653" s="402"/>
      <c r="N653" s="431"/>
      <c r="O653" s="431"/>
      <c r="P653" s="431"/>
      <c r="Q653" s="431"/>
      <c r="R653" s="431"/>
      <c r="S653" s="431"/>
    </row>
    <row r="654" spans="1:19" x14ac:dyDescent="0.25">
      <c r="A654" s="402"/>
      <c r="B654" s="3"/>
      <c r="C654" s="3"/>
      <c r="D654" s="3"/>
      <c r="E654" s="524"/>
      <c r="F654" s="524"/>
      <c r="G654" s="525"/>
      <c r="H654" s="402"/>
      <c r="I654" s="402"/>
      <c r="J654" s="402"/>
      <c r="K654" s="402"/>
      <c r="L654" s="402"/>
      <c r="M654" s="402"/>
      <c r="N654" s="431"/>
      <c r="O654" s="431"/>
      <c r="P654" s="431"/>
      <c r="Q654" s="431"/>
      <c r="R654" s="431"/>
      <c r="S654" s="431"/>
    </row>
    <row r="655" spans="1:19" x14ac:dyDescent="0.25">
      <c r="A655" s="402"/>
      <c r="B655" s="3"/>
      <c r="C655" s="3"/>
      <c r="D655" s="3"/>
      <c r="E655" s="524"/>
      <c r="F655" s="524"/>
      <c r="G655" s="525"/>
      <c r="H655" s="402"/>
      <c r="I655" s="402"/>
      <c r="J655" s="402"/>
      <c r="K655" s="402"/>
      <c r="L655" s="402"/>
      <c r="M655" s="402"/>
      <c r="N655" s="431"/>
      <c r="O655" s="431"/>
      <c r="P655" s="431"/>
      <c r="Q655" s="431"/>
      <c r="R655" s="431"/>
      <c r="S655" s="431"/>
    </row>
    <row r="656" spans="1:19" x14ac:dyDescent="0.25">
      <c r="A656" s="402"/>
      <c r="B656" s="3"/>
      <c r="C656" s="3"/>
      <c r="D656" s="3"/>
      <c r="E656" s="524"/>
      <c r="F656" s="524"/>
      <c r="G656" s="525"/>
      <c r="H656" s="402"/>
      <c r="I656" s="402"/>
      <c r="J656" s="402"/>
      <c r="K656" s="402"/>
      <c r="L656" s="402"/>
      <c r="M656" s="402"/>
      <c r="N656" s="431"/>
      <c r="O656" s="431"/>
      <c r="P656" s="431"/>
      <c r="Q656" s="431"/>
      <c r="R656" s="431"/>
      <c r="S656" s="431"/>
    </row>
    <row r="657" spans="1:19" x14ac:dyDescent="0.25">
      <c r="A657" s="402"/>
      <c r="B657" s="3"/>
      <c r="C657" s="3"/>
      <c r="D657" s="524"/>
      <c r="E657" s="524"/>
      <c r="F657" s="524"/>
      <c r="G657" s="525"/>
      <c r="H657" s="402"/>
      <c r="I657" s="402"/>
      <c r="J657" s="402"/>
      <c r="K657" s="402"/>
      <c r="L657" s="402"/>
      <c r="M657" s="402"/>
      <c r="N657" s="431"/>
      <c r="O657" s="431"/>
      <c r="P657" s="431"/>
      <c r="Q657" s="431"/>
      <c r="R657" s="431"/>
      <c r="S657" s="431"/>
    </row>
    <row r="658" spans="1:19" x14ac:dyDescent="0.25">
      <c r="A658" s="402"/>
      <c r="B658" s="3"/>
      <c r="C658" s="3"/>
      <c r="D658" s="3"/>
      <c r="E658" s="524"/>
      <c r="F658" s="524"/>
      <c r="G658" s="525"/>
      <c r="H658" s="402"/>
      <c r="I658" s="402"/>
      <c r="J658" s="402"/>
      <c r="K658" s="402"/>
      <c r="L658" s="402"/>
      <c r="M658" s="402"/>
      <c r="N658" s="431"/>
      <c r="O658" s="431"/>
      <c r="P658" s="431"/>
      <c r="Q658" s="431"/>
      <c r="R658" s="431"/>
      <c r="S658" s="431"/>
    </row>
    <row r="659" spans="1:19" x14ac:dyDescent="0.25">
      <c r="A659" s="402"/>
      <c r="B659" s="3"/>
      <c r="C659" s="3"/>
      <c r="D659" s="3"/>
      <c r="E659" s="524"/>
      <c r="F659" s="524"/>
      <c r="G659" s="525"/>
      <c r="H659" s="402"/>
      <c r="I659" s="402"/>
      <c r="J659" s="402"/>
      <c r="K659" s="402"/>
      <c r="L659" s="402"/>
      <c r="M659" s="402"/>
      <c r="N659" s="431"/>
      <c r="O659" s="431"/>
      <c r="P659" s="431"/>
      <c r="Q659" s="431"/>
      <c r="R659" s="431"/>
      <c r="S659" s="431"/>
    </row>
    <row r="660" spans="1:19" x14ac:dyDescent="0.25">
      <c r="A660" s="402"/>
      <c r="B660" s="3"/>
      <c r="C660" s="3"/>
      <c r="D660" s="3"/>
      <c r="E660" s="524"/>
      <c r="F660" s="524"/>
      <c r="G660" s="525"/>
      <c r="H660" s="402"/>
      <c r="I660" s="402"/>
      <c r="J660" s="402"/>
      <c r="K660" s="402"/>
      <c r="L660" s="402"/>
      <c r="M660" s="402"/>
      <c r="N660" s="431"/>
      <c r="O660" s="431"/>
      <c r="P660" s="431"/>
      <c r="Q660" s="431"/>
      <c r="R660" s="431"/>
      <c r="S660" s="431"/>
    </row>
    <row r="661" spans="1:19" x14ac:dyDescent="0.25">
      <c r="A661" s="402"/>
      <c r="B661" s="3"/>
      <c r="C661" s="3"/>
      <c r="D661" s="3"/>
      <c r="E661" s="524"/>
      <c r="F661" s="524"/>
      <c r="G661" s="525"/>
      <c r="H661" s="402"/>
      <c r="I661" s="402"/>
      <c r="J661" s="402"/>
      <c r="K661" s="402"/>
      <c r="L661" s="402"/>
      <c r="M661" s="402"/>
      <c r="N661" s="431"/>
      <c r="O661" s="431"/>
      <c r="P661" s="431"/>
      <c r="Q661" s="431"/>
      <c r="R661" s="431"/>
      <c r="S661" s="431"/>
    </row>
    <row r="662" spans="1:19" x14ac:dyDescent="0.25">
      <c r="A662" s="402"/>
      <c r="B662" s="3"/>
      <c r="C662" s="3"/>
      <c r="D662" s="3"/>
      <c r="E662" s="524"/>
      <c r="F662" s="524"/>
      <c r="G662" s="525"/>
      <c r="H662" s="402"/>
      <c r="I662" s="402"/>
      <c r="J662" s="402"/>
      <c r="K662" s="402"/>
      <c r="L662" s="402"/>
      <c r="M662" s="402"/>
      <c r="N662" s="431"/>
      <c r="O662" s="431"/>
      <c r="P662" s="431"/>
      <c r="Q662" s="431"/>
      <c r="R662" s="431"/>
      <c r="S662" s="431"/>
    </row>
    <row r="663" spans="1:19" x14ac:dyDescent="0.25">
      <c r="A663" s="402"/>
      <c r="B663" s="3"/>
      <c r="C663" s="3"/>
      <c r="D663" s="3"/>
      <c r="E663" s="524"/>
      <c r="F663" s="524"/>
      <c r="G663" s="525"/>
      <c r="H663" s="402"/>
      <c r="I663" s="402"/>
      <c r="J663" s="402"/>
      <c r="K663" s="402"/>
      <c r="L663" s="402"/>
      <c r="M663" s="402"/>
      <c r="N663" s="431"/>
      <c r="O663" s="431"/>
      <c r="P663" s="431"/>
      <c r="Q663" s="431"/>
      <c r="R663" s="431"/>
      <c r="S663" s="431"/>
    </row>
    <row r="664" spans="1:19" x14ac:dyDescent="0.25">
      <c r="A664" s="402"/>
      <c r="B664" s="3"/>
      <c r="C664" s="3"/>
      <c r="D664" s="3"/>
      <c r="E664" s="524"/>
      <c r="F664" s="524"/>
      <c r="G664" s="525"/>
      <c r="H664" s="402"/>
      <c r="I664" s="402"/>
      <c r="J664" s="402"/>
      <c r="K664" s="402"/>
      <c r="L664" s="402"/>
      <c r="M664" s="402"/>
      <c r="N664" s="431"/>
      <c r="O664" s="431"/>
      <c r="P664" s="431"/>
      <c r="Q664" s="431"/>
      <c r="R664" s="431"/>
      <c r="S664" s="431"/>
    </row>
    <row r="665" spans="1:19" x14ac:dyDescent="0.25">
      <c r="A665" s="402"/>
      <c r="B665" s="3"/>
      <c r="C665" s="3"/>
      <c r="D665" s="3"/>
      <c r="E665" s="524"/>
      <c r="F665" s="524"/>
      <c r="G665" s="525"/>
      <c r="H665" s="402"/>
      <c r="I665" s="402"/>
      <c r="J665" s="402"/>
      <c r="K665" s="402"/>
      <c r="L665" s="402"/>
      <c r="M665" s="402"/>
      <c r="N665" s="431"/>
      <c r="O665" s="431"/>
      <c r="P665" s="431"/>
      <c r="Q665" s="431"/>
      <c r="R665" s="431"/>
      <c r="S665" s="431"/>
    </row>
    <row r="666" spans="1:19" x14ac:dyDescent="0.25">
      <c r="A666" s="402"/>
      <c r="B666" s="3"/>
      <c r="C666" s="3"/>
      <c r="D666" s="3"/>
      <c r="E666" s="524"/>
      <c r="F666" s="524"/>
      <c r="G666" s="525"/>
      <c r="H666" s="402"/>
      <c r="I666" s="402"/>
      <c r="J666" s="402"/>
      <c r="K666" s="402"/>
      <c r="L666" s="402"/>
      <c r="M666" s="402"/>
      <c r="N666" s="431"/>
      <c r="O666" s="431"/>
      <c r="P666" s="431"/>
      <c r="Q666" s="431"/>
      <c r="R666" s="431"/>
      <c r="S666" s="431"/>
    </row>
    <row r="667" spans="1:19" x14ac:dyDescent="0.25">
      <c r="A667" s="402"/>
      <c r="B667" s="3"/>
      <c r="C667" s="3"/>
      <c r="D667" s="3"/>
      <c r="E667" s="524"/>
      <c r="F667" s="524"/>
      <c r="G667" s="525"/>
      <c r="H667" s="402"/>
      <c r="I667" s="402"/>
      <c r="J667" s="402"/>
      <c r="K667" s="402"/>
      <c r="L667" s="402"/>
      <c r="M667" s="402"/>
      <c r="N667" s="431"/>
      <c r="O667" s="431"/>
      <c r="P667" s="431"/>
      <c r="Q667" s="431"/>
      <c r="R667" s="431"/>
      <c r="S667" s="431"/>
    </row>
    <row r="668" spans="1:19" x14ac:dyDescent="0.25">
      <c r="A668" s="402"/>
      <c r="B668" s="3"/>
      <c r="C668" s="3"/>
      <c r="D668" s="3"/>
      <c r="E668" s="524"/>
      <c r="F668" s="524"/>
      <c r="G668" s="525"/>
      <c r="H668" s="402"/>
      <c r="I668" s="402"/>
      <c r="J668" s="402"/>
      <c r="K668" s="402"/>
      <c r="L668" s="402"/>
      <c r="M668" s="402"/>
      <c r="N668" s="431"/>
      <c r="O668" s="431"/>
      <c r="P668" s="431"/>
      <c r="Q668" s="431"/>
      <c r="R668" s="431"/>
      <c r="S668" s="431"/>
    </row>
    <row r="669" spans="1:19" x14ac:dyDescent="0.25">
      <c r="A669" s="402"/>
      <c r="B669" s="3"/>
      <c r="C669" s="3"/>
      <c r="D669" s="3"/>
      <c r="E669" s="524"/>
      <c r="F669" s="524"/>
      <c r="G669" s="525"/>
      <c r="H669" s="402"/>
      <c r="I669" s="402"/>
      <c r="J669" s="402"/>
      <c r="K669" s="402"/>
      <c r="L669" s="402"/>
      <c r="M669" s="402"/>
      <c r="N669" s="431"/>
      <c r="O669" s="431"/>
      <c r="P669" s="431"/>
      <c r="Q669" s="431"/>
      <c r="R669" s="431"/>
      <c r="S669" s="431"/>
    </row>
    <row r="670" spans="1:19" x14ac:dyDescent="0.25">
      <c r="A670" s="402"/>
      <c r="B670" s="3"/>
      <c r="C670" s="3"/>
      <c r="D670" s="3"/>
      <c r="E670" s="524"/>
      <c r="F670" s="524"/>
      <c r="G670" s="525"/>
      <c r="H670" s="402"/>
      <c r="I670" s="402"/>
      <c r="J670" s="402"/>
      <c r="K670" s="402"/>
      <c r="L670" s="402"/>
      <c r="M670" s="402"/>
      <c r="N670" s="431"/>
      <c r="O670" s="431"/>
      <c r="P670" s="431"/>
      <c r="Q670" s="431"/>
      <c r="R670" s="431"/>
      <c r="S670" s="431"/>
    </row>
    <row r="671" spans="1:19" x14ac:dyDescent="0.25">
      <c r="A671" s="402"/>
      <c r="B671" s="3"/>
      <c r="C671" s="3"/>
      <c r="D671" s="3"/>
      <c r="E671" s="524"/>
      <c r="F671" s="524"/>
      <c r="G671" s="525"/>
      <c r="H671" s="402"/>
      <c r="I671" s="402"/>
      <c r="J671" s="402"/>
      <c r="K671" s="402"/>
      <c r="L671" s="402"/>
      <c r="M671" s="402"/>
      <c r="N671" s="431"/>
      <c r="O671" s="431"/>
      <c r="P671" s="431"/>
      <c r="Q671" s="431"/>
      <c r="R671" s="431"/>
      <c r="S671" s="431"/>
    </row>
    <row r="672" spans="1:19" x14ac:dyDescent="0.25">
      <c r="A672" s="402"/>
      <c r="B672" s="3"/>
      <c r="C672" s="3"/>
      <c r="D672" s="3"/>
      <c r="E672" s="524"/>
      <c r="F672" s="524"/>
      <c r="G672" s="525"/>
      <c r="H672" s="402"/>
      <c r="I672" s="402"/>
      <c r="J672" s="402"/>
      <c r="K672" s="402"/>
      <c r="L672" s="402"/>
      <c r="M672" s="402"/>
      <c r="N672" s="431"/>
      <c r="O672" s="431"/>
      <c r="P672" s="431"/>
      <c r="Q672" s="431"/>
      <c r="R672" s="431"/>
      <c r="S672" s="431"/>
    </row>
    <row r="673" spans="1:19" x14ac:dyDescent="0.25">
      <c r="A673" s="402"/>
      <c r="B673" s="3"/>
      <c r="C673" s="3"/>
      <c r="D673" s="3"/>
      <c r="E673" s="524"/>
      <c r="F673" s="524"/>
      <c r="G673" s="525"/>
      <c r="H673" s="402"/>
      <c r="I673" s="402"/>
      <c r="J673" s="402"/>
      <c r="K673" s="402"/>
      <c r="L673" s="402"/>
      <c r="M673" s="402"/>
      <c r="N673" s="431"/>
      <c r="O673" s="431"/>
      <c r="P673" s="431"/>
      <c r="Q673" s="431"/>
      <c r="R673" s="431"/>
      <c r="S673" s="431"/>
    </row>
    <row r="674" spans="1:19" x14ac:dyDescent="0.25">
      <c r="A674" s="402"/>
      <c r="B674" s="3"/>
      <c r="C674" s="3"/>
      <c r="D674" s="3"/>
      <c r="E674" s="524"/>
      <c r="F674" s="524"/>
      <c r="G674" s="525"/>
      <c r="H674" s="402"/>
      <c r="I674" s="402"/>
      <c r="J674" s="402"/>
      <c r="K674" s="402"/>
      <c r="L674" s="402"/>
      <c r="M674" s="402"/>
      <c r="N674" s="431"/>
      <c r="O674" s="431"/>
      <c r="P674" s="431"/>
      <c r="Q674" s="431"/>
      <c r="R674" s="431"/>
      <c r="S674" s="431"/>
    </row>
    <row r="675" spans="1:19" x14ac:dyDescent="0.25">
      <c r="A675" s="402"/>
      <c r="B675" s="3"/>
      <c r="C675" s="3"/>
      <c r="D675" s="3"/>
      <c r="E675" s="524"/>
      <c r="F675" s="524"/>
      <c r="G675" s="525"/>
      <c r="H675" s="402"/>
      <c r="I675" s="402"/>
      <c r="J675" s="402"/>
      <c r="K675" s="402"/>
      <c r="L675" s="402"/>
      <c r="M675" s="402"/>
      <c r="N675" s="431"/>
      <c r="O675" s="431"/>
      <c r="P675" s="431"/>
      <c r="Q675" s="431"/>
      <c r="R675" s="431"/>
      <c r="S675" s="431"/>
    </row>
    <row r="676" spans="1:19" x14ac:dyDescent="0.25">
      <c r="A676" s="402"/>
      <c r="B676" s="3"/>
      <c r="C676" s="3"/>
      <c r="D676" s="3"/>
      <c r="E676" s="524"/>
      <c r="F676" s="524"/>
      <c r="G676" s="525"/>
      <c r="H676" s="402"/>
      <c r="I676" s="402"/>
      <c r="J676" s="402"/>
      <c r="K676" s="402"/>
      <c r="L676" s="402"/>
      <c r="M676" s="402"/>
      <c r="N676" s="431"/>
      <c r="O676" s="431"/>
      <c r="P676" s="431"/>
      <c r="Q676" s="431"/>
      <c r="R676" s="431"/>
      <c r="S676" s="431"/>
    </row>
    <row r="677" spans="1:19" x14ac:dyDescent="0.25">
      <c r="A677" s="402"/>
      <c r="B677" s="3"/>
      <c r="C677" s="3"/>
      <c r="D677" s="3"/>
      <c r="E677" s="524"/>
      <c r="F677" s="524"/>
      <c r="G677" s="525"/>
      <c r="H677" s="402"/>
      <c r="I677" s="402"/>
      <c r="J677" s="402"/>
      <c r="K677" s="402"/>
      <c r="L677" s="402"/>
      <c r="M677" s="402"/>
      <c r="N677" s="431"/>
      <c r="O677" s="431"/>
      <c r="P677" s="431"/>
      <c r="Q677" s="431"/>
      <c r="R677" s="431"/>
      <c r="S677" s="431"/>
    </row>
    <row r="678" spans="1:19" x14ac:dyDescent="0.25">
      <c r="A678" s="402"/>
      <c r="B678" s="3"/>
      <c r="C678" s="3"/>
      <c r="D678" s="3"/>
      <c r="E678" s="524"/>
      <c r="F678" s="524"/>
      <c r="G678" s="525"/>
      <c r="H678" s="402"/>
      <c r="I678" s="402"/>
      <c r="J678" s="402"/>
      <c r="K678" s="402"/>
      <c r="L678" s="402"/>
      <c r="M678" s="402"/>
      <c r="N678" s="431"/>
      <c r="O678" s="431"/>
      <c r="P678" s="431"/>
      <c r="Q678" s="431"/>
      <c r="R678" s="431"/>
      <c r="S678" s="431"/>
    </row>
    <row r="679" spans="1:19" x14ac:dyDescent="0.25">
      <c r="A679" s="402"/>
      <c r="B679" s="3"/>
      <c r="C679" s="3"/>
      <c r="D679" s="3"/>
      <c r="E679" s="524"/>
      <c r="F679" s="524"/>
      <c r="G679" s="525"/>
      <c r="H679" s="402"/>
      <c r="I679" s="402"/>
      <c r="J679" s="402"/>
      <c r="K679" s="402"/>
      <c r="L679" s="402"/>
      <c r="M679" s="402"/>
      <c r="N679" s="431"/>
      <c r="O679" s="431"/>
      <c r="P679" s="431"/>
      <c r="Q679" s="431"/>
      <c r="R679" s="431"/>
      <c r="S679" s="431"/>
    </row>
    <row r="680" spans="1:19" x14ac:dyDescent="0.25">
      <c r="A680" s="402"/>
      <c r="B680" s="3"/>
      <c r="C680" s="3"/>
      <c r="D680" s="3"/>
      <c r="E680" s="524"/>
      <c r="F680" s="524"/>
      <c r="G680" s="525"/>
      <c r="H680" s="402"/>
      <c r="I680" s="402"/>
      <c r="J680" s="402"/>
      <c r="K680" s="402"/>
      <c r="L680" s="402"/>
      <c r="M680" s="402"/>
      <c r="N680" s="431"/>
      <c r="O680" s="431"/>
      <c r="P680" s="431"/>
      <c r="Q680" s="431"/>
      <c r="R680" s="431"/>
      <c r="S680" s="431"/>
    </row>
    <row r="681" spans="1:19" x14ac:dyDescent="0.25">
      <c r="A681" s="402"/>
      <c r="B681" s="3"/>
      <c r="C681" s="3"/>
      <c r="D681" s="3"/>
      <c r="E681" s="524"/>
      <c r="F681" s="524"/>
      <c r="G681" s="525"/>
      <c r="H681" s="402"/>
      <c r="I681" s="402"/>
      <c r="J681" s="402"/>
      <c r="K681" s="402"/>
      <c r="L681" s="402"/>
      <c r="M681" s="402"/>
      <c r="N681" s="431"/>
      <c r="O681" s="431"/>
      <c r="P681" s="431"/>
      <c r="Q681" s="431"/>
      <c r="R681" s="431"/>
      <c r="S681" s="431"/>
    </row>
    <row r="682" spans="1:19" x14ac:dyDescent="0.25">
      <c r="A682" s="402"/>
      <c r="B682" s="3"/>
      <c r="C682" s="3"/>
      <c r="D682" s="3"/>
      <c r="E682" s="524"/>
      <c r="F682" s="524"/>
      <c r="G682" s="525"/>
      <c r="H682" s="402"/>
      <c r="I682" s="402"/>
      <c r="J682" s="402"/>
      <c r="K682" s="402"/>
      <c r="L682" s="402"/>
      <c r="M682" s="402"/>
      <c r="N682" s="431"/>
      <c r="O682" s="431"/>
      <c r="P682" s="431"/>
      <c r="Q682" s="431"/>
      <c r="R682" s="431"/>
      <c r="S682" s="431"/>
    </row>
    <row r="683" spans="1:19" x14ac:dyDescent="0.25">
      <c r="A683" s="402"/>
      <c r="B683" s="3"/>
      <c r="C683" s="3"/>
      <c r="D683" s="3"/>
      <c r="E683" s="524"/>
      <c r="F683" s="524"/>
      <c r="G683" s="525"/>
      <c r="H683" s="402"/>
      <c r="I683" s="402"/>
      <c r="J683" s="402"/>
      <c r="K683" s="402"/>
      <c r="L683" s="402"/>
      <c r="M683" s="402"/>
      <c r="N683" s="431"/>
      <c r="O683" s="431"/>
      <c r="P683" s="431"/>
      <c r="Q683" s="431"/>
      <c r="R683" s="431"/>
      <c r="S683" s="431"/>
    </row>
    <row r="684" spans="1:19" x14ac:dyDescent="0.25">
      <c r="A684" s="402"/>
      <c r="B684" s="3"/>
      <c r="C684" s="3"/>
      <c r="D684" s="3"/>
      <c r="E684" s="524"/>
      <c r="F684" s="524"/>
      <c r="G684" s="525"/>
      <c r="H684" s="402"/>
      <c r="I684" s="402"/>
      <c r="J684" s="402"/>
      <c r="K684" s="402"/>
      <c r="L684" s="402"/>
      <c r="M684" s="402"/>
      <c r="N684" s="431"/>
      <c r="O684" s="431"/>
      <c r="P684" s="431"/>
      <c r="Q684" s="431"/>
      <c r="R684" s="431"/>
      <c r="S684" s="431"/>
    </row>
    <row r="685" spans="1:19" x14ac:dyDescent="0.25">
      <c r="A685" s="402"/>
      <c r="B685" s="3"/>
      <c r="C685" s="3"/>
      <c r="D685" s="3"/>
      <c r="E685" s="524"/>
      <c r="F685" s="524"/>
      <c r="G685" s="525"/>
      <c r="H685" s="402"/>
      <c r="I685" s="402"/>
      <c r="J685" s="402"/>
      <c r="K685" s="402"/>
      <c r="L685" s="402"/>
      <c r="M685" s="402"/>
      <c r="N685" s="431"/>
      <c r="O685" s="431"/>
      <c r="P685" s="431"/>
      <c r="Q685" s="431"/>
      <c r="R685" s="431"/>
      <c r="S685" s="431"/>
    </row>
    <row r="686" spans="1:19" x14ac:dyDescent="0.25">
      <c r="A686" s="402"/>
      <c r="B686" s="3"/>
      <c r="C686" s="3"/>
      <c r="D686" s="3"/>
      <c r="E686" s="524"/>
      <c r="F686" s="524"/>
      <c r="G686" s="525"/>
      <c r="H686" s="402"/>
      <c r="I686" s="402"/>
      <c r="J686" s="402"/>
      <c r="K686" s="402"/>
      <c r="L686" s="402"/>
      <c r="M686" s="402"/>
      <c r="N686" s="431"/>
      <c r="O686" s="431"/>
      <c r="P686" s="431"/>
      <c r="Q686" s="431"/>
      <c r="R686" s="431"/>
      <c r="S686" s="431"/>
    </row>
    <row r="687" spans="1:19" x14ac:dyDescent="0.25">
      <c r="A687" s="402"/>
      <c r="B687" s="3"/>
      <c r="C687" s="3"/>
      <c r="D687" s="3"/>
      <c r="E687" s="524"/>
      <c r="F687" s="524"/>
      <c r="G687" s="525"/>
      <c r="H687" s="402"/>
      <c r="I687" s="402"/>
      <c r="J687" s="402"/>
      <c r="K687" s="402"/>
      <c r="L687" s="402"/>
      <c r="M687" s="402"/>
      <c r="N687" s="431"/>
      <c r="O687" s="431"/>
      <c r="P687" s="431"/>
      <c r="Q687" s="431"/>
      <c r="R687" s="431"/>
      <c r="S687" s="431"/>
    </row>
    <row r="688" spans="1:19" x14ac:dyDescent="0.25">
      <c r="A688" s="402"/>
      <c r="B688" s="3"/>
      <c r="C688" s="3"/>
      <c r="D688" s="524"/>
      <c r="E688" s="524"/>
      <c r="F688" s="524"/>
      <c r="G688" s="525"/>
      <c r="H688" s="402"/>
      <c r="I688" s="402"/>
      <c r="J688" s="402"/>
      <c r="K688" s="402"/>
      <c r="L688" s="402"/>
      <c r="M688" s="402"/>
      <c r="N688" s="431"/>
      <c r="O688" s="431"/>
      <c r="P688" s="431"/>
      <c r="Q688" s="431"/>
      <c r="R688" s="431"/>
      <c r="S688" s="431"/>
    </row>
    <row r="689" spans="1:19" x14ac:dyDescent="0.25">
      <c r="A689" s="402"/>
      <c r="B689" s="3"/>
      <c r="C689" s="3"/>
      <c r="D689" s="3"/>
      <c r="E689" s="524"/>
      <c r="F689" s="524"/>
      <c r="G689" s="525"/>
      <c r="H689" s="402"/>
      <c r="I689" s="402"/>
      <c r="J689" s="402"/>
      <c r="K689" s="402"/>
      <c r="L689" s="402"/>
      <c r="M689" s="402"/>
      <c r="N689" s="431"/>
      <c r="O689" s="431"/>
      <c r="P689" s="431"/>
      <c r="Q689" s="431"/>
      <c r="R689" s="431"/>
      <c r="S689" s="431"/>
    </row>
    <row r="690" spans="1:19" x14ac:dyDescent="0.25">
      <c r="A690" s="402"/>
      <c r="B690" s="3"/>
      <c r="C690" s="3"/>
      <c r="D690" s="3"/>
      <c r="E690" s="524"/>
      <c r="F690" s="524"/>
      <c r="G690" s="525"/>
      <c r="H690" s="402"/>
      <c r="I690" s="402"/>
      <c r="J690" s="402"/>
      <c r="K690" s="402"/>
      <c r="L690" s="402"/>
      <c r="M690" s="402"/>
      <c r="N690" s="431"/>
      <c r="O690" s="431"/>
      <c r="P690" s="431"/>
      <c r="Q690" s="431"/>
      <c r="R690" s="431"/>
      <c r="S690" s="431"/>
    </row>
    <row r="691" spans="1:19" x14ac:dyDescent="0.25">
      <c r="A691" s="402"/>
      <c r="B691" s="3"/>
      <c r="C691" s="3"/>
      <c r="D691" s="3"/>
      <c r="E691" s="524"/>
      <c r="F691" s="524"/>
      <c r="G691" s="525"/>
      <c r="H691" s="402"/>
      <c r="I691" s="402"/>
      <c r="J691" s="402"/>
      <c r="K691" s="402"/>
      <c r="L691" s="402"/>
      <c r="M691" s="402"/>
      <c r="N691" s="431"/>
      <c r="O691" s="431"/>
      <c r="P691" s="431"/>
      <c r="Q691" s="431"/>
      <c r="R691" s="431"/>
      <c r="S691" s="431"/>
    </row>
    <row r="692" spans="1:19" x14ac:dyDescent="0.25">
      <c r="A692" s="402"/>
      <c r="B692" s="3"/>
      <c r="C692" s="3"/>
      <c r="D692" s="3"/>
      <c r="E692" s="524"/>
      <c r="F692" s="524"/>
      <c r="G692" s="525"/>
      <c r="H692" s="402"/>
      <c r="I692" s="402"/>
      <c r="J692" s="402"/>
      <c r="K692" s="402"/>
      <c r="L692" s="402"/>
      <c r="M692" s="402"/>
      <c r="N692" s="431"/>
      <c r="O692" s="431"/>
      <c r="P692" s="431"/>
      <c r="Q692" s="431"/>
      <c r="R692" s="431"/>
      <c r="S692" s="431"/>
    </row>
    <row r="693" spans="1:19" x14ac:dyDescent="0.25">
      <c r="A693" s="402"/>
      <c r="B693" s="3"/>
      <c r="C693" s="3"/>
      <c r="D693" s="3"/>
      <c r="E693" s="524"/>
      <c r="F693" s="524"/>
      <c r="G693" s="525"/>
      <c r="H693" s="402"/>
      <c r="I693" s="402"/>
      <c r="J693" s="402"/>
      <c r="K693" s="402"/>
      <c r="L693" s="402"/>
      <c r="M693" s="402"/>
      <c r="N693" s="431"/>
      <c r="O693" s="431"/>
      <c r="P693" s="431"/>
      <c r="Q693" s="431"/>
      <c r="R693" s="431"/>
      <c r="S693" s="431"/>
    </row>
    <row r="694" spans="1:19" x14ac:dyDescent="0.25">
      <c r="A694" s="402"/>
      <c r="B694" s="3"/>
      <c r="C694" s="3"/>
      <c r="D694" s="3"/>
      <c r="E694" s="524"/>
      <c r="F694" s="524"/>
      <c r="G694" s="525"/>
      <c r="H694" s="402"/>
      <c r="I694" s="402"/>
      <c r="J694" s="402"/>
      <c r="K694" s="402"/>
      <c r="L694" s="402"/>
      <c r="M694" s="402"/>
      <c r="N694" s="431"/>
      <c r="O694" s="431"/>
      <c r="P694" s="431"/>
      <c r="Q694" s="431"/>
      <c r="R694" s="431"/>
      <c r="S694" s="431"/>
    </row>
    <row r="695" spans="1:19" x14ac:dyDescent="0.25">
      <c r="A695" s="402"/>
      <c r="B695" s="3"/>
      <c r="C695" s="3"/>
      <c r="D695" s="3"/>
      <c r="E695" s="524"/>
      <c r="F695" s="524"/>
      <c r="G695" s="525"/>
      <c r="H695" s="402"/>
      <c r="I695" s="402"/>
      <c r="J695" s="402"/>
      <c r="K695" s="402"/>
      <c r="L695" s="402"/>
      <c r="M695" s="402"/>
      <c r="N695" s="431"/>
      <c r="O695" s="431"/>
      <c r="P695" s="431"/>
      <c r="Q695" s="431"/>
      <c r="R695" s="431"/>
      <c r="S695" s="431"/>
    </row>
    <row r="696" spans="1:19" x14ac:dyDescent="0.25">
      <c r="A696" s="402"/>
      <c r="B696" s="3"/>
      <c r="C696" s="3"/>
      <c r="D696" s="3"/>
      <c r="E696" s="524"/>
      <c r="F696" s="524"/>
      <c r="G696" s="525"/>
      <c r="H696" s="402"/>
      <c r="I696" s="402"/>
      <c r="J696" s="402"/>
      <c r="K696" s="402"/>
      <c r="L696" s="402"/>
      <c r="M696" s="402"/>
      <c r="N696" s="431"/>
      <c r="O696" s="431"/>
      <c r="P696" s="431"/>
      <c r="Q696" s="431"/>
      <c r="R696" s="431"/>
      <c r="S696" s="431"/>
    </row>
    <row r="697" spans="1:19" x14ac:dyDescent="0.25">
      <c r="A697" s="402"/>
      <c r="B697" s="3"/>
      <c r="C697" s="3"/>
      <c r="D697" s="3"/>
      <c r="E697" s="524"/>
      <c r="F697" s="524"/>
      <c r="G697" s="525"/>
      <c r="H697" s="402"/>
      <c r="I697" s="402"/>
      <c r="J697" s="402"/>
      <c r="K697" s="402"/>
      <c r="L697" s="402"/>
      <c r="M697" s="402"/>
      <c r="N697" s="431"/>
      <c r="O697" s="431"/>
      <c r="P697" s="431"/>
      <c r="Q697" s="431"/>
      <c r="R697" s="431"/>
      <c r="S697" s="431"/>
    </row>
    <row r="698" spans="1:19" x14ac:dyDescent="0.25">
      <c r="A698" s="402"/>
      <c r="B698" s="3"/>
      <c r="C698" s="3"/>
      <c r="D698" s="3"/>
      <c r="E698" s="524"/>
      <c r="F698" s="524"/>
      <c r="G698" s="525"/>
      <c r="H698" s="402"/>
      <c r="I698" s="402"/>
      <c r="J698" s="402"/>
      <c r="K698" s="402"/>
      <c r="L698" s="402"/>
      <c r="M698" s="402"/>
      <c r="N698" s="431"/>
      <c r="O698" s="431"/>
      <c r="P698" s="431"/>
      <c r="Q698" s="431"/>
      <c r="R698" s="431"/>
      <c r="S698" s="431"/>
    </row>
    <row r="699" spans="1:19" x14ac:dyDescent="0.25">
      <c r="A699" s="402"/>
      <c r="B699" s="3"/>
      <c r="C699" s="3"/>
      <c r="D699" s="3"/>
      <c r="E699" s="524"/>
      <c r="F699" s="524"/>
      <c r="G699" s="525"/>
      <c r="H699" s="402"/>
      <c r="I699" s="402"/>
      <c r="J699" s="402"/>
      <c r="K699" s="402"/>
      <c r="L699" s="402"/>
      <c r="M699" s="402"/>
      <c r="N699" s="431"/>
      <c r="O699" s="431"/>
      <c r="P699" s="431"/>
      <c r="Q699" s="431"/>
      <c r="R699" s="431"/>
      <c r="S699" s="431"/>
    </row>
    <row r="700" spans="1:19" x14ac:dyDescent="0.25">
      <c r="A700" s="402"/>
      <c r="B700" s="3"/>
      <c r="C700" s="3"/>
      <c r="D700" s="3"/>
      <c r="E700" s="524"/>
      <c r="F700" s="524"/>
      <c r="G700" s="525"/>
      <c r="H700" s="402"/>
      <c r="I700" s="402"/>
      <c r="J700" s="402"/>
      <c r="K700" s="402"/>
      <c r="L700" s="402"/>
      <c r="M700" s="402"/>
      <c r="N700" s="431"/>
      <c r="O700" s="431"/>
      <c r="P700" s="431"/>
      <c r="Q700" s="431"/>
      <c r="R700" s="431"/>
      <c r="S700" s="431"/>
    </row>
    <row r="701" spans="1:19" x14ac:dyDescent="0.25">
      <c r="A701" s="402"/>
      <c r="B701" s="3"/>
      <c r="C701" s="3"/>
      <c r="D701" s="3"/>
      <c r="E701" s="524"/>
      <c r="F701" s="524"/>
      <c r="G701" s="525"/>
      <c r="H701" s="402"/>
      <c r="I701" s="402"/>
      <c r="J701" s="402"/>
      <c r="K701" s="402"/>
      <c r="L701" s="402"/>
      <c r="M701" s="402"/>
      <c r="N701" s="431"/>
      <c r="O701" s="431"/>
      <c r="P701" s="431"/>
      <c r="Q701" s="431"/>
      <c r="R701" s="431"/>
      <c r="S701" s="431"/>
    </row>
    <row r="702" spans="1:19" x14ac:dyDescent="0.25">
      <c r="A702" s="402"/>
      <c r="B702" s="3"/>
      <c r="C702" s="3"/>
      <c r="D702" s="3"/>
      <c r="E702" s="524"/>
      <c r="F702" s="524"/>
      <c r="G702" s="525"/>
      <c r="H702" s="402"/>
      <c r="I702" s="402"/>
      <c r="J702" s="402"/>
      <c r="K702" s="402"/>
      <c r="L702" s="402"/>
      <c r="M702" s="402"/>
      <c r="N702" s="431"/>
      <c r="O702" s="431"/>
      <c r="P702" s="431"/>
      <c r="Q702" s="431"/>
      <c r="R702" s="431"/>
      <c r="S702" s="431"/>
    </row>
    <row r="703" spans="1:19" x14ac:dyDescent="0.25">
      <c r="A703" s="402"/>
      <c r="B703" s="3"/>
      <c r="C703" s="3"/>
      <c r="D703" s="3"/>
      <c r="E703" s="524"/>
      <c r="F703" s="524"/>
      <c r="G703" s="525"/>
      <c r="H703" s="402"/>
      <c r="I703" s="402"/>
      <c r="J703" s="402"/>
      <c r="K703" s="402"/>
      <c r="L703" s="402"/>
      <c r="M703" s="402"/>
      <c r="N703" s="431"/>
      <c r="O703" s="431"/>
      <c r="P703" s="431"/>
      <c r="Q703" s="431"/>
      <c r="R703" s="431"/>
      <c r="S703" s="431"/>
    </row>
    <row r="704" spans="1:19" x14ac:dyDescent="0.25">
      <c r="A704" s="402"/>
      <c r="B704" s="3"/>
      <c r="C704" s="3"/>
      <c r="D704" s="3"/>
      <c r="E704" s="524"/>
      <c r="F704" s="524"/>
      <c r="G704" s="525"/>
      <c r="H704" s="402"/>
      <c r="I704" s="402"/>
      <c r="J704" s="402"/>
      <c r="K704" s="402"/>
      <c r="L704" s="402"/>
      <c r="M704" s="402"/>
      <c r="N704" s="431"/>
      <c r="O704" s="431"/>
      <c r="P704" s="431"/>
      <c r="Q704" s="431"/>
      <c r="R704" s="431"/>
      <c r="S704" s="431"/>
    </row>
    <row r="705" spans="1:19" x14ac:dyDescent="0.25">
      <c r="A705" s="402"/>
      <c r="B705" s="3"/>
      <c r="C705" s="3"/>
      <c r="D705" s="3"/>
      <c r="E705" s="524"/>
      <c r="F705" s="524"/>
      <c r="G705" s="525"/>
      <c r="H705" s="402"/>
      <c r="I705" s="402"/>
      <c r="J705" s="402"/>
      <c r="K705" s="402"/>
      <c r="L705" s="402"/>
      <c r="M705" s="402"/>
      <c r="N705" s="431"/>
      <c r="O705" s="431"/>
      <c r="P705" s="431"/>
      <c r="Q705" s="431"/>
      <c r="R705" s="431"/>
      <c r="S705" s="431"/>
    </row>
    <row r="706" spans="1:19" x14ac:dyDescent="0.25">
      <c r="A706" s="402"/>
      <c r="B706" s="3"/>
      <c r="C706" s="3"/>
      <c r="D706" s="3"/>
      <c r="E706" s="524"/>
      <c r="F706" s="524"/>
      <c r="G706" s="525"/>
      <c r="H706" s="402"/>
      <c r="I706" s="402"/>
      <c r="J706" s="402"/>
      <c r="K706" s="402"/>
      <c r="L706" s="402"/>
      <c r="M706" s="402"/>
      <c r="N706" s="431"/>
      <c r="O706" s="431"/>
      <c r="P706" s="431"/>
      <c r="Q706" s="431"/>
      <c r="R706" s="431"/>
      <c r="S706" s="431"/>
    </row>
    <row r="707" spans="1:19" x14ac:dyDescent="0.25">
      <c r="A707" s="402"/>
      <c r="B707" s="3"/>
      <c r="C707" s="3"/>
      <c r="D707" s="3"/>
      <c r="E707" s="524"/>
      <c r="F707" s="524"/>
      <c r="G707" s="525"/>
      <c r="H707" s="402"/>
      <c r="I707" s="402"/>
      <c r="J707" s="402"/>
      <c r="K707" s="402"/>
      <c r="L707" s="402"/>
      <c r="M707" s="402"/>
      <c r="N707" s="431"/>
      <c r="O707" s="431"/>
      <c r="P707" s="431"/>
      <c r="Q707" s="431"/>
      <c r="R707" s="431"/>
      <c r="S707" s="431"/>
    </row>
    <row r="708" spans="1:19" x14ac:dyDescent="0.25">
      <c r="A708" s="402"/>
      <c r="B708" s="3"/>
      <c r="C708" s="3"/>
      <c r="D708" s="3"/>
      <c r="E708" s="524"/>
      <c r="F708" s="524"/>
      <c r="G708" s="525"/>
      <c r="H708" s="402"/>
      <c r="I708" s="402"/>
      <c r="J708" s="402"/>
      <c r="K708" s="402"/>
      <c r="L708" s="402"/>
      <c r="M708" s="402"/>
      <c r="N708" s="431"/>
      <c r="O708" s="431"/>
      <c r="P708" s="431"/>
      <c r="Q708" s="431"/>
      <c r="R708" s="431"/>
      <c r="S708" s="431"/>
    </row>
    <row r="709" spans="1:19" x14ac:dyDescent="0.25">
      <c r="A709" s="402"/>
      <c r="B709" s="3"/>
      <c r="C709" s="3"/>
      <c r="D709" s="3"/>
      <c r="E709" s="524"/>
      <c r="F709" s="524"/>
      <c r="G709" s="525"/>
      <c r="H709" s="402"/>
      <c r="I709" s="402"/>
      <c r="J709" s="402"/>
      <c r="K709" s="402"/>
      <c r="L709" s="402"/>
      <c r="M709" s="402"/>
      <c r="N709" s="431"/>
      <c r="O709" s="431"/>
      <c r="P709" s="431"/>
      <c r="Q709" s="431"/>
      <c r="R709" s="431"/>
      <c r="S709" s="431"/>
    </row>
    <row r="710" spans="1:19" x14ac:dyDescent="0.25">
      <c r="A710" s="402"/>
      <c r="B710" s="3"/>
      <c r="C710" s="3"/>
      <c r="D710" s="3"/>
      <c r="E710" s="524"/>
      <c r="F710" s="524"/>
      <c r="G710" s="525"/>
      <c r="H710" s="402"/>
      <c r="I710" s="402"/>
      <c r="J710" s="402"/>
      <c r="K710" s="402"/>
      <c r="L710" s="402"/>
      <c r="M710" s="402"/>
      <c r="N710" s="431"/>
      <c r="O710" s="431"/>
      <c r="P710" s="431"/>
      <c r="Q710" s="431"/>
      <c r="R710" s="431"/>
      <c r="S710" s="431"/>
    </row>
    <row r="711" spans="1:19" x14ac:dyDescent="0.25">
      <c r="A711" s="402"/>
      <c r="B711" s="3"/>
      <c r="C711" s="3"/>
      <c r="D711" s="3"/>
      <c r="E711" s="524"/>
      <c r="F711" s="524"/>
      <c r="G711" s="525"/>
      <c r="H711" s="402"/>
      <c r="I711" s="402"/>
      <c r="J711" s="402"/>
      <c r="K711" s="402"/>
      <c r="L711" s="402"/>
      <c r="M711" s="402"/>
      <c r="N711" s="431"/>
      <c r="O711" s="431"/>
      <c r="P711" s="431"/>
      <c r="Q711" s="431"/>
      <c r="R711" s="431"/>
      <c r="S711" s="431"/>
    </row>
    <row r="712" spans="1:19" x14ac:dyDescent="0.25">
      <c r="A712" s="402"/>
      <c r="B712" s="3"/>
      <c r="C712" s="3"/>
      <c r="D712" s="3"/>
      <c r="E712" s="524"/>
      <c r="F712" s="524"/>
      <c r="G712" s="525"/>
      <c r="H712" s="402"/>
      <c r="I712" s="402"/>
      <c r="J712" s="402"/>
      <c r="K712" s="402"/>
      <c r="L712" s="402"/>
      <c r="M712" s="402"/>
      <c r="N712" s="431"/>
      <c r="O712" s="431"/>
      <c r="P712" s="431"/>
      <c r="Q712" s="431"/>
      <c r="R712" s="431"/>
      <c r="S712" s="431"/>
    </row>
    <row r="713" spans="1:19" x14ac:dyDescent="0.25">
      <c r="A713" s="402"/>
      <c r="B713" s="3"/>
      <c r="C713" s="3"/>
      <c r="D713" s="3"/>
      <c r="E713" s="524"/>
      <c r="F713" s="524"/>
      <c r="G713" s="525"/>
      <c r="H713" s="402"/>
      <c r="I713" s="402"/>
      <c r="J713" s="402"/>
      <c r="K713" s="402"/>
      <c r="L713" s="402"/>
      <c r="M713" s="402"/>
      <c r="N713" s="431"/>
      <c r="O713" s="431"/>
      <c r="P713" s="431"/>
      <c r="Q713" s="431"/>
      <c r="R713" s="431"/>
      <c r="S713" s="431"/>
    </row>
    <row r="714" spans="1:19" x14ac:dyDescent="0.25">
      <c r="A714" s="402"/>
      <c r="B714" s="3"/>
      <c r="C714" s="3"/>
      <c r="D714" s="3"/>
      <c r="E714" s="524"/>
      <c r="F714" s="524"/>
      <c r="G714" s="525"/>
      <c r="H714" s="402"/>
      <c r="I714" s="402"/>
      <c r="J714" s="402"/>
      <c r="K714" s="402"/>
      <c r="L714" s="402"/>
      <c r="M714" s="402"/>
      <c r="N714" s="431"/>
      <c r="O714" s="431"/>
      <c r="P714" s="431"/>
      <c r="Q714" s="431"/>
      <c r="R714" s="431"/>
      <c r="S714" s="431"/>
    </row>
    <row r="715" spans="1:19" x14ac:dyDescent="0.25">
      <c r="A715" s="402"/>
      <c r="B715" s="3"/>
      <c r="C715" s="3"/>
      <c r="D715" s="3"/>
      <c r="E715" s="524"/>
      <c r="F715" s="524"/>
      <c r="G715" s="525"/>
      <c r="H715" s="402"/>
      <c r="I715" s="402"/>
      <c r="J715" s="402"/>
      <c r="K715" s="402"/>
      <c r="L715" s="402"/>
      <c r="M715" s="402"/>
      <c r="N715" s="431"/>
      <c r="O715" s="431"/>
      <c r="P715" s="431"/>
      <c r="Q715" s="431"/>
      <c r="R715" s="431"/>
      <c r="S715" s="431"/>
    </row>
    <row r="716" spans="1:19" x14ac:dyDescent="0.25">
      <c r="A716" s="402"/>
      <c r="B716" s="3"/>
      <c r="C716" s="3"/>
      <c r="D716" s="3"/>
      <c r="E716" s="524"/>
      <c r="F716" s="524"/>
      <c r="G716" s="525"/>
      <c r="H716" s="402"/>
      <c r="I716" s="402"/>
      <c r="J716" s="402"/>
      <c r="K716" s="402"/>
      <c r="L716" s="402"/>
      <c r="M716" s="402"/>
      <c r="N716" s="431"/>
      <c r="O716" s="431"/>
      <c r="P716" s="431"/>
      <c r="Q716" s="431"/>
      <c r="R716" s="431"/>
      <c r="S716" s="431"/>
    </row>
    <row r="717" spans="1:19" x14ac:dyDescent="0.25">
      <c r="A717" s="402"/>
      <c r="B717" s="3"/>
      <c r="C717" s="3"/>
      <c r="D717" s="3"/>
      <c r="E717" s="524"/>
      <c r="F717" s="524"/>
      <c r="G717" s="525"/>
      <c r="H717" s="402"/>
      <c r="I717" s="402"/>
      <c r="J717" s="402"/>
      <c r="K717" s="402"/>
      <c r="L717" s="402"/>
      <c r="M717" s="402"/>
      <c r="N717" s="431"/>
      <c r="O717" s="431"/>
      <c r="P717" s="431"/>
      <c r="Q717" s="431"/>
      <c r="R717" s="431"/>
      <c r="S717" s="431"/>
    </row>
    <row r="718" spans="1:19" x14ac:dyDescent="0.25">
      <c r="A718" s="402"/>
      <c r="B718" s="3"/>
      <c r="C718" s="3"/>
      <c r="D718" s="3"/>
      <c r="E718" s="524"/>
      <c r="F718" s="524"/>
      <c r="G718" s="525"/>
      <c r="H718" s="402"/>
      <c r="I718" s="402"/>
      <c r="J718" s="402"/>
      <c r="K718" s="402"/>
      <c r="L718" s="402"/>
      <c r="M718" s="402"/>
      <c r="N718" s="431"/>
      <c r="O718" s="431"/>
      <c r="P718" s="431"/>
      <c r="Q718" s="431"/>
      <c r="R718" s="431"/>
      <c r="S718" s="431"/>
    </row>
    <row r="719" spans="1:19" x14ac:dyDescent="0.25">
      <c r="A719" s="402"/>
      <c r="B719" s="3"/>
      <c r="C719" s="3"/>
      <c r="D719" s="3"/>
      <c r="E719" s="524"/>
      <c r="F719" s="524"/>
      <c r="G719" s="525"/>
      <c r="H719" s="402"/>
      <c r="I719" s="402"/>
      <c r="J719" s="402"/>
      <c r="K719" s="402"/>
      <c r="L719" s="402"/>
      <c r="M719" s="402"/>
      <c r="N719" s="431"/>
      <c r="O719" s="431"/>
      <c r="P719" s="431"/>
      <c r="Q719" s="431"/>
      <c r="R719" s="431"/>
      <c r="S719" s="431"/>
    </row>
    <row r="720" spans="1:19" x14ac:dyDescent="0.25">
      <c r="A720" s="402"/>
      <c r="B720" s="3"/>
      <c r="C720" s="3"/>
      <c r="D720" s="3"/>
      <c r="E720" s="524"/>
      <c r="F720" s="524"/>
      <c r="G720" s="525"/>
      <c r="H720" s="402"/>
      <c r="I720" s="402"/>
      <c r="J720" s="402"/>
      <c r="K720" s="402"/>
      <c r="L720" s="402"/>
      <c r="M720" s="402"/>
      <c r="N720" s="431"/>
      <c r="O720" s="431"/>
      <c r="P720" s="431"/>
      <c r="Q720" s="431"/>
      <c r="R720" s="431"/>
      <c r="S720" s="431"/>
    </row>
    <row r="721" spans="1:19" x14ac:dyDescent="0.25">
      <c r="A721" s="402"/>
      <c r="B721" s="3"/>
      <c r="C721" s="3"/>
      <c r="D721" s="3"/>
      <c r="E721" s="524"/>
      <c r="F721" s="524"/>
      <c r="G721" s="525"/>
      <c r="H721" s="402"/>
      <c r="I721" s="402"/>
      <c r="J721" s="402"/>
      <c r="K721" s="402"/>
      <c r="L721" s="402"/>
      <c r="M721" s="402"/>
      <c r="N721" s="431"/>
      <c r="O721" s="431"/>
      <c r="P721" s="431"/>
      <c r="Q721" s="431"/>
      <c r="R721" s="431"/>
      <c r="S721" s="431"/>
    </row>
    <row r="722" spans="1:19" x14ac:dyDescent="0.25">
      <c r="A722" s="402"/>
      <c r="B722" s="3"/>
      <c r="C722" s="3"/>
      <c r="D722" s="3"/>
      <c r="E722" s="524"/>
      <c r="F722" s="524"/>
      <c r="G722" s="525"/>
      <c r="H722" s="402"/>
      <c r="I722" s="402"/>
      <c r="J722" s="402"/>
      <c r="K722" s="402"/>
      <c r="L722" s="402"/>
      <c r="M722" s="402"/>
      <c r="N722" s="431"/>
      <c r="O722" s="431"/>
      <c r="P722" s="431"/>
      <c r="Q722" s="431"/>
      <c r="R722" s="431"/>
      <c r="S722" s="431"/>
    </row>
    <row r="723" spans="1:19" x14ac:dyDescent="0.25">
      <c r="A723" s="402"/>
      <c r="B723" s="3"/>
      <c r="C723" s="3"/>
      <c r="D723" s="3"/>
      <c r="E723" s="524"/>
      <c r="F723" s="524"/>
      <c r="G723" s="525"/>
      <c r="H723" s="402"/>
      <c r="I723" s="402"/>
      <c r="J723" s="402"/>
      <c r="K723" s="402"/>
      <c r="L723" s="402"/>
      <c r="M723" s="402"/>
      <c r="N723" s="431"/>
      <c r="O723" s="431"/>
      <c r="P723" s="431"/>
      <c r="Q723" s="431"/>
      <c r="R723" s="431"/>
      <c r="S723" s="431"/>
    </row>
    <row r="724" spans="1:19" x14ac:dyDescent="0.25">
      <c r="A724" s="402"/>
      <c r="B724" s="3"/>
      <c r="C724" s="3"/>
      <c r="D724" s="3"/>
      <c r="E724" s="524"/>
      <c r="F724" s="524"/>
      <c r="G724" s="525"/>
      <c r="H724" s="402"/>
      <c r="I724" s="402"/>
      <c r="J724" s="402"/>
      <c r="K724" s="402"/>
      <c r="L724" s="402"/>
      <c r="M724" s="402"/>
      <c r="N724" s="431"/>
      <c r="O724" s="431"/>
      <c r="P724" s="431"/>
      <c r="Q724" s="431"/>
      <c r="R724" s="431"/>
      <c r="S724" s="431"/>
    </row>
    <row r="725" spans="1:19" x14ac:dyDescent="0.25">
      <c r="A725" s="402"/>
      <c r="B725" s="3"/>
      <c r="C725" s="3"/>
      <c r="D725" s="3"/>
      <c r="E725" s="524"/>
      <c r="F725" s="524"/>
      <c r="G725" s="525"/>
      <c r="H725" s="402"/>
      <c r="I725" s="402"/>
      <c r="J725" s="402"/>
      <c r="K725" s="402"/>
      <c r="L725" s="402"/>
      <c r="M725" s="402"/>
      <c r="N725" s="431"/>
      <c r="O725" s="431"/>
      <c r="P725" s="431"/>
      <c r="Q725" s="431"/>
      <c r="R725" s="431"/>
      <c r="S725" s="431"/>
    </row>
    <row r="726" spans="1:19" x14ac:dyDescent="0.25">
      <c r="A726" s="402"/>
      <c r="B726" s="3"/>
      <c r="C726" s="3"/>
      <c r="D726" s="3"/>
      <c r="E726" s="524"/>
      <c r="F726" s="524"/>
      <c r="G726" s="525"/>
      <c r="H726" s="402"/>
      <c r="I726" s="402"/>
      <c r="J726" s="402"/>
      <c r="K726" s="402"/>
      <c r="L726" s="402"/>
      <c r="M726" s="402"/>
      <c r="N726" s="431"/>
      <c r="O726" s="431"/>
      <c r="P726" s="431"/>
      <c r="Q726" s="431"/>
      <c r="R726" s="431"/>
      <c r="S726" s="431"/>
    </row>
    <row r="727" spans="1:19" x14ac:dyDescent="0.25">
      <c r="A727" s="402"/>
      <c r="B727" s="3"/>
      <c r="C727" s="3"/>
      <c r="D727" s="3"/>
      <c r="E727" s="524"/>
      <c r="F727" s="524"/>
      <c r="G727" s="525"/>
      <c r="H727" s="402"/>
      <c r="I727" s="402"/>
      <c r="J727" s="402"/>
      <c r="K727" s="402"/>
      <c r="L727" s="402"/>
      <c r="M727" s="402"/>
      <c r="N727" s="431"/>
      <c r="O727" s="431"/>
      <c r="P727" s="431"/>
      <c r="Q727" s="431"/>
      <c r="R727" s="431"/>
      <c r="S727" s="431"/>
    </row>
    <row r="728" spans="1:19" x14ac:dyDescent="0.25">
      <c r="A728" s="402"/>
      <c r="B728" s="3"/>
      <c r="C728" s="3"/>
      <c r="D728" s="3"/>
      <c r="E728" s="524"/>
      <c r="F728" s="524"/>
      <c r="G728" s="525"/>
      <c r="H728" s="402"/>
      <c r="I728" s="402"/>
      <c r="J728" s="402"/>
      <c r="K728" s="402"/>
      <c r="L728" s="402"/>
      <c r="M728" s="402"/>
      <c r="N728" s="431"/>
      <c r="O728" s="431"/>
      <c r="P728" s="431"/>
      <c r="Q728" s="431"/>
      <c r="R728" s="431"/>
      <c r="S728" s="431"/>
    </row>
    <row r="729" spans="1:19" x14ac:dyDescent="0.25">
      <c r="A729" s="402"/>
      <c r="B729" s="3"/>
      <c r="C729" s="3"/>
      <c r="D729" s="3"/>
      <c r="E729" s="524"/>
      <c r="F729" s="524"/>
      <c r="G729" s="525"/>
      <c r="H729" s="402"/>
      <c r="I729" s="402"/>
      <c r="J729" s="402"/>
      <c r="K729" s="402"/>
      <c r="L729" s="402"/>
      <c r="M729" s="402"/>
      <c r="N729" s="431"/>
      <c r="O729" s="431"/>
      <c r="P729" s="431"/>
      <c r="Q729" s="431"/>
      <c r="R729" s="431"/>
      <c r="S729" s="431"/>
    </row>
    <row r="730" spans="1:19" x14ac:dyDescent="0.25">
      <c r="A730" s="402"/>
      <c r="B730" s="3"/>
      <c r="C730" s="3"/>
      <c r="D730" s="3"/>
      <c r="E730" s="524"/>
      <c r="F730" s="524"/>
      <c r="G730" s="525"/>
      <c r="H730" s="402"/>
      <c r="I730" s="402"/>
      <c r="J730" s="402"/>
      <c r="K730" s="402"/>
      <c r="L730" s="402"/>
      <c r="M730" s="402"/>
      <c r="N730" s="431"/>
      <c r="O730" s="431"/>
      <c r="P730" s="431"/>
      <c r="Q730" s="431"/>
      <c r="R730" s="431"/>
      <c r="S730" s="431"/>
    </row>
    <row r="731" spans="1:19" x14ac:dyDescent="0.25">
      <c r="A731" s="402"/>
      <c r="B731" s="3"/>
      <c r="C731" s="3"/>
      <c r="D731" s="3"/>
      <c r="E731" s="524"/>
      <c r="F731" s="524"/>
      <c r="G731" s="525"/>
      <c r="H731" s="402"/>
      <c r="I731" s="402"/>
      <c r="J731" s="402"/>
      <c r="K731" s="402"/>
      <c r="L731" s="402"/>
      <c r="M731" s="402"/>
      <c r="N731" s="431"/>
      <c r="O731" s="431"/>
      <c r="P731" s="431"/>
      <c r="Q731" s="431"/>
      <c r="R731" s="431"/>
      <c r="S731" s="431"/>
    </row>
    <row r="732" spans="1:19" x14ac:dyDescent="0.25">
      <c r="A732" s="402"/>
      <c r="B732" s="3"/>
      <c r="C732" s="3"/>
      <c r="D732" s="3"/>
      <c r="E732" s="524"/>
      <c r="F732" s="524"/>
      <c r="G732" s="525"/>
      <c r="H732" s="402"/>
      <c r="I732" s="402"/>
      <c r="J732" s="402"/>
      <c r="K732" s="402"/>
      <c r="L732" s="402"/>
      <c r="M732" s="402"/>
      <c r="N732" s="431"/>
      <c r="O732" s="431"/>
      <c r="P732" s="431"/>
      <c r="Q732" s="431"/>
      <c r="R732" s="431"/>
      <c r="S732" s="431"/>
    </row>
    <row r="733" spans="1:19" x14ac:dyDescent="0.25">
      <c r="A733" s="402"/>
      <c r="B733" s="3"/>
      <c r="C733" s="3"/>
      <c r="D733" s="3"/>
      <c r="E733" s="524"/>
      <c r="F733" s="524"/>
      <c r="G733" s="525"/>
      <c r="H733" s="402"/>
      <c r="I733" s="402"/>
      <c r="J733" s="402"/>
      <c r="K733" s="402"/>
      <c r="L733" s="402"/>
      <c r="M733" s="402"/>
      <c r="N733" s="431"/>
      <c r="O733" s="431"/>
      <c r="P733" s="431"/>
      <c r="Q733" s="431"/>
      <c r="R733" s="431"/>
      <c r="S733" s="431"/>
    </row>
    <row r="734" spans="1:19" x14ac:dyDescent="0.25">
      <c r="A734" s="402"/>
      <c r="B734" s="3"/>
      <c r="C734" s="3"/>
      <c r="D734" s="3"/>
      <c r="E734" s="524"/>
      <c r="F734" s="524"/>
      <c r="G734" s="525"/>
      <c r="H734" s="402"/>
      <c r="I734" s="402"/>
      <c r="J734" s="402"/>
      <c r="K734" s="402"/>
      <c r="L734" s="402"/>
      <c r="M734" s="402"/>
      <c r="N734" s="431"/>
      <c r="O734" s="431"/>
      <c r="P734" s="431"/>
      <c r="Q734" s="431"/>
      <c r="R734" s="431"/>
      <c r="S734" s="431"/>
    </row>
    <row r="735" spans="1:19" x14ac:dyDescent="0.25">
      <c r="A735" s="402"/>
      <c r="B735" s="3"/>
      <c r="C735" s="3"/>
      <c r="D735" s="3"/>
      <c r="E735" s="524"/>
      <c r="F735" s="524"/>
      <c r="G735" s="525"/>
      <c r="H735" s="402"/>
      <c r="I735" s="402"/>
      <c r="J735" s="402"/>
      <c r="K735" s="402"/>
      <c r="L735" s="402"/>
      <c r="M735" s="402"/>
      <c r="N735" s="431"/>
      <c r="O735" s="431"/>
      <c r="P735" s="431"/>
      <c r="Q735" s="431"/>
      <c r="R735" s="431"/>
      <c r="S735" s="431"/>
    </row>
    <row r="736" spans="1:19" x14ac:dyDescent="0.25">
      <c r="A736" s="402"/>
      <c r="B736" s="3"/>
      <c r="C736" s="3"/>
      <c r="D736" s="3"/>
      <c r="E736" s="524"/>
      <c r="F736" s="524"/>
      <c r="G736" s="525"/>
      <c r="H736" s="402"/>
      <c r="I736" s="402"/>
      <c r="J736" s="402"/>
      <c r="K736" s="402"/>
      <c r="L736" s="402"/>
      <c r="M736" s="402"/>
      <c r="N736" s="431"/>
      <c r="O736" s="431"/>
      <c r="P736" s="431"/>
      <c r="Q736" s="431"/>
      <c r="R736" s="431"/>
      <c r="S736" s="431"/>
    </row>
    <row r="737" spans="1:19" x14ac:dyDescent="0.25">
      <c r="A737" s="402"/>
      <c r="B737" s="3"/>
      <c r="C737" s="3"/>
      <c r="D737" s="3"/>
      <c r="E737" s="524"/>
      <c r="F737" s="524"/>
      <c r="G737" s="525"/>
      <c r="H737" s="402"/>
      <c r="I737" s="402"/>
      <c r="J737" s="402"/>
      <c r="K737" s="402"/>
      <c r="L737" s="402"/>
      <c r="M737" s="402"/>
      <c r="N737" s="431"/>
      <c r="O737" s="431"/>
      <c r="P737" s="431"/>
      <c r="Q737" s="431"/>
      <c r="R737" s="431"/>
      <c r="S737" s="431"/>
    </row>
    <row r="738" spans="1:19" x14ac:dyDescent="0.25">
      <c r="A738" s="402"/>
      <c r="B738" s="3"/>
      <c r="C738" s="3"/>
      <c r="D738" s="3"/>
      <c r="E738" s="524"/>
      <c r="F738" s="524"/>
      <c r="G738" s="525"/>
      <c r="H738" s="402"/>
      <c r="I738" s="402"/>
      <c r="J738" s="402"/>
      <c r="K738" s="402"/>
      <c r="L738" s="402"/>
      <c r="M738" s="402"/>
      <c r="N738" s="431"/>
      <c r="O738" s="431"/>
      <c r="P738" s="431"/>
      <c r="Q738" s="431"/>
      <c r="R738" s="431"/>
      <c r="S738" s="431"/>
    </row>
    <row r="739" spans="1:19" x14ac:dyDescent="0.25">
      <c r="A739" s="402"/>
      <c r="B739" s="3"/>
      <c r="C739" s="3"/>
      <c r="D739" s="3"/>
      <c r="E739" s="524"/>
      <c r="F739" s="524"/>
      <c r="G739" s="525"/>
      <c r="H739" s="402"/>
      <c r="I739" s="402"/>
      <c r="J739" s="402"/>
      <c r="K739" s="402"/>
      <c r="L739" s="402"/>
      <c r="M739" s="402"/>
      <c r="N739" s="431"/>
      <c r="O739" s="431"/>
      <c r="P739" s="431"/>
      <c r="Q739" s="431"/>
      <c r="R739" s="431"/>
      <c r="S739" s="431"/>
    </row>
    <row r="740" spans="1:19" x14ac:dyDescent="0.25">
      <c r="A740" s="402"/>
      <c r="B740" s="3"/>
      <c r="C740" s="3"/>
      <c r="D740" s="3"/>
      <c r="E740" s="524"/>
      <c r="F740" s="524"/>
      <c r="G740" s="525"/>
      <c r="H740" s="402"/>
      <c r="I740" s="402"/>
      <c r="J740" s="402"/>
      <c r="K740" s="402"/>
      <c r="L740" s="402"/>
      <c r="M740" s="402"/>
      <c r="N740" s="431"/>
      <c r="O740" s="431"/>
      <c r="P740" s="431"/>
      <c r="Q740" s="431"/>
      <c r="R740" s="431"/>
      <c r="S740" s="431"/>
    </row>
    <row r="741" spans="1:19" x14ac:dyDescent="0.25">
      <c r="A741" s="402"/>
      <c r="B741" s="3"/>
      <c r="C741" s="3"/>
      <c r="D741" s="3"/>
      <c r="E741" s="524"/>
      <c r="F741" s="524"/>
      <c r="G741" s="525"/>
      <c r="H741" s="402"/>
      <c r="I741" s="402"/>
      <c r="J741" s="402"/>
      <c r="K741" s="402"/>
      <c r="L741" s="402"/>
      <c r="M741" s="402"/>
      <c r="N741" s="431"/>
      <c r="O741" s="431"/>
      <c r="P741" s="431"/>
      <c r="Q741" s="431"/>
      <c r="R741" s="431"/>
      <c r="S741" s="431"/>
    </row>
    <row r="742" spans="1:19" x14ac:dyDescent="0.25">
      <c r="A742" s="402"/>
      <c r="B742" s="3"/>
      <c r="C742" s="3"/>
      <c r="D742" s="3"/>
      <c r="E742" s="524"/>
      <c r="F742" s="524"/>
      <c r="G742" s="525"/>
      <c r="H742" s="402"/>
      <c r="I742" s="402"/>
      <c r="J742" s="402"/>
      <c r="K742" s="402"/>
      <c r="L742" s="402"/>
      <c r="M742" s="402"/>
      <c r="N742" s="431"/>
      <c r="O742" s="431"/>
      <c r="P742" s="431"/>
      <c r="Q742" s="431"/>
      <c r="R742" s="431"/>
      <c r="S742" s="431"/>
    </row>
    <row r="743" spans="1:19" x14ac:dyDescent="0.25">
      <c r="A743" s="402"/>
      <c r="B743" s="3"/>
      <c r="C743" s="3"/>
      <c r="D743" s="3"/>
      <c r="E743" s="524"/>
      <c r="F743" s="524"/>
      <c r="G743" s="525"/>
      <c r="H743" s="402"/>
      <c r="I743" s="402"/>
      <c r="J743" s="402"/>
      <c r="K743" s="402"/>
      <c r="L743" s="402"/>
      <c r="M743" s="402"/>
      <c r="N743" s="431"/>
      <c r="O743" s="431"/>
      <c r="P743" s="431"/>
      <c r="Q743" s="431"/>
      <c r="R743" s="431"/>
      <c r="S743" s="431"/>
    </row>
    <row r="744" spans="1:19" x14ac:dyDescent="0.25">
      <c r="A744" s="402"/>
      <c r="B744" s="3"/>
      <c r="C744" s="3"/>
      <c r="D744" s="3"/>
      <c r="E744" s="524"/>
      <c r="F744" s="524"/>
      <c r="G744" s="525"/>
      <c r="H744" s="402"/>
      <c r="I744" s="402"/>
      <c r="J744" s="402"/>
      <c r="K744" s="402"/>
      <c r="L744" s="402"/>
      <c r="M744" s="402"/>
      <c r="N744" s="431"/>
      <c r="O744" s="431"/>
      <c r="P744" s="431"/>
      <c r="Q744" s="431"/>
      <c r="R744" s="431"/>
      <c r="S744" s="431"/>
    </row>
    <row r="745" spans="1:19" x14ac:dyDescent="0.25">
      <c r="A745" s="402"/>
      <c r="B745" s="3"/>
      <c r="C745" s="3"/>
      <c r="D745" s="3"/>
      <c r="E745" s="524"/>
      <c r="F745" s="524"/>
      <c r="G745" s="525"/>
      <c r="H745" s="402"/>
      <c r="I745" s="402"/>
      <c r="J745" s="402"/>
      <c r="K745" s="402"/>
      <c r="L745" s="402"/>
      <c r="M745" s="402"/>
      <c r="N745" s="431"/>
      <c r="O745" s="431"/>
      <c r="P745" s="431"/>
      <c r="Q745" s="431"/>
      <c r="R745" s="431"/>
      <c r="S745" s="431"/>
    </row>
    <row r="746" spans="1:19" x14ac:dyDescent="0.25">
      <c r="A746" s="402"/>
      <c r="B746" s="3"/>
      <c r="C746" s="3"/>
      <c r="D746" s="3"/>
      <c r="E746" s="524"/>
      <c r="F746" s="524"/>
      <c r="G746" s="525"/>
      <c r="H746" s="402"/>
      <c r="I746" s="402"/>
      <c r="J746" s="402"/>
      <c r="K746" s="402"/>
      <c r="L746" s="402"/>
      <c r="M746" s="402"/>
      <c r="N746" s="431"/>
      <c r="O746" s="431"/>
      <c r="P746" s="431"/>
      <c r="Q746" s="431"/>
      <c r="R746" s="431"/>
      <c r="S746" s="431"/>
    </row>
    <row r="747" spans="1:19" x14ac:dyDescent="0.25">
      <c r="A747" s="402"/>
      <c r="B747" s="3"/>
      <c r="C747" s="3"/>
      <c r="D747" s="3"/>
      <c r="E747" s="524"/>
      <c r="F747" s="524"/>
      <c r="G747" s="525"/>
      <c r="H747" s="402"/>
      <c r="I747" s="402"/>
      <c r="J747" s="402"/>
      <c r="K747" s="402"/>
      <c r="L747" s="402"/>
      <c r="M747" s="402"/>
      <c r="N747" s="431"/>
      <c r="O747" s="431"/>
      <c r="P747" s="431"/>
      <c r="Q747" s="431"/>
      <c r="R747" s="431"/>
      <c r="S747" s="431"/>
    </row>
    <row r="748" spans="1:19" x14ac:dyDescent="0.25">
      <c r="A748" s="402"/>
      <c r="B748" s="3"/>
      <c r="C748" s="3"/>
      <c r="D748" s="3"/>
      <c r="E748" s="524"/>
      <c r="F748" s="524"/>
      <c r="G748" s="525"/>
      <c r="H748" s="402"/>
      <c r="I748" s="402"/>
      <c r="J748" s="402"/>
      <c r="K748" s="402"/>
      <c r="L748" s="402"/>
      <c r="M748" s="402"/>
      <c r="N748" s="431"/>
      <c r="O748" s="431"/>
      <c r="P748" s="431"/>
      <c r="Q748" s="431"/>
      <c r="R748" s="431"/>
      <c r="S748" s="431"/>
    </row>
    <row r="749" spans="1:19" x14ac:dyDescent="0.25">
      <c r="A749" s="402"/>
      <c r="B749" s="3"/>
      <c r="C749" s="3"/>
      <c r="D749" s="3"/>
      <c r="E749" s="524"/>
      <c r="F749" s="524"/>
      <c r="G749" s="525"/>
      <c r="H749" s="402"/>
      <c r="I749" s="402"/>
      <c r="J749" s="402"/>
      <c r="K749" s="402"/>
      <c r="L749" s="402"/>
      <c r="M749" s="402"/>
      <c r="N749" s="431"/>
      <c r="O749" s="431"/>
      <c r="P749" s="431"/>
      <c r="Q749" s="431"/>
      <c r="R749" s="431"/>
      <c r="S749" s="431"/>
    </row>
    <row r="750" spans="1:19" x14ac:dyDescent="0.25">
      <c r="A750" s="402"/>
      <c r="B750" s="3"/>
      <c r="C750" s="3"/>
      <c r="D750" s="3"/>
      <c r="E750" s="524"/>
      <c r="F750" s="524"/>
      <c r="G750" s="525"/>
      <c r="H750" s="402"/>
      <c r="I750" s="402"/>
      <c r="J750" s="402"/>
      <c r="K750" s="402"/>
      <c r="L750" s="402"/>
      <c r="M750" s="402"/>
      <c r="N750" s="431"/>
      <c r="O750" s="431"/>
      <c r="P750" s="431"/>
      <c r="Q750" s="431"/>
      <c r="R750" s="431"/>
      <c r="S750" s="431"/>
    </row>
    <row r="751" spans="1:19" x14ac:dyDescent="0.25">
      <c r="A751" s="402"/>
      <c r="B751" s="3"/>
      <c r="C751" s="3"/>
      <c r="D751" s="3"/>
      <c r="E751" s="524"/>
      <c r="F751" s="524"/>
      <c r="G751" s="525"/>
      <c r="H751" s="402"/>
      <c r="I751" s="402"/>
      <c r="J751" s="402"/>
      <c r="K751" s="402"/>
      <c r="L751" s="402"/>
      <c r="M751" s="402"/>
      <c r="N751" s="431"/>
      <c r="O751" s="431"/>
      <c r="P751" s="431"/>
      <c r="Q751" s="431"/>
      <c r="R751" s="431"/>
      <c r="S751" s="431"/>
    </row>
    <row r="752" spans="1:19" x14ac:dyDescent="0.25">
      <c r="A752" s="402"/>
      <c r="B752" s="3"/>
      <c r="C752" s="3"/>
      <c r="D752" s="3"/>
      <c r="E752" s="524"/>
      <c r="F752" s="524"/>
      <c r="G752" s="525"/>
      <c r="H752" s="402"/>
      <c r="I752" s="402"/>
      <c r="J752" s="402"/>
      <c r="K752" s="402"/>
      <c r="L752" s="402"/>
      <c r="M752" s="402"/>
      <c r="N752" s="431"/>
      <c r="O752" s="431"/>
      <c r="P752" s="431"/>
      <c r="Q752" s="431"/>
      <c r="R752" s="431"/>
      <c r="S752" s="431"/>
    </row>
    <row r="753" spans="1:19" x14ac:dyDescent="0.25">
      <c r="A753" s="402"/>
      <c r="B753" s="3"/>
      <c r="C753" s="3"/>
      <c r="D753" s="3"/>
      <c r="E753" s="524"/>
      <c r="F753" s="524"/>
      <c r="G753" s="525"/>
      <c r="H753" s="402"/>
      <c r="I753" s="402"/>
      <c r="J753" s="402"/>
      <c r="K753" s="402"/>
      <c r="L753" s="402"/>
      <c r="M753" s="402"/>
      <c r="N753" s="431"/>
      <c r="O753" s="431"/>
      <c r="P753" s="431"/>
      <c r="Q753" s="431"/>
      <c r="R753" s="431"/>
      <c r="S753" s="431"/>
    </row>
    <row r="754" spans="1:19" x14ac:dyDescent="0.25">
      <c r="A754" s="402"/>
      <c r="B754" s="3"/>
      <c r="C754" s="3"/>
      <c r="D754" s="3"/>
      <c r="E754" s="524"/>
      <c r="F754" s="524"/>
      <c r="G754" s="525"/>
      <c r="H754" s="402"/>
      <c r="I754" s="402"/>
      <c r="J754" s="402"/>
      <c r="K754" s="402"/>
      <c r="L754" s="402"/>
      <c r="M754" s="402"/>
      <c r="N754" s="431"/>
      <c r="O754" s="431"/>
      <c r="P754" s="431"/>
      <c r="Q754" s="431"/>
      <c r="R754" s="431"/>
      <c r="S754" s="431"/>
    </row>
    <row r="755" spans="1:19" x14ac:dyDescent="0.25">
      <c r="A755" s="402"/>
      <c r="B755" s="3"/>
      <c r="C755" s="3"/>
      <c r="D755" s="3"/>
      <c r="E755" s="524"/>
      <c r="F755" s="524"/>
      <c r="G755" s="525"/>
      <c r="H755" s="402"/>
      <c r="I755" s="402"/>
      <c r="J755" s="402"/>
      <c r="K755" s="402"/>
      <c r="L755" s="402"/>
      <c r="M755" s="402"/>
      <c r="N755" s="431"/>
      <c r="O755" s="431"/>
      <c r="P755" s="431"/>
      <c r="Q755" s="431"/>
      <c r="R755" s="431"/>
      <c r="S755" s="431"/>
    </row>
    <row r="756" spans="1:19" x14ac:dyDescent="0.25">
      <c r="A756" s="402"/>
      <c r="B756" s="3"/>
      <c r="C756" s="3"/>
      <c r="D756" s="3"/>
      <c r="E756" s="524"/>
      <c r="F756" s="524"/>
      <c r="G756" s="525"/>
      <c r="H756" s="402"/>
      <c r="I756" s="402"/>
      <c r="J756" s="402"/>
      <c r="K756" s="402"/>
      <c r="L756" s="402"/>
      <c r="M756" s="402"/>
      <c r="N756" s="431"/>
      <c r="O756" s="431"/>
      <c r="P756" s="431"/>
      <c r="Q756" s="431"/>
      <c r="R756" s="431"/>
      <c r="S756" s="431"/>
    </row>
    <row r="757" spans="1:19" x14ac:dyDescent="0.25">
      <c r="A757" s="402"/>
      <c r="B757" s="3"/>
      <c r="C757" s="3"/>
      <c r="D757" s="3"/>
      <c r="E757" s="524"/>
      <c r="F757" s="524"/>
      <c r="G757" s="525"/>
      <c r="H757" s="402"/>
      <c r="I757" s="402"/>
      <c r="J757" s="402"/>
      <c r="K757" s="402"/>
      <c r="L757" s="402"/>
      <c r="M757" s="402"/>
      <c r="N757" s="431"/>
      <c r="O757" s="431"/>
      <c r="P757" s="431"/>
      <c r="Q757" s="431"/>
      <c r="R757" s="431"/>
      <c r="S757" s="431"/>
    </row>
    <row r="758" spans="1:19" x14ac:dyDescent="0.25">
      <c r="A758" s="402"/>
      <c r="B758" s="3"/>
      <c r="C758" s="3"/>
      <c r="D758" s="3"/>
      <c r="E758" s="524"/>
      <c r="F758" s="524"/>
      <c r="G758" s="525"/>
      <c r="H758" s="402"/>
      <c r="I758" s="402"/>
      <c r="J758" s="402"/>
      <c r="K758" s="402"/>
      <c r="L758" s="402"/>
      <c r="M758" s="402"/>
      <c r="N758" s="431"/>
      <c r="O758" s="431"/>
      <c r="P758" s="431"/>
      <c r="Q758" s="431"/>
      <c r="R758" s="431"/>
      <c r="S758" s="431"/>
    </row>
    <row r="759" spans="1:19" x14ac:dyDescent="0.25">
      <c r="A759" s="402"/>
      <c r="B759" s="3"/>
      <c r="C759" s="3"/>
      <c r="D759" s="3"/>
      <c r="E759" s="524"/>
      <c r="F759" s="524"/>
      <c r="G759" s="525"/>
      <c r="H759" s="402"/>
      <c r="I759" s="402"/>
      <c r="J759" s="402"/>
      <c r="K759" s="402"/>
      <c r="L759" s="402"/>
      <c r="M759" s="402"/>
      <c r="N759" s="431"/>
      <c r="O759" s="431"/>
      <c r="P759" s="431"/>
      <c r="Q759" s="431"/>
      <c r="R759" s="431"/>
      <c r="S759" s="431"/>
    </row>
    <row r="760" spans="1:19" x14ac:dyDescent="0.25">
      <c r="A760" s="402"/>
      <c r="B760" s="3"/>
      <c r="C760" s="3"/>
      <c r="D760" s="3"/>
      <c r="E760" s="524"/>
      <c r="F760" s="524"/>
      <c r="G760" s="525"/>
      <c r="H760" s="402"/>
      <c r="I760" s="402"/>
      <c r="J760" s="402"/>
      <c r="K760" s="402"/>
      <c r="L760" s="402"/>
      <c r="M760" s="402"/>
      <c r="N760" s="431"/>
      <c r="O760" s="431"/>
      <c r="P760" s="431"/>
      <c r="Q760" s="431"/>
      <c r="R760" s="431"/>
      <c r="S760" s="431"/>
    </row>
    <row r="761" spans="1:19" x14ac:dyDescent="0.25">
      <c r="A761" s="402"/>
      <c r="B761" s="3"/>
      <c r="C761" s="3"/>
      <c r="D761" s="3"/>
      <c r="E761" s="524"/>
      <c r="F761" s="524"/>
      <c r="G761" s="525"/>
      <c r="H761" s="402"/>
      <c r="I761" s="402"/>
      <c r="J761" s="402"/>
      <c r="K761" s="402"/>
      <c r="L761" s="402"/>
      <c r="M761" s="402"/>
      <c r="N761" s="431"/>
      <c r="O761" s="431"/>
      <c r="P761" s="431"/>
      <c r="Q761" s="431"/>
      <c r="R761" s="431"/>
      <c r="S761" s="431"/>
    </row>
    <row r="762" spans="1:19" x14ac:dyDescent="0.25">
      <c r="A762" s="402"/>
      <c r="B762" s="3"/>
      <c r="C762" s="3"/>
      <c r="D762" s="3"/>
      <c r="E762" s="524"/>
      <c r="F762" s="524"/>
      <c r="G762" s="525"/>
      <c r="H762" s="402"/>
      <c r="I762" s="402"/>
      <c r="J762" s="402"/>
      <c r="K762" s="402"/>
      <c r="L762" s="402"/>
      <c r="M762" s="402"/>
      <c r="N762" s="431"/>
      <c r="O762" s="431"/>
      <c r="P762" s="431"/>
      <c r="Q762" s="431"/>
      <c r="R762" s="431"/>
      <c r="S762" s="431"/>
    </row>
    <row r="763" spans="1:19" x14ac:dyDescent="0.25">
      <c r="A763" s="402"/>
      <c r="B763" s="3"/>
      <c r="C763" s="3"/>
      <c r="D763" s="3"/>
      <c r="E763" s="524"/>
      <c r="F763" s="524"/>
      <c r="G763" s="525"/>
      <c r="H763" s="402"/>
      <c r="I763" s="402"/>
      <c r="J763" s="402"/>
      <c r="K763" s="402"/>
      <c r="L763" s="402"/>
      <c r="M763" s="402"/>
      <c r="N763" s="431"/>
      <c r="O763" s="431"/>
      <c r="P763" s="431"/>
      <c r="Q763" s="431"/>
      <c r="R763" s="431"/>
      <c r="S763" s="431"/>
    </row>
    <row r="764" spans="1:19" x14ac:dyDescent="0.25">
      <c r="A764" s="402"/>
      <c r="B764" s="3"/>
      <c r="C764" s="3"/>
      <c r="D764" s="3"/>
      <c r="E764" s="524"/>
      <c r="F764" s="524"/>
      <c r="G764" s="525"/>
      <c r="H764" s="402"/>
      <c r="I764" s="402"/>
      <c r="J764" s="402"/>
      <c r="K764" s="402"/>
      <c r="L764" s="402"/>
      <c r="M764" s="402"/>
      <c r="N764" s="431"/>
      <c r="O764" s="431"/>
      <c r="P764" s="431"/>
      <c r="Q764" s="431"/>
      <c r="R764" s="431"/>
      <c r="S764" s="431"/>
    </row>
    <row r="765" spans="1:19" x14ac:dyDescent="0.25">
      <c r="A765" s="402"/>
      <c r="B765" s="3"/>
      <c r="C765" s="3"/>
      <c r="D765" s="3"/>
      <c r="E765" s="524"/>
      <c r="F765" s="524"/>
      <c r="G765" s="525"/>
      <c r="H765" s="402"/>
      <c r="I765" s="402"/>
      <c r="J765" s="402"/>
      <c r="K765" s="402"/>
      <c r="L765" s="402"/>
      <c r="M765" s="402"/>
      <c r="N765" s="431"/>
      <c r="O765" s="431"/>
      <c r="P765" s="431"/>
      <c r="Q765" s="431"/>
      <c r="R765" s="431"/>
      <c r="S765" s="431"/>
    </row>
    <row r="766" spans="1:19" x14ac:dyDescent="0.25">
      <c r="A766" s="402"/>
      <c r="B766" s="3"/>
      <c r="C766" s="3"/>
      <c r="D766" s="3"/>
      <c r="E766" s="524"/>
      <c r="F766" s="524"/>
      <c r="G766" s="525"/>
      <c r="H766" s="402"/>
      <c r="I766" s="402"/>
      <c r="J766" s="402"/>
      <c r="K766" s="402"/>
      <c r="L766" s="402"/>
      <c r="M766" s="402"/>
      <c r="N766" s="431"/>
      <c r="O766" s="431"/>
      <c r="P766" s="431"/>
      <c r="Q766" s="431"/>
      <c r="R766" s="431"/>
      <c r="S766" s="431"/>
    </row>
    <row r="767" spans="1:19" x14ac:dyDescent="0.25">
      <c r="A767" s="402"/>
      <c r="B767" s="3"/>
      <c r="C767" s="3"/>
      <c r="D767" s="3"/>
      <c r="E767" s="524"/>
      <c r="F767" s="524"/>
      <c r="G767" s="525"/>
      <c r="H767" s="402"/>
      <c r="I767" s="402"/>
      <c r="J767" s="402"/>
      <c r="K767" s="402"/>
      <c r="L767" s="402"/>
      <c r="M767" s="402"/>
      <c r="N767" s="431"/>
      <c r="O767" s="431"/>
      <c r="P767" s="431"/>
      <c r="Q767" s="431"/>
      <c r="R767" s="431"/>
      <c r="S767" s="431"/>
    </row>
    <row r="768" spans="1:19" x14ac:dyDescent="0.25">
      <c r="A768" s="402"/>
      <c r="B768" s="3"/>
      <c r="C768" s="3"/>
      <c r="D768" s="3"/>
      <c r="E768" s="524"/>
      <c r="F768" s="524"/>
      <c r="G768" s="525"/>
      <c r="H768" s="402"/>
      <c r="I768" s="402"/>
      <c r="J768" s="402"/>
      <c r="K768" s="402"/>
      <c r="L768" s="402"/>
      <c r="M768" s="402"/>
      <c r="N768" s="431"/>
      <c r="O768" s="431"/>
      <c r="P768" s="431"/>
      <c r="Q768" s="431"/>
      <c r="R768" s="431"/>
      <c r="S768" s="431"/>
    </row>
    <row r="769" spans="1:19" x14ac:dyDescent="0.25">
      <c r="A769" s="402"/>
      <c r="B769" s="3"/>
      <c r="C769" s="3"/>
      <c r="D769" s="3"/>
      <c r="E769" s="524"/>
      <c r="F769" s="524"/>
      <c r="G769" s="525"/>
      <c r="H769" s="402"/>
      <c r="I769" s="402"/>
      <c r="J769" s="402"/>
      <c r="K769" s="402"/>
      <c r="L769" s="402"/>
      <c r="M769" s="402"/>
      <c r="N769" s="431"/>
      <c r="O769" s="431"/>
      <c r="P769" s="431"/>
      <c r="Q769" s="431"/>
      <c r="R769" s="431"/>
      <c r="S769" s="431"/>
    </row>
    <row r="770" spans="1:19" x14ac:dyDescent="0.25">
      <c r="A770" s="402"/>
      <c r="B770" s="3"/>
      <c r="C770" s="3"/>
      <c r="D770" s="3"/>
      <c r="E770" s="524"/>
      <c r="F770" s="524"/>
      <c r="G770" s="525"/>
      <c r="H770" s="402"/>
      <c r="I770" s="402"/>
      <c r="J770" s="402"/>
      <c r="K770" s="402"/>
      <c r="L770" s="402"/>
      <c r="M770" s="402"/>
      <c r="N770" s="431"/>
      <c r="O770" s="431"/>
      <c r="P770" s="431"/>
      <c r="Q770" s="431"/>
      <c r="R770" s="431"/>
      <c r="S770" s="431"/>
    </row>
    <row r="771" spans="1:19" x14ac:dyDescent="0.25">
      <c r="A771" s="402"/>
      <c r="B771" s="3"/>
      <c r="C771" s="3"/>
      <c r="D771" s="3"/>
      <c r="E771" s="524"/>
      <c r="F771" s="524"/>
      <c r="G771" s="525"/>
      <c r="H771" s="402"/>
      <c r="I771" s="402"/>
      <c r="J771" s="402"/>
      <c r="K771" s="402"/>
      <c r="L771" s="402"/>
      <c r="M771" s="402"/>
      <c r="N771" s="431"/>
      <c r="O771" s="431"/>
      <c r="P771" s="431"/>
      <c r="Q771" s="431"/>
      <c r="R771" s="431"/>
      <c r="S771" s="431"/>
    </row>
    <row r="772" spans="1:19" x14ac:dyDescent="0.25">
      <c r="A772" s="402"/>
      <c r="B772" s="3"/>
      <c r="C772" s="3"/>
      <c r="D772" s="3"/>
      <c r="E772" s="524"/>
      <c r="F772" s="524"/>
      <c r="G772" s="525"/>
      <c r="H772" s="402"/>
      <c r="I772" s="402"/>
      <c r="J772" s="402"/>
      <c r="K772" s="402"/>
      <c r="L772" s="402"/>
      <c r="M772" s="402"/>
      <c r="N772" s="431"/>
      <c r="O772" s="431"/>
      <c r="P772" s="431"/>
      <c r="Q772" s="431"/>
      <c r="R772" s="431"/>
      <c r="S772" s="431"/>
    </row>
    <row r="773" spans="1:19" x14ac:dyDescent="0.25">
      <c r="A773" s="402"/>
      <c r="B773" s="3"/>
      <c r="C773" s="3"/>
      <c r="D773" s="3"/>
      <c r="E773" s="524"/>
      <c r="F773" s="524"/>
      <c r="G773" s="525"/>
      <c r="H773" s="402"/>
      <c r="I773" s="402"/>
      <c r="J773" s="402"/>
      <c r="K773" s="402"/>
      <c r="L773" s="402"/>
      <c r="M773" s="402"/>
      <c r="N773" s="431"/>
      <c r="O773" s="431"/>
      <c r="P773" s="431"/>
      <c r="Q773" s="431"/>
      <c r="R773" s="431"/>
      <c r="S773" s="431"/>
    </row>
    <row r="774" spans="1:19" x14ac:dyDescent="0.25">
      <c r="A774" s="402"/>
      <c r="B774" s="3"/>
      <c r="C774" s="3"/>
      <c r="D774" s="3"/>
      <c r="E774" s="524"/>
      <c r="F774" s="524"/>
      <c r="G774" s="525"/>
      <c r="H774" s="402"/>
      <c r="I774" s="402"/>
      <c r="J774" s="402"/>
      <c r="K774" s="402"/>
      <c r="L774" s="402"/>
      <c r="M774" s="402"/>
      <c r="N774" s="431"/>
      <c r="O774" s="431"/>
      <c r="P774" s="431"/>
      <c r="Q774" s="431"/>
      <c r="R774" s="431"/>
      <c r="S774" s="431"/>
    </row>
    <row r="775" spans="1:19" x14ac:dyDescent="0.25">
      <c r="A775" s="402"/>
      <c r="B775" s="3"/>
      <c r="C775" s="3"/>
      <c r="D775" s="3"/>
      <c r="E775" s="524"/>
      <c r="F775" s="524"/>
      <c r="G775" s="525"/>
      <c r="H775" s="402"/>
      <c r="I775" s="402"/>
      <c r="J775" s="402"/>
      <c r="K775" s="402"/>
      <c r="L775" s="402"/>
      <c r="M775" s="402"/>
      <c r="N775" s="431"/>
      <c r="O775" s="431"/>
      <c r="P775" s="431"/>
      <c r="Q775" s="431"/>
      <c r="R775" s="431"/>
      <c r="S775" s="431"/>
    </row>
    <row r="776" spans="1:19" x14ac:dyDescent="0.25">
      <c r="A776" s="402"/>
      <c r="B776" s="3"/>
      <c r="C776" s="3"/>
      <c r="D776" s="3"/>
      <c r="E776" s="524"/>
      <c r="F776" s="524"/>
      <c r="G776" s="525"/>
      <c r="H776" s="402"/>
      <c r="I776" s="402"/>
      <c r="J776" s="402"/>
      <c r="K776" s="402"/>
      <c r="L776" s="402"/>
      <c r="M776" s="402"/>
      <c r="N776" s="431"/>
      <c r="O776" s="431"/>
      <c r="P776" s="431"/>
      <c r="Q776" s="431"/>
      <c r="R776" s="431"/>
      <c r="S776" s="431"/>
    </row>
    <row r="777" spans="1:19" x14ac:dyDescent="0.25">
      <c r="A777" s="402"/>
      <c r="B777" s="3"/>
      <c r="C777" s="3"/>
      <c r="D777" s="3"/>
      <c r="E777" s="524"/>
      <c r="F777" s="524"/>
      <c r="G777" s="525"/>
      <c r="H777" s="402"/>
      <c r="I777" s="402"/>
      <c r="J777" s="402"/>
      <c r="K777" s="402"/>
      <c r="L777" s="402"/>
      <c r="M777" s="402"/>
      <c r="N777" s="431"/>
      <c r="O777" s="431"/>
      <c r="P777" s="431"/>
      <c r="Q777" s="431"/>
      <c r="R777" s="431"/>
      <c r="S777" s="431"/>
    </row>
    <row r="778" spans="1:19" x14ac:dyDescent="0.25">
      <c r="A778" s="402"/>
      <c r="B778" s="3"/>
      <c r="C778" s="3"/>
      <c r="D778" s="3"/>
      <c r="E778" s="524"/>
      <c r="F778" s="524"/>
      <c r="G778" s="525"/>
      <c r="H778" s="402"/>
      <c r="I778" s="402"/>
      <c r="J778" s="402"/>
      <c r="K778" s="402"/>
      <c r="L778" s="402"/>
      <c r="M778" s="402"/>
      <c r="N778" s="431"/>
      <c r="O778" s="431"/>
      <c r="P778" s="431"/>
      <c r="Q778" s="431"/>
      <c r="R778" s="431"/>
      <c r="S778" s="431"/>
    </row>
    <row r="779" spans="1:19" x14ac:dyDescent="0.25">
      <c r="A779" s="402"/>
      <c r="B779" s="3"/>
      <c r="C779" s="3"/>
      <c r="D779" s="3"/>
      <c r="E779" s="524"/>
      <c r="F779" s="524"/>
      <c r="G779" s="525"/>
      <c r="H779" s="402"/>
      <c r="I779" s="402"/>
      <c r="J779" s="402"/>
      <c r="K779" s="402"/>
      <c r="L779" s="402"/>
      <c r="M779" s="402"/>
      <c r="N779" s="431"/>
      <c r="O779" s="431"/>
      <c r="P779" s="431"/>
      <c r="Q779" s="431"/>
      <c r="R779" s="431"/>
      <c r="S779" s="431"/>
    </row>
    <row r="780" spans="1:19" x14ac:dyDescent="0.25">
      <c r="A780" s="402"/>
      <c r="B780" s="3"/>
      <c r="C780" s="3"/>
      <c r="D780" s="3"/>
      <c r="E780" s="524"/>
      <c r="F780" s="524"/>
      <c r="G780" s="525"/>
      <c r="H780" s="402"/>
      <c r="I780" s="402"/>
      <c r="J780" s="402"/>
      <c r="K780" s="402"/>
      <c r="L780" s="402"/>
      <c r="M780" s="402"/>
      <c r="N780" s="431"/>
      <c r="O780" s="431"/>
      <c r="P780" s="431"/>
      <c r="Q780" s="431"/>
      <c r="R780" s="431"/>
      <c r="S780" s="431"/>
    </row>
    <row r="781" spans="1:19" x14ac:dyDescent="0.25">
      <c r="A781" s="402"/>
      <c r="B781" s="3"/>
      <c r="C781" s="3"/>
      <c r="D781" s="3"/>
      <c r="E781" s="524"/>
      <c r="F781" s="524"/>
      <c r="G781" s="525"/>
      <c r="H781" s="402"/>
      <c r="I781" s="402"/>
      <c r="J781" s="402"/>
      <c r="K781" s="402"/>
      <c r="L781" s="402"/>
      <c r="M781" s="402"/>
      <c r="N781" s="431"/>
      <c r="O781" s="431"/>
      <c r="P781" s="431"/>
      <c r="Q781" s="431"/>
      <c r="R781" s="431"/>
      <c r="S781" s="431"/>
    </row>
    <row r="782" spans="1:19" x14ac:dyDescent="0.25">
      <c r="A782" s="402"/>
      <c r="B782" s="3"/>
      <c r="C782" s="3"/>
      <c r="D782" s="3"/>
      <c r="E782" s="524"/>
      <c r="F782" s="524"/>
      <c r="G782" s="525"/>
      <c r="H782" s="402"/>
      <c r="I782" s="402"/>
      <c r="J782" s="402"/>
      <c r="K782" s="402"/>
      <c r="L782" s="402"/>
      <c r="M782" s="402"/>
      <c r="N782" s="431"/>
      <c r="O782" s="431"/>
      <c r="P782" s="431"/>
      <c r="Q782" s="431"/>
      <c r="R782" s="431"/>
      <c r="S782" s="431"/>
    </row>
    <row r="783" spans="1:19" x14ac:dyDescent="0.25">
      <c r="A783" s="402"/>
      <c r="B783" s="3"/>
      <c r="C783" s="3"/>
      <c r="D783" s="3"/>
      <c r="E783" s="524"/>
      <c r="F783" s="524"/>
      <c r="G783" s="525"/>
      <c r="H783" s="402"/>
      <c r="I783" s="402"/>
      <c r="J783" s="402"/>
      <c r="K783" s="402"/>
      <c r="L783" s="402"/>
      <c r="M783" s="402"/>
      <c r="N783" s="431"/>
      <c r="O783" s="431"/>
      <c r="P783" s="431"/>
      <c r="Q783" s="431"/>
      <c r="R783" s="431"/>
      <c r="S783" s="431"/>
    </row>
    <row r="784" spans="1:19" x14ac:dyDescent="0.25">
      <c r="A784" s="402"/>
      <c r="B784" s="3"/>
      <c r="C784" s="3"/>
      <c r="D784" s="3"/>
      <c r="E784" s="524"/>
      <c r="F784" s="524"/>
      <c r="G784" s="525"/>
      <c r="H784" s="402"/>
      <c r="I784" s="402"/>
      <c r="J784" s="402"/>
      <c r="K784" s="402"/>
      <c r="L784" s="402"/>
      <c r="M784" s="402"/>
      <c r="N784" s="431"/>
      <c r="O784" s="431"/>
      <c r="P784" s="431"/>
      <c r="Q784" s="431"/>
      <c r="R784" s="431"/>
      <c r="S784" s="431"/>
    </row>
    <row r="785" spans="1:19" x14ac:dyDescent="0.25">
      <c r="A785" s="402"/>
      <c r="B785" s="3"/>
      <c r="C785" s="3"/>
      <c r="D785" s="3"/>
      <c r="E785" s="524"/>
      <c r="F785" s="524"/>
      <c r="G785" s="525"/>
      <c r="H785" s="402"/>
      <c r="I785" s="402"/>
      <c r="J785" s="402"/>
      <c r="K785" s="402"/>
      <c r="L785" s="402"/>
      <c r="M785" s="402"/>
      <c r="N785" s="431"/>
      <c r="O785" s="431"/>
      <c r="P785" s="431"/>
      <c r="Q785" s="431"/>
      <c r="R785" s="431"/>
      <c r="S785" s="431"/>
    </row>
    <row r="786" spans="1:19" x14ac:dyDescent="0.25">
      <c r="A786" s="402"/>
      <c r="B786" s="3"/>
      <c r="C786" s="3"/>
      <c r="D786" s="3"/>
      <c r="E786" s="524"/>
      <c r="F786" s="524"/>
      <c r="G786" s="525"/>
      <c r="H786" s="402"/>
      <c r="I786" s="402"/>
      <c r="J786" s="402"/>
      <c r="K786" s="402"/>
      <c r="L786" s="402"/>
      <c r="M786" s="402"/>
      <c r="N786" s="431"/>
      <c r="O786" s="431"/>
      <c r="P786" s="431"/>
      <c r="Q786" s="431"/>
      <c r="R786" s="431"/>
      <c r="S786" s="431"/>
    </row>
    <row r="787" spans="1:19" x14ac:dyDescent="0.25">
      <c r="A787" s="402"/>
      <c r="B787" s="3"/>
      <c r="C787" s="3"/>
      <c r="D787" s="3"/>
      <c r="E787" s="524"/>
      <c r="F787" s="524"/>
      <c r="G787" s="525"/>
      <c r="H787" s="402"/>
      <c r="I787" s="402"/>
      <c r="J787" s="402"/>
      <c r="K787" s="402"/>
      <c r="L787" s="402"/>
      <c r="M787" s="402"/>
      <c r="N787" s="431"/>
      <c r="O787" s="431"/>
      <c r="P787" s="431"/>
      <c r="Q787" s="431"/>
      <c r="R787" s="431"/>
      <c r="S787" s="431"/>
    </row>
    <row r="788" spans="1:19" x14ac:dyDescent="0.25">
      <c r="A788" s="402"/>
      <c r="B788" s="3"/>
      <c r="C788" s="3"/>
      <c r="D788" s="3"/>
      <c r="E788" s="524"/>
      <c r="F788" s="524"/>
      <c r="G788" s="525"/>
      <c r="H788" s="402"/>
      <c r="I788" s="402"/>
      <c r="J788" s="402"/>
      <c r="K788" s="402"/>
      <c r="L788" s="402"/>
      <c r="M788" s="402"/>
      <c r="N788" s="431"/>
      <c r="O788" s="431"/>
      <c r="P788" s="431"/>
      <c r="Q788" s="431"/>
      <c r="R788" s="431"/>
      <c r="S788" s="431"/>
    </row>
    <row r="789" spans="1:19" x14ac:dyDescent="0.25">
      <c r="A789" s="402"/>
      <c r="B789" s="3"/>
      <c r="C789" s="3"/>
      <c r="D789" s="3"/>
      <c r="E789" s="524"/>
      <c r="F789" s="524"/>
      <c r="G789" s="525"/>
      <c r="H789" s="402"/>
      <c r="I789" s="402"/>
      <c r="J789" s="402"/>
      <c r="K789" s="402"/>
      <c r="L789" s="402"/>
      <c r="M789" s="402"/>
      <c r="N789" s="431"/>
      <c r="O789" s="431"/>
      <c r="P789" s="431"/>
      <c r="Q789" s="431"/>
      <c r="R789" s="431"/>
      <c r="S789" s="431"/>
    </row>
    <row r="790" spans="1:19" x14ac:dyDescent="0.25">
      <c r="A790" s="402"/>
      <c r="B790" s="3"/>
      <c r="C790" s="3"/>
      <c r="D790" s="3"/>
      <c r="E790" s="524"/>
      <c r="F790" s="524"/>
      <c r="G790" s="525"/>
      <c r="H790" s="402"/>
      <c r="I790" s="402"/>
      <c r="J790" s="402"/>
      <c r="K790" s="402"/>
      <c r="L790" s="402"/>
      <c r="M790" s="402"/>
      <c r="N790" s="431"/>
      <c r="O790" s="431"/>
      <c r="P790" s="431"/>
      <c r="Q790" s="431"/>
      <c r="R790" s="431"/>
      <c r="S790" s="431"/>
    </row>
    <row r="791" spans="1:19" x14ac:dyDescent="0.25">
      <c r="A791" s="402"/>
      <c r="B791" s="3"/>
      <c r="C791" s="3"/>
      <c r="D791" s="3"/>
      <c r="E791" s="524"/>
      <c r="F791" s="524"/>
      <c r="G791" s="525"/>
      <c r="H791" s="402"/>
      <c r="I791" s="402"/>
      <c r="J791" s="402"/>
      <c r="K791" s="402"/>
      <c r="L791" s="402"/>
      <c r="M791" s="402"/>
      <c r="N791" s="431"/>
      <c r="O791" s="431"/>
      <c r="P791" s="431"/>
      <c r="Q791" s="431"/>
      <c r="R791" s="431"/>
      <c r="S791" s="431"/>
    </row>
    <row r="792" spans="1:19" x14ac:dyDescent="0.25">
      <c r="A792" s="402"/>
      <c r="B792" s="3"/>
      <c r="C792" s="3"/>
      <c r="D792" s="3"/>
      <c r="E792" s="524"/>
      <c r="F792" s="524"/>
      <c r="G792" s="525"/>
      <c r="H792" s="402"/>
      <c r="I792" s="402"/>
      <c r="J792" s="402"/>
      <c r="K792" s="402"/>
      <c r="L792" s="402"/>
      <c r="M792" s="402"/>
      <c r="N792" s="431"/>
      <c r="O792" s="431"/>
      <c r="P792" s="431"/>
      <c r="Q792" s="431"/>
      <c r="R792" s="431"/>
      <c r="S792" s="431"/>
    </row>
    <row r="793" spans="1:19" x14ac:dyDescent="0.25">
      <c r="A793" s="402"/>
      <c r="B793" s="3"/>
      <c r="C793" s="3"/>
      <c r="D793" s="3"/>
      <c r="E793" s="524"/>
      <c r="F793" s="524"/>
      <c r="G793" s="525"/>
      <c r="H793" s="402"/>
      <c r="I793" s="402"/>
      <c r="J793" s="402"/>
      <c r="K793" s="402"/>
      <c r="L793" s="402"/>
      <c r="M793" s="402"/>
      <c r="N793" s="431"/>
      <c r="O793" s="431"/>
      <c r="P793" s="431"/>
      <c r="Q793" s="431"/>
      <c r="R793" s="431"/>
      <c r="S793" s="431"/>
    </row>
    <row r="794" spans="1:19" x14ac:dyDescent="0.25">
      <c r="A794" s="402"/>
      <c r="B794" s="3"/>
      <c r="C794" s="3"/>
      <c r="D794" s="3"/>
      <c r="E794" s="524"/>
      <c r="F794" s="524"/>
      <c r="G794" s="525"/>
      <c r="H794" s="402"/>
      <c r="I794" s="402"/>
      <c r="J794" s="402"/>
      <c r="K794" s="402"/>
      <c r="L794" s="402"/>
      <c r="M794" s="402"/>
      <c r="N794" s="431"/>
      <c r="O794" s="431"/>
      <c r="P794" s="431"/>
      <c r="Q794" s="431"/>
      <c r="R794" s="431"/>
      <c r="S794" s="431"/>
    </row>
    <row r="795" spans="1:19" x14ac:dyDescent="0.25">
      <c r="A795" s="402"/>
      <c r="B795" s="3"/>
      <c r="C795" s="3"/>
      <c r="D795" s="3"/>
      <c r="E795" s="524"/>
      <c r="F795" s="524"/>
      <c r="G795" s="525"/>
      <c r="H795" s="402"/>
      <c r="I795" s="402"/>
      <c r="J795" s="402"/>
      <c r="K795" s="402"/>
      <c r="L795" s="402"/>
      <c r="M795" s="402"/>
      <c r="N795" s="431"/>
      <c r="O795" s="431"/>
      <c r="P795" s="431"/>
      <c r="Q795" s="431"/>
      <c r="R795" s="431"/>
      <c r="S795" s="431"/>
    </row>
    <row r="796" spans="1:19" x14ac:dyDescent="0.25">
      <c r="A796" s="402"/>
      <c r="B796" s="3"/>
      <c r="C796" s="3"/>
      <c r="D796" s="3"/>
      <c r="E796" s="524"/>
      <c r="F796" s="524"/>
      <c r="G796" s="525"/>
      <c r="H796" s="402"/>
      <c r="I796" s="402"/>
      <c r="J796" s="402"/>
      <c r="K796" s="402"/>
      <c r="L796" s="402"/>
      <c r="M796" s="402"/>
      <c r="N796" s="431"/>
      <c r="O796" s="431"/>
      <c r="P796" s="431"/>
      <c r="Q796" s="431"/>
      <c r="R796" s="431"/>
      <c r="S796" s="431"/>
    </row>
    <row r="797" spans="1:19" x14ac:dyDescent="0.25">
      <c r="A797" s="402"/>
      <c r="B797" s="3"/>
      <c r="C797" s="3"/>
      <c r="D797" s="3"/>
      <c r="E797" s="524"/>
      <c r="F797" s="524"/>
      <c r="G797" s="525"/>
      <c r="H797" s="402"/>
      <c r="I797" s="402"/>
      <c r="J797" s="402"/>
      <c r="K797" s="402"/>
      <c r="L797" s="402"/>
      <c r="M797" s="402"/>
      <c r="N797" s="431"/>
      <c r="O797" s="431"/>
      <c r="P797" s="431"/>
      <c r="Q797" s="431"/>
      <c r="R797" s="431"/>
      <c r="S797" s="431"/>
    </row>
    <row r="798" spans="1:19" x14ac:dyDescent="0.25">
      <c r="A798" s="402"/>
      <c r="B798" s="3"/>
      <c r="C798" s="3"/>
      <c r="D798" s="3"/>
      <c r="E798" s="524"/>
      <c r="F798" s="524"/>
      <c r="G798" s="525"/>
      <c r="H798" s="402"/>
      <c r="I798" s="402"/>
      <c r="J798" s="402"/>
      <c r="K798" s="402"/>
      <c r="L798" s="402"/>
      <c r="M798" s="402"/>
      <c r="N798" s="431"/>
      <c r="O798" s="431"/>
      <c r="P798" s="431"/>
      <c r="Q798" s="431"/>
      <c r="R798" s="431"/>
      <c r="S798" s="431"/>
    </row>
    <row r="799" spans="1:19" x14ac:dyDescent="0.25">
      <c r="A799" s="402"/>
      <c r="B799" s="3"/>
      <c r="C799" s="3"/>
      <c r="D799" s="3"/>
      <c r="E799" s="524"/>
      <c r="F799" s="524"/>
      <c r="G799" s="525"/>
      <c r="H799" s="402"/>
      <c r="I799" s="402"/>
      <c r="J799" s="402"/>
      <c r="K799" s="402"/>
      <c r="L799" s="402"/>
      <c r="M799" s="402"/>
      <c r="N799" s="431"/>
      <c r="O799" s="431"/>
      <c r="P799" s="431"/>
      <c r="Q799" s="431"/>
      <c r="R799" s="431"/>
      <c r="S799" s="431"/>
    </row>
    <row r="800" spans="1:19" x14ac:dyDescent="0.25">
      <c r="A800" s="402"/>
      <c r="B800" s="3"/>
      <c r="C800" s="3"/>
      <c r="D800" s="3"/>
      <c r="E800" s="524"/>
      <c r="F800" s="524"/>
      <c r="G800" s="525"/>
      <c r="H800" s="402"/>
      <c r="I800" s="402"/>
      <c r="J800" s="402"/>
      <c r="K800" s="402"/>
      <c r="L800" s="402"/>
      <c r="M800" s="402"/>
      <c r="N800" s="431"/>
      <c r="O800" s="431"/>
      <c r="P800" s="431"/>
      <c r="Q800" s="431"/>
      <c r="R800" s="431"/>
      <c r="S800" s="431"/>
    </row>
    <row r="801" spans="1:19" x14ac:dyDescent="0.25">
      <c r="A801" s="402"/>
      <c r="B801" s="3"/>
      <c r="C801" s="3"/>
      <c r="D801" s="3"/>
      <c r="E801" s="524"/>
      <c r="F801" s="524"/>
      <c r="G801" s="525"/>
      <c r="H801" s="402"/>
      <c r="I801" s="402"/>
      <c r="J801" s="402"/>
      <c r="K801" s="402"/>
      <c r="L801" s="402"/>
      <c r="M801" s="402"/>
      <c r="N801" s="431"/>
      <c r="O801" s="431"/>
      <c r="P801" s="431"/>
      <c r="Q801" s="431"/>
      <c r="R801" s="431"/>
      <c r="S801" s="431"/>
    </row>
    <row r="802" spans="1:19" x14ac:dyDescent="0.25">
      <c r="A802" s="402"/>
      <c r="B802" s="3"/>
      <c r="C802" s="3"/>
      <c r="D802" s="3"/>
      <c r="E802" s="524"/>
      <c r="F802" s="524"/>
      <c r="G802" s="525"/>
      <c r="H802" s="402"/>
      <c r="I802" s="402"/>
      <c r="J802" s="402"/>
      <c r="K802" s="402"/>
      <c r="L802" s="402"/>
      <c r="M802" s="402"/>
      <c r="N802" s="431"/>
      <c r="O802" s="431"/>
      <c r="P802" s="431"/>
      <c r="Q802" s="431"/>
      <c r="R802" s="431"/>
      <c r="S802" s="431"/>
    </row>
    <row r="803" spans="1:19" x14ac:dyDescent="0.25">
      <c r="A803" s="402"/>
      <c r="B803" s="3"/>
      <c r="C803" s="3"/>
      <c r="D803" s="3"/>
      <c r="E803" s="524"/>
      <c r="F803" s="524"/>
      <c r="G803" s="525"/>
      <c r="H803" s="402"/>
      <c r="I803" s="402"/>
      <c r="J803" s="402"/>
      <c r="K803" s="402"/>
      <c r="L803" s="402"/>
      <c r="M803" s="402"/>
      <c r="N803" s="431"/>
      <c r="O803" s="431"/>
      <c r="P803" s="431"/>
      <c r="Q803" s="431"/>
      <c r="R803" s="431"/>
      <c r="S803" s="431"/>
    </row>
    <row r="804" spans="1:19" x14ac:dyDescent="0.25">
      <c r="A804" s="402"/>
      <c r="B804" s="3"/>
      <c r="C804" s="3"/>
      <c r="D804" s="3"/>
      <c r="E804" s="524"/>
      <c r="F804" s="524"/>
      <c r="G804" s="525"/>
      <c r="H804" s="402"/>
      <c r="I804" s="402"/>
      <c r="J804" s="402"/>
      <c r="K804" s="402"/>
      <c r="L804" s="402"/>
      <c r="M804" s="402"/>
      <c r="N804" s="431"/>
      <c r="O804" s="431"/>
      <c r="P804" s="431"/>
      <c r="Q804" s="431"/>
      <c r="R804" s="431"/>
      <c r="S804" s="431"/>
    </row>
    <row r="805" spans="1:19" x14ac:dyDescent="0.25">
      <c r="A805" s="402"/>
      <c r="B805" s="3"/>
      <c r="C805" s="3"/>
      <c r="D805" s="3"/>
      <c r="E805" s="524"/>
      <c r="F805" s="524"/>
      <c r="G805" s="525"/>
      <c r="H805" s="402"/>
      <c r="I805" s="402"/>
      <c r="J805" s="402"/>
      <c r="K805" s="402"/>
      <c r="L805" s="402"/>
      <c r="M805" s="402"/>
      <c r="N805" s="431"/>
      <c r="O805" s="431"/>
      <c r="P805" s="431"/>
      <c r="Q805" s="431"/>
      <c r="R805" s="431"/>
      <c r="S805" s="431"/>
    </row>
    <row r="806" spans="1:19" x14ac:dyDescent="0.25">
      <c r="A806" s="402"/>
      <c r="B806" s="3"/>
      <c r="C806" s="3"/>
      <c r="D806" s="3"/>
      <c r="E806" s="524"/>
      <c r="F806" s="524"/>
      <c r="G806" s="525"/>
      <c r="H806" s="402"/>
      <c r="I806" s="402"/>
      <c r="J806" s="402"/>
      <c r="K806" s="402"/>
      <c r="L806" s="402"/>
      <c r="M806" s="402"/>
      <c r="N806" s="431"/>
      <c r="O806" s="431"/>
      <c r="P806" s="431"/>
      <c r="Q806" s="431"/>
      <c r="R806" s="431"/>
      <c r="S806" s="431"/>
    </row>
    <row r="807" spans="1:19" x14ac:dyDescent="0.25">
      <c r="A807" s="402"/>
      <c r="B807" s="3"/>
      <c r="C807" s="3"/>
      <c r="D807" s="3"/>
      <c r="E807" s="524"/>
      <c r="F807" s="524"/>
      <c r="G807" s="525"/>
      <c r="H807" s="402"/>
      <c r="I807" s="402"/>
      <c r="J807" s="402"/>
      <c r="K807" s="402"/>
      <c r="L807" s="402"/>
      <c r="M807" s="402"/>
      <c r="N807" s="431"/>
      <c r="O807" s="431"/>
      <c r="P807" s="431"/>
      <c r="Q807" s="431"/>
      <c r="R807" s="431"/>
      <c r="S807" s="431"/>
    </row>
    <row r="808" spans="1:19" x14ac:dyDescent="0.25">
      <c r="A808" s="402"/>
      <c r="B808" s="3"/>
      <c r="C808" s="3"/>
      <c r="D808" s="3"/>
      <c r="E808" s="524"/>
      <c r="F808" s="524"/>
      <c r="G808" s="525"/>
      <c r="H808" s="402"/>
      <c r="I808" s="402"/>
      <c r="J808" s="402"/>
      <c r="K808" s="402"/>
      <c r="L808" s="402"/>
      <c r="M808" s="402"/>
      <c r="N808" s="431"/>
      <c r="O808" s="431"/>
      <c r="P808" s="431"/>
      <c r="Q808" s="431"/>
      <c r="R808" s="431"/>
      <c r="S808" s="431"/>
    </row>
    <row r="809" spans="1:19" x14ac:dyDescent="0.25">
      <c r="A809" s="402"/>
      <c r="B809" s="3"/>
      <c r="C809" s="3"/>
      <c r="D809" s="3"/>
      <c r="E809" s="524"/>
      <c r="F809" s="524"/>
      <c r="G809" s="525"/>
      <c r="H809" s="402"/>
      <c r="I809" s="402"/>
      <c r="J809" s="402"/>
      <c r="K809" s="402"/>
      <c r="L809" s="402"/>
      <c r="M809" s="402"/>
      <c r="N809" s="431"/>
      <c r="O809" s="431"/>
      <c r="P809" s="431"/>
      <c r="Q809" s="431"/>
      <c r="R809" s="431"/>
      <c r="S809" s="431"/>
    </row>
    <row r="810" spans="1:19" x14ac:dyDescent="0.25">
      <c r="A810" s="402"/>
      <c r="B810" s="3"/>
      <c r="C810" s="3"/>
      <c r="D810" s="3"/>
      <c r="E810" s="524"/>
      <c r="F810" s="524"/>
      <c r="G810" s="525"/>
      <c r="H810" s="402"/>
      <c r="I810" s="402"/>
      <c r="J810" s="402"/>
      <c r="K810" s="402"/>
      <c r="L810" s="402"/>
      <c r="M810" s="402"/>
      <c r="N810" s="431"/>
      <c r="O810" s="431"/>
      <c r="P810" s="431"/>
      <c r="Q810" s="431"/>
      <c r="R810" s="431"/>
      <c r="S810" s="431"/>
    </row>
    <row r="811" spans="1:19" x14ac:dyDescent="0.25">
      <c r="A811" s="402"/>
      <c r="B811" s="3"/>
      <c r="C811" s="3"/>
      <c r="D811" s="3"/>
      <c r="E811" s="524"/>
      <c r="F811" s="524"/>
      <c r="G811" s="525"/>
      <c r="H811" s="402"/>
      <c r="I811" s="402"/>
      <c r="J811" s="402"/>
      <c r="K811" s="402"/>
      <c r="L811" s="402"/>
      <c r="M811" s="402"/>
      <c r="N811" s="431"/>
      <c r="O811" s="431"/>
      <c r="P811" s="431"/>
      <c r="Q811" s="431"/>
      <c r="R811" s="431"/>
      <c r="S811" s="431"/>
    </row>
    <row r="812" spans="1:19" x14ac:dyDescent="0.25">
      <c r="A812" s="402"/>
      <c r="B812" s="3"/>
      <c r="C812" s="3"/>
      <c r="D812" s="3"/>
      <c r="E812" s="524"/>
      <c r="F812" s="524"/>
      <c r="G812" s="525"/>
      <c r="H812" s="402"/>
      <c r="I812" s="402"/>
      <c r="J812" s="402"/>
      <c r="K812" s="402"/>
      <c r="L812" s="402"/>
      <c r="M812" s="402"/>
      <c r="N812" s="431"/>
      <c r="O812" s="431"/>
      <c r="P812" s="431"/>
      <c r="Q812" s="431"/>
      <c r="R812" s="431"/>
      <c r="S812" s="431"/>
    </row>
    <row r="813" spans="1:19" x14ac:dyDescent="0.25">
      <c r="A813" s="402"/>
      <c r="B813" s="3"/>
      <c r="C813" s="3"/>
      <c r="D813" s="3"/>
      <c r="E813" s="524"/>
      <c r="F813" s="524"/>
      <c r="G813" s="525"/>
      <c r="H813" s="402"/>
      <c r="I813" s="402"/>
      <c r="J813" s="402"/>
      <c r="K813" s="402"/>
      <c r="L813" s="402"/>
      <c r="M813" s="402"/>
      <c r="N813" s="431"/>
      <c r="O813" s="431"/>
      <c r="P813" s="431"/>
      <c r="Q813" s="431"/>
      <c r="R813" s="431"/>
      <c r="S813" s="431"/>
    </row>
    <row r="814" spans="1:19" x14ac:dyDescent="0.25">
      <c r="A814" s="402"/>
      <c r="B814" s="3"/>
      <c r="C814" s="3"/>
      <c r="D814" s="3"/>
      <c r="E814" s="524"/>
      <c r="F814" s="524"/>
      <c r="G814" s="525"/>
      <c r="H814" s="402"/>
      <c r="I814" s="402"/>
      <c r="J814" s="402"/>
      <c r="K814" s="402"/>
      <c r="L814" s="402"/>
      <c r="M814" s="402"/>
      <c r="N814" s="431"/>
      <c r="O814" s="431"/>
      <c r="P814" s="431"/>
      <c r="Q814" s="431"/>
      <c r="R814" s="431"/>
      <c r="S814" s="431"/>
    </row>
    <row r="815" spans="1:19" x14ac:dyDescent="0.25">
      <c r="A815" s="402"/>
      <c r="B815" s="3"/>
      <c r="C815" s="3"/>
      <c r="D815" s="3"/>
      <c r="E815" s="524"/>
      <c r="F815" s="524"/>
      <c r="G815" s="525"/>
      <c r="H815" s="402"/>
      <c r="I815" s="402"/>
      <c r="J815" s="402"/>
      <c r="K815" s="402"/>
      <c r="L815" s="402"/>
      <c r="M815" s="402"/>
      <c r="N815" s="431"/>
      <c r="O815" s="431"/>
      <c r="P815" s="431"/>
      <c r="Q815" s="431"/>
      <c r="R815" s="431"/>
      <c r="S815" s="431"/>
    </row>
    <row r="816" spans="1:19" x14ac:dyDescent="0.25">
      <c r="A816" s="402"/>
      <c r="B816" s="3"/>
      <c r="C816" s="3"/>
      <c r="D816" s="3"/>
      <c r="E816" s="524"/>
      <c r="F816" s="524"/>
      <c r="G816" s="525"/>
      <c r="H816" s="402"/>
      <c r="I816" s="402"/>
      <c r="J816" s="402"/>
      <c r="K816" s="402"/>
      <c r="L816" s="402"/>
      <c r="M816" s="402"/>
      <c r="N816" s="431"/>
      <c r="O816" s="431"/>
      <c r="P816" s="431"/>
      <c r="Q816" s="431"/>
      <c r="R816" s="431"/>
      <c r="S816" s="431"/>
    </row>
    <row r="817" spans="1:19" x14ac:dyDescent="0.25">
      <c r="A817" s="402"/>
      <c r="B817" s="3"/>
      <c r="C817" s="3"/>
      <c r="D817" s="3"/>
      <c r="E817" s="524"/>
      <c r="F817" s="524"/>
      <c r="G817" s="525"/>
      <c r="H817" s="402"/>
      <c r="I817" s="402"/>
      <c r="J817" s="402"/>
      <c r="K817" s="402"/>
      <c r="L817" s="402"/>
      <c r="M817" s="402"/>
      <c r="N817" s="431"/>
      <c r="O817" s="431"/>
      <c r="P817" s="431"/>
      <c r="Q817" s="431"/>
      <c r="R817" s="431"/>
      <c r="S817" s="431"/>
    </row>
    <row r="818" spans="1:19" x14ac:dyDescent="0.25">
      <c r="A818" s="402"/>
      <c r="B818" s="3"/>
      <c r="C818" s="3"/>
      <c r="D818" s="3"/>
      <c r="E818" s="524"/>
      <c r="F818" s="524"/>
      <c r="G818" s="525"/>
      <c r="H818" s="402"/>
      <c r="I818" s="402"/>
      <c r="J818" s="402"/>
      <c r="K818" s="402"/>
      <c r="L818" s="402"/>
      <c r="M818" s="402"/>
      <c r="N818" s="431"/>
      <c r="O818" s="431"/>
      <c r="P818" s="431"/>
      <c r="Q818" s="431"/>
      <c r="R818" s="431"/>
      <c r="S818" s="431"/>
    </row>
    <row r="819" spans="1:19" x14ac:dyDescent="0.25">
      <c r="A819" s="402"/>
      <c r="B819" s="3"/>
      <c r="C819" s="3"/>
      <c r="D819" s="3"/>
      <c r="E819" s="524"/>
      <c r="F819" s="524"/>
      <c r="G819" s="525"/>
      <c r="H819" s="402"/>
      <c r="I819" s="402"/>
      <c r="J819" s="402"/>
      <c r="K819" s="402"/>
      <c r="L819" s="402"/>
      <c r="M819" s="402"/>
      <c r="N819" s="431"/>
      <c r="O819" s="431"/>
      <c r="P819" s="431"/>
      <c r="Q819" s="431"/>
      <c r="R819" s="431"/>
      <c r="S819" s="431"/>
    </row>
    <row r="820" spans="1:19" x14ac:dyDescent="0.25">
      <c r="A820" s="402"/>
      <c r="B820" s="3"/>
      <c r="C820" s="3"/>
      <c r="D820" s="3"/>
      <c r="E820" s="524"/>
      <c r="F820" s="524"/>
      <c r="G820" s="525"/>
      <c r="H820" s="402"/>
      <c r="I820" s="402"/>
      <c r="J820" s="402"/>
      <c r="K820" s="402"/>
      <c r="L820" s="402"/>
      <c r="M820" s="402"/>
      <c r="N820" s="431"/>
      <c r="O820" s="431"/>
      <c r="P820" s="431"/>
      <c r="Q820" s="431"/>
      <c r="R820" s="431"/>
      <c r="S820" s="431"/>
    </row>
    <row r="821" spans="1:19" x14ac:dyDescent="0.25">
      <c r="A821" s="402"/>
      <c r="B821" s="3"/>
      <c r="C821" s="3"/>
      <c r="D821" s="3"/>
      <c r="E821" s="524"/>
      <c r="F821" s="524"/>
      <c r="G821" s="525"/>
      <c r="H821" s="402"/>
      <c r="I821" s="402"/>
      <c r="J821" s="402"/>
      <c r="K821" s="402"/>
      <c r="L821" s="402"/>
      <c r="M821" s="402"/>
      <c r="N821" s="431"/>
      <c r="O821" s="431"/>
      <c r="P821" s="431"/>
      <c r="Q821" s="431"/>
      <c r="R821" s="431"/>
      <c r="S821" s="431"/>
    </row>
    <row r="822" spans="1:19" x14ac:dyDescent="0.25">
      <c r="A822" s="402"/>
      <c r="B822" s="3"/>
      <c r="C822" s="3"/>
      <c r="D822" s="3"/>
      <c r="E822" s="524"/>
      <c r="F822" s="524"/>
      <c r="G822" s="525"/>
      <c r="H822" s="402"/>
      <c r="I822" s="402"/>
      <c r="J822" s="402"/>
      <c r="K822" s="402"/>
      <c r="L822" s="402"/>
      <c r="M822" s="402"/>
      <c r="N822" s="431"/>
      <c r="O822" s="431"/>
      <c r="P822" s="431"/>
      <c r="Q822" s="431"/>
      <c r="R822" s="431"/>
      <c r="S822" s="431"/>
    </row>
    <row r="823" spans="1:19" x14ac:dyDescent="0.25">
      <c r="A823" s="402"/>
      <c r="B823" s="3"/>
      <c r="C823" s="3"/>
      <c r="D823" s="3"/>
      <c r="E823" s="524"/>
      <c r="F823" s="524"/>
      <c r="G823" s="525"/>
      <c r="H823" s="402"/>
      <c r="I823" s="402"/>
      <c r="J823" s="402"/>
      <c r="K823" s="402"/>
      <c r="L823" s="402"/>
      <c r="M823" s="402"/>
      <c r="N823" s="431"/>
      <c r="O823" s="431"/>
      <c r="P823" s="431"/>
      <c r="Q823" s="431"/>
      <c r="R823" s="431"/>
      <c r="S823" s="431"/>
    </row>
    <row r="824" spans="1:19" x14ac:dyDescent="0.25">
      <c r="A824" s="402"/>
      <c r="B824" s="3"/>
      <c r="C824" s="3"/>
      <c r="D824" s="3"/>
      <c r="E824" s="524"/>
      <c r="F824" s="524"/>
      <c r="G824" s="525"/>
      <c r="H824" s="402"/>
      <c r="I824" s="402"/>
      <c r="J824" s="402"/>
      <c r="K824" s="402"/>
      <c r="L824" s="402"/>
      <c r="M824" s="402"/>
      <c r="N824" s="431"/>
      <c r="O824" s="431"/>
      <c r="P824" s="431"/>
      <c r="Q824" s="431"/>
      <c r="R824" s="431"/>
      <c r="S824" s="431"/>
    </row>
    <row r="825" spans="1:19" x14ac:dyDescent="0.25">
      <c r="A825" s="402"/>
      <c r="B825" s="3"/>
      <c r="C825" s="3"/>
      <c r="D825" s="3"/>
      <c r="E825" s="524"/>
      <c r="F825" s="524"/>
      <c r="G825" s="525"/>
      <c r="H825" s="402"/>
      <c r="I825" s="402"/>
      <c r="J825" s="402"/>
      <c r="K825" s="402"/>
      <c r="L825" s="402"/>
      <c r="M825" s="402"/>
      <c r="N825" s="431"/>
      <c r="O825" s="431"/>
      <c r="P825" s="431"/>
      <c r="Q825" s="431"/>
      <c r="R825" s="431"/>
      <c r="S825" s="431"/>
    </row>
    <row r="826" spans="1:19" x14ac:dyDescent="0.25">
      <c r="A826" s="402"/>
      <c r="B826" s="3"/>
      <c r="C826" s="3"/>
      <c r="D826" s="3"/>
      <c r="E826" s="524"/>
      <c r="F826" s="524"/>
      <c r="G826" s="525"/>
      <c r="H826" s="402"/>
      <c r="I826" s="402"/>
      <c r="J826" s="402"/>
      <c r="K826" s="402"/>
      <c r="L826" s="402"/>
      <c r="M826" s="402"/>
      <c r="N826" s="431"/>
      <c r="O826" s="431"/>
      <c r="P826" s="431"/>
      <c r="Q826" s="431"/>
      <c r="R826" s="431"/>
      <c r="S826" s="431"/>
    </row>
    <row r="827" spans="1:19" x14ac:dyDescent="0.25">
      <c r="A827" s="402"/>
      <c r="B827" s="3"/>
      <c r="C827" s="3"/>
      <c r="D827" s="3"/>
      <c r="E827" s="524"/>
      <c r="F827" s="524"/>
      <c r="G827" s="525"/>
      <c r="H827" s="402"/>
      <c r="I827" s="402"/>
      <c r="J827" s="402"/>
      <c r="K827" s="402"/>
      <c r="L827" s="402"/>
      <c r="M827" s="402"/>
      <c r="N827" s="431"/>
      <c r="O827" s="431"/>
      <c r="P827" s="431"/>
      <c r="Q827" s="431"/>
      <c r="R827" s="431"/>
      <c r="S827" s="431"/>
    </row>
    <row r="828" spans="1:19" x14ac:dyDescent="0.25">
      <c r="A828" s="402"/>
      <c r="B828" s="3"/>
      <c r="C828" s="3"/>
      <c r="D828" s="3"/>
      <c r="E828" s="524"/>
      <c r="F828" s="524"/>
      <c r="G828" s="525"/>
      <c r="H828" s="402"/>
      <c r="I828" s="402"/>
      <c r="J828" s="402"/>
      <c r="K828" s="402"/>
      <c r="L828" s="402"/>
      <c r="M828" s="402"/>
      <c r="N828" s="431"/>
      <c r="O828" s="431"/>
      <c r="P828" s="431"/>
      <c r="Q828" s="431"/>
      <c r="R828" s="431"/>
      <c r="S828" s="431"/>
    </row>
    <row r="829" spans="1:19" x14ac:dyDescent="0.25">
      <c r="A829" s="402"/>
      <c r="B829" s="3"/>
      <c r="C829" s="3"/>
      <c r="D829" s="3"/>
      <c r="E829" s="524"/>
      <c r="F829" s="524"/>
      <c r="G829" s="525"/>
      <c r="H829" s="402"/>
      <c r="I829" s="402"/>
      <c r="J829" s="402"/>
      <c r="K829" s="402"/>
      <c r="L829" s="402"/>
      <c r="M829" s="402"/>
      <c r="N829" s="431"/>
      <c r="O829" s="431"/>
      <c r="P829" s="431"/>
      <c r="Q829" s="431"/>
      <c r="R829" s="431"/>
      <c r="S829" s="431"/>
    </row>
    <row r="830" spans="1:19" x14ac:dyDescent="0.25">
      <c r="A830" s="402"/>
      <c r="B830" s="3"/>
      <c r="C830" s="3"/>
      <c r="D830" s="3"/>
      <c r="E830" s="524"/>
      <c r="F830" s="524"/>
      <c r="G830" s="525"/>
      <c r="H830" s="402"/>
      <c r="I830" s="402"/>
      <c r="J830" s="402"/>
      <c r="K830" s="402"/>
      <c r="L830" s="402"/>
      <c r="M830" s="402"/>
      <c r="N830" s="431"/>
      <c r="O830" s="431"/>
      <c r="P830" s="431"/>
      <c r="Q830" s="431"/>
      <c r="R830" s="431"/>
      <c r="S830" s="431"/>
    </row>
    <row r="831" spans="1:19" x14ac:dyDescent="0.25">
      <c r="A831" s="402"/>
      <c r="B831" s="3"/>
      <c r="C831" s="3"/>
      <c r="D831" s="3"/>
      <c r="E831" s="524"/>
      <c r="F831" s="524"/>
      <c r="G831" s="525"/>
      <c r="H831" s="402"/>
      <c r="I831" s="402"/>
      <c r="J831" s="402"/>
      <c r="K831" s="402"/>
      <c r="L831" s="402"/>
      <c r="M831" s="402"/>
      <c r="N831" s="431"/>
      <c r="O831" s="431"/>
      <c r="P831" s="431"/>
      <c r="Q831" s="431"/>
      <c r="R831" s="431"/>
      <c r="S831" s="431"/>
    </row>
    <row r="832" spans="1:19" x14ac:dyDescent="0.25">
      <c r="A832" s="402"/>
      <c r="B832" s="3"/>
      <c r="C832" s="3"/>
      <c r="D832" s="3"/>
      <c r="E832" s="524"/>
      <c r="F832" s="524"/>
      <c r="G832" s="525"/>
      <c r="H832" s="402"/>
      <c r="I832" s="402"/>
      <c r="J832" s="402"/>
      <c r="K832" s="402"/>
      <c r="L832" s="402"/>
      <c r="M832" s="402"/>
      <c r="N832" s="431"/>
      <c r="O832" s="431"/>
      <c r="P832" s="431"/>
      <c r="Q832" s="431"/>
      <c r="R832" s="431"/>
      <c r="S832" s="431"/>
    </row>
    <row r="833" spans="1:19" x14ac:dyDescent="0.25">
      <c r="A833" s="402"/>
      <c r="B833" s="3"/>
      <c r="C833" s="3"/>
      <c r="D833" s="3"/>
      <c r="E833" s="524"/>
      <c r="F833" s="524"/>
      <c r="G833" s="525"/>
      <c r="H833" s="402"/>
      <c r="I833" s="402"/>
      <c r="J833" s="402"/>
      <c r="K833" s="402"/>
      <c r="L833" s="402"/>
      <c r="M833" s="402"/>
      <c r="N833" s="431"/>
      <c r="O833" s="431"/>
      <c r="P833" s="431"/>
      <c r="Q833" s="431"/>
      <c r="R833" s="431"/>
      <c r="S833" s="431"/>
    </row>
    <row r="834" spans="1:19" x14ac:dyDescent="0.25">
      <c r="A834" s="402"/>
      <c r="B834" s="3"/>
      <c r="C834" s="3"/>
      <c r="D834" s="3"/>
      <c r="E834" s="524"/>
      <c r="F834" s="524"/>
      <c r="G834" s="525"/>
      <c r="H834" s="402"/>
      <c r="I834" s="402"/>
      <c r="J834" s="402"/>
      <c r="K834" s="402"/>
      <c r="L834" s="402"/>
      <c r="M834" s="402"/>
      <c r="N834" s="431"/>
      <c r="O834" s="431"/>
      <c r="P834" s="431"/>
      <c r="Q834" s="431"/>
      <c r="R834" s="431"/>
      <c r="S834" s="431"/>
    </row>
    <row r="835" spans="1:19" x14ac:dyDescent="0.25">
      <c r="A835" s="402"/>
      <c r="B835" s="3"/>
      <c r="C835" s="3"/>
      <c r="D835" s="3"/>
      <c r="E835" s="524"/>
      <c r="F835" s="524"/>
      <c r="G835" s="525"/>
      <c r="H835" s="402"/>
      <c r="I835" s="402"/>
      <c r="J835" s="402"/>
      <c r="K835" s="402"/>
      <c r="L835" s="402"/>
      <c r="M835" s="402"/>
      <c r="N835" s="431"/>
      <c r="O835" s="431"/>
      <c r="P835" s="431"/>
      <c r="Q835" s="431"/>
      <c r="R835" s="431"/>
      <c r="S835" s="431"/>
    </row>
    <row r="836" spans="1:19" x14ac:dyDescent="0.25">
      <c r="A836" s="402"/>
      <c r="B836" s="3"/>
      <c r="C836" s="3"/>
      <c r="D836" s="3"/>
      <c r="E836" s="524"/>
      <c r="F836" s="524"/>
      <c r="G836" s="525"/>
      <c r="H836" s="402"/>
      <c r="I836" s="402"/>
      <c r="J836" s="402"/>
      <c r="K836" s="402"/>
      <c r="L836" s="402"/>
      <c r="M836" s="402"/>
      <c r="N836" s="431"/>
      <c r="O836" s="431"/>
      <c r="P836" s="431"/>
      <c r="Q836" s="431"/>
      <c r="R836" s="431"/>
      <c r="S836" s="431"/>
    </row>
    <row r="837" spans="1:19" x14ac:dyDescent="0.25">
      <c r="A837" s="402"/>
      <c r="B837" s="3"/>
      <c r="C837" s="3"/>
      <c r="D837" s="3"/>
      <c r="E837" s="524"/>
      <c r="F837" s="524"/>
      <c r="G837" s="525"/>
      <c r="H837" s="402"/>
      <c r="I837" s="402"/>
      <c r="J837" s="402"/>
      <c r="K837" s="402"/>
      <c r="L837" s="402"/>
      <c r="M837" s="402"/>
      <c r="N837" s="431"/>
      <c r="O837" s="431"/>
      <c r="P837" s="431"/>
      <c r="Q837" s="431"/>
      <c r="R837" s="431"/>
      <c r="S837" s="431"/>
    </row>
    <row r="838" spans="1:19" x14ac:dyDescent="0.25">
      <c r="A838" s="402"/>
      <c r="B838" s="3"/>
      <c r="C838" s="3"/>
      <c r="D838" s="3"/>
      <c r="E838" s="524"/>
      <c r="F838" s="524"/>
      <c r="G838" s="525"/>
      <c r="H838" s="402"/>
      <c r="I838" s="402"/>
      <c r="J838" s="402"/>
      <c r="K838" s="402"/>
      <c r="L838" s="402"/>
      <c r="M838" s="402"/>
      <c r="N838" s="431"/>
      <c r="O838" s="431"/>
      <c r="P838" s="431"/>
      <c r="Q838" s="431"/>
      <c r="R838" s="431"/>
      <c r="S838" s="431"/>
    </row>
    <row r="839" spans="1:19" x14ac:dyDescent="0.25">
      <c r="A839" s="402"/>
      <c r="B839" s="3"/>
      <c r="C839" s="3"/>
      <c r="D839" s="3"/>
      <c r="E839" s="524"/>
      <c r="F839" s="524"/>
      <c r="G839" s="525"/>
      <c r="H839" s="402"/>
      <c r="I839" s="402"/>
      <c r="J839" s="402"/>
      <c r="K839" s="402"/>
      <c r="L839" s="402"/>
      <c r="M839" s="402"/>
      <c r="N839" s="431"/>
      <c r="O839" s="431"/>
      <c r="P839" s="431"/>
      <c r="Q839" s="431"/>
      <c r="R839" s="431"/>
      <c r="S839" s="431"/>
    </row>
    <row r="840" spans="1:19" x14ac:dyDescent="0.25">
      <c r="A840" s="402"/>
      <c r="B840" s="3"/>
      <c r="C840" s="3"/>
      <c r="D840" s="3"/>
      <c r="E840" s="524"/>
      <c r="F840" s="524"/>
      <c r="G840" s="525"/>
      <c r="H840" s="402"/>
      <c r="I840" s="402"/>
      <c r="J840" s="402"/>
      <c r="K840" s="402"/>
      <c r="L840" s="402"/>
      <c r="M840" s="402"/>
      <c r="N840" s="431"/>
      <c r="O840" s="431"/>
      <c r="P840" s="431"/>
      <c r="Q840" s="431"/>
      <c r="R840" s="431"/>
      <c r="S840" s="431"/>
    </row>
    <row r="841" spans="1:19" x14ac:dyDescent="0.25">
      <c r="A841" s="402"/>
      <c r="B841" s="3"/>
      <c r="C841" s="3"/>
      <c r="D841" s="3"/>
      <c r="E841" s="524"/>
      <c r="F841" s="524"/>
      <c r="G841" s="525"/>
      <c r="H841" s="402"/>
      <c r="I841" s="402"/>
      <c r="J841" s="402"/>
      <c r="K841" s="402"/>
      <c r="L841" s="402"/>
      <c r="M841" s="402"/>
      <c r="N841" s="431"/>
      <c r="O841" s="431"/>
      <c r="P841" s="431"/>
      <c r="Q841" s="431"/>
      <c r="R841" s="431"/>
      <c r="S841" s="431"/>
    </row>
    <row r="842" spans="1:19" x14ac:dyDescent="0.25">
      <c r="A842" s="402"/>
      <c r="B842" s="402"/>
      <c r="C842" s="402"/>
      <c r="D842" s="402"/>
      <c r="E842" s="402"/>
      <c r="F842" s="402"/>
      <c r="G842" s="402"/>
      <c r="H842" s="402"/>
      <c r="I842" s="402"/>
      <c r="J842" s="402"/>
      <c r="K842" s="402"/>
      <c r="L842" s="402"/>
      <c r="M842" s="402"/>
      <c r="N842" s="431"/>
      <c r="O842" s="431"/>
      <c r="P842" s="431"/>
      <c r="Q842" s="431"/>
      <c r="R842" s="431"/>
      <c r="S842" s="431"/>
    </row>
    <row r="843" spans="1:19" x14ac:dyDescent="0.25">
      <c r="A843" s="402"/>
      <c r="B843" s="402"/>
      <c r="C843" s="402"/>
      <c r="D843" s="402"/>
      <c r="E843" s="402"/>
      <c r="F843" s="402"/>
      <c r="G843" s="402"/>
      <c r="H843" s="402"/>
      <c r="I843" s="402"/>
      <c r="J843" s="402"/>
      <c r="K843" s="402"/>
      <c r="L843" s="402"/>
      <c r="M843" s="402"/>
      <c r="N843" s="431"/>
      <c r="O843" s="431"/>
      <c r="P843" s="431"/>
      <c r="Q843" s="431"/>
      <c r="R843" s="431"/>
      <c r="S843" s="431"/>
    </row>
    <row r="844" spans="1:19" x14ac:dyDescent="0.25">
      <c r="A844" s="402"/>
      <c r="B844" s="402"/>
      <c r="C844" s="402"/>
      <c r="D844" s="402"/>
      <c r="E844" s="402"/>
      <c r="F844" s="402"/>
      <c r="G844" s="402"/>
      <c r="H844" s="402"/>
      <c r="I844" s="402"/>
      <c r="J844" s="402"/>
      <c r="K844" s="402"/>
      <c r="L844" s="402"/>
      <c r="M844" s="402"/>
      <c r="N844" s="431"/>
      <c r="O844" s="431"/>
      <c r="P844" s="431"/>
      <c r="Q844" s="431"/>
      <c r="R844" s="431"/>
      <c r="S844" s="431"/>
    </row>
    <row r="845" spans="1:19" x14ac:dyDescent="0.25">
      <c r="A845" s="402"/>
      <c r="B845" s="402"/>
      <c r="C845" s="402"/>
      <c r="D845" s="402"/>
      <c r="E845" s="402"/>
      <c r="F845" s="402"/>
      <c r="G845" s="402"/>
      <c r="H845" s="402"/>
      <c r="I845" s="402"/>
      <c r="J845" s="402"/>
      <c r="K845" s="402"/>
      <c r="L845" s="402"/>
      <c r="M845" s="402"/>
      <c r="N845" s="431"/>
      <c r="O845" s="431"/>
      <c r="P845" s="431"/>
      <c r="Q845" s="431"/>
      <c r="R845" s="431"/>
      <c r="S845" s="431"/>
    </row>
    <row r="846" spans="1:19" x14ac:dyDescent="0.25">
      <c r="A846" s="402"/>
      <c r="B846" s="402"/>
      <c r="C846" s="402"/>
      <c r="D846" s="402"/>
      <c r="E846" s="402"/>
      <c r="F846" s="402"/>
      <c r="G846" s="402"/>
      <c r="H846" s="402"/>
      <c r="I846" s="402"/>
      <c r="J846" s="402"/>
      <c r="K846" s="402"/>
      <c r="L846" s="402"/>
      <c r="M846" s="402"/>
      <c r="N846" s="431"/>
      <c r="O846" s="431"/>
      <c r="P846" s="431"/>
      <c r="Q846" s="431"/>
      <c r="R846" s="431"/>
      <c r="S846" s="431"/>
    </row>
    <row r="847" spans="1:19" x14ac:dyDescent="0.25">
      <c r="A847" s="402"/>
      <c r="B847" s="402"/>
      <c r="C847" s="402"/>
      <c r="D847" s="402"/>
      <c r="E847" s="402"/>
      <c r="F847" s="402"/>
      <c r="G847" s="402"/>
      <c r="H847" s="402"/>
      <c r="I847" s="402"/>
      <c r="J847" s="402"/>
      <c r="K847" s="402"/>
      <c r="L847" s="402"/>
      <c r="M847" s="402"/>
      <c r="N847" s="431"/>
      <c r="O847" s="431"/>
      <c r="P847" s="431"/>
      <c r="Q847" s="431"/>
      <c r="R847" s="431"/>
      <c r="S847" s="431"/>
    </row>
    <row r="848" spans="1:19" x14ac:dyDescent="0.25">
      <c r="A848" s="402"/>
      <c r="B848" s="402"/>
      <c r="C848" s="402"/>
      <c r="D848" s="402"/>
      <c r="E848" s="402"/>
      <c r="F848" s="402"/>
      <c r="G848" s="402"/>
      <c r="H848" s="402"/>
      <c r="I848" s="402"/>
      <c r="J848" s="402"/>
      <c r="K848" s="402"/>
      <c r="L848" s="402"/>
      <c r="M848" s="402"/>
      <c r="N848" s="431"/>
      <c r="O848" s="431"/>
      <c r="P848" s="431"/>
      <c r="Q848" s="431"/>
      <c r="R848" s="431"/>
      <c r="S848" s="431"/>
    </row>
    <row r="849" spans="1:19" x14ac:dyDescent="0.25">
      <c r="A849" s="402"/>
      <c r="B849" s="402"/>
      <c r="C849" s="402"/>
      <c r="D849" s="402"/>
      <c r="E849" s="402"/>
      <c r="F849" s="402"/>
      <c r="G849" s="402"/>
      <c r="H849" s="402"/>
      <c r="I849" s="402"/>
      <c r="J849" s="402"/>
      <c r="K849" s="402"/>
      <c r="L849" s="402"/>
      <c r="M849" s="402"/>
      <c r="N849" s="431"/>
      <c r="O849" s="431"/>
      <c r="P849" s="431"/>
      <c r="Q849" s="431"/>
      <c r="R849" s="431"/>
      <c r="S849" s="431"/>
    </row>
    <row r="850" spans="1:19" x14ac:dyDescent="0.25">
      <c r="A850" s="402"/>
      <c r="B850" s="402"/>
      <c r="C850" s="402"/>
      <c r="D850" s="402"/>
      <c r="E850" s="402"/>
      <c r="F850" s="402"/>
      <c r="G850" s="402"/>
      <c r="H850" s="402"/>
      <c r="I850" s="402"/>
      <c r="J850" s="402"/>
      <c r="K850" s="402"/>
      <c r="L850" s="402"/>
      <c r="M850" s="402"/>
      <c r="N850" s="431"/>
      <c r="O850" s="431"/>
      <c r="P850" s="431"/>
      <c r="Q850" s="431"/>
      <c r="R850" s="431"/>
      <c r="S850" s="431"/>
    </row>
    <row r="851" spans="1:19" x14ac:dyDescent="0.25">
      <c r="A851" s="402"/>
      <c r="B851" s="402"/>
      <c r="C851" s="402"/>
      <c r="D851" s="402"/>
      <c r="E851" s="402"/>
      <c r="F851" s="402"/>
      <c r="G851" s="402"/>
      <c r="H851" s="402"/>
      <c r="I851" s="402"/>
      <c r="J851" s="402"/>
      <c r="K851" s="402"/>
      <c r="L851" s="402"/>
      <c r="M851" s="402"/>
      <c r="N851" s="431"/>
      <c r="O851" s="431"/>
      <c r="P851" s="431"/>
      <c r="Q851" s="431"/>
      <c r="R851" s="431"/>
      <c r="S851" s="431"/>
    </row>
    <row r="852" spans="1:19" x14ac:dyDescent="0.25">
      <c r="A852" s="402"/>
      <c r="B852" s="402"/>
      <c r="C852" s="402"/>
      <c r="D852" s="402"/>
      <c r="E852" s="402"/>
      <c r="F852" s="402"/>
      <c r="G852" s="402"/>
      <c r="H852" s="402"/>
      <c r="I852" s="402"/>
      <c r="J852" s="402"/>
      <c r="K852" s="402"/>
      <c r="L852" s="402"/>
      <c r="M852" s="402"/>
      <c r="N852" s="431"/>
      <c r="O852" s="431"/>
      <c r="P852" s="431"/>
      <c r="Q852" s="431"/>
      <c r="R852" s="431"/>
      <c r="S852" s="431"/>
    </row>
    <row r="853" spans="1:19" x14ac:dyDescent="0.25">
      <c r="A853" s="402"/>
      <c r="B853" s="402"/>
      <c r="C853" s="402"/>
      <c r="D853" s="402"/>
      <c r="E853" s="402"/>
      <c r="F853" s="402"/>
      <c r="G853" s="402"/>
      <c r="H853" s="402"/>
      <c r="I853" s="402"/>
      <c r="J853" s="402"/>
      <c r="K853" s="402"/>
      <c r="L853" s="402"/>
      <c r="M853" s="402"/>
      <c r="N853" s="431"/>
      <c r="O853" s="431"/>
      <c r="P853" s="431"/>
      <c r="Q853" s="431"/>
      <c r="R853" s="431"/>
      <c r="S853" s="431"/>
    </row>
    <row r="854" spans="1:19" x14ac:dyDescent="0.25">
      <c r="A854" s="402"/>
      <c r="B854" s="402"/>
      <c r="C854" s="402"/>
      <c r="D854" s="402"/>
      <c r="E854" s="402"/>
      <c r="F854" s="402"/>
      <c r="G854" s="402"/>
      <c r="H854" s="402"/>
      <c r="I854" s="402"/>
      <c r="J854" s="402"/>
      <c r="K854" s="402"/>
      <c r="L854" s="402"/>
      <c r="M854" s="402"/>
      <c r="N854" s="431"/>
      <c r="O854" s="431"/>
      <c r="P854" s="431"/>
      <c r="Q854" s="431"/>
      <c r="R854" s="431"/>
      <c r="S854" s="431"/>
    </row>
    <row r="855" spans="1:19" x14ac:dyDescent="0.25">
      <c r="A855" s="402"/>
      <c r="B855" s="402"/>
      <c r="C855" s="402"/>
      <c r="D855" s="402"/>
      <c r="E855" s="402"/>
      <c r="F855" s="402"/>
      <c r="G855" s="402"/>
      <c r="H855" s="402"/>
      <c r="I855" s="402"/>
      <c r="J855" s="402"/>
      <c r="K855" s="402"/>
      <c r="L855" s="402"/>
      <c r="M855" s="402"/>
      <c r="N855" s="431"/>
      <c r="O855" s="431"/>
      <c r="P855" s="431"/>
      <c r="Q855" s="431"/>
      <c r="R855" s="431"/>
      <c r="S855" s="431"/>
    </row>
    <row r="856" spans="1:19" x14ac:dyDescent="0.25">
      <c r="A856" s="402"/>
      <c r="B856" s="402"/>
      <c r="C856" s="402"/>
      <c r="D856" s="402"/>
      <c r="E856" s="402"/>
      <c r="F856" s="402"/>
      <c r="G856" s="402"/>
      <c r="H856" s="402"/>
      <c r="I856" s="402"/>
      <c r="J856" s="402"/>
      <c r="K856" s="402"/>
      <c r="L856" s="402"/>
      <c r="M856" s="402"/>
      <c r="N856" s="431"/>
      <c r="O856" s="431"/>
      <c r="P856" s="431"/>
      <c r="Q856" s="431"/>
      <c r="R856" s="431"/>
      <c r="S856" s="431"/>
    </row>
    <row r="857" spans="1:19" x14ac:dyDescent="0.25">
      <c r="A857" s="402"/>
      <c r="B857" s="402"/>
      <c r="C857" s="402"/>
      <c r="D857" s="402"/>
      <c r="E857" s="402"/>
      <c r="F857" s="402"/>
      <c r="G857" s="402"/>
      <c r="H857" s="402"/>
      <c r="I857" s="402"/>
      <c r="J857" s="402"/>
      <c r="K857" s="402"/>
      <c r="L857" s="402"/>
      <c r="M857" s="402"/>
      <c r="N857" s="431"/>
      <c r="O857" s="431"/>
      <c r="P857" s="431"/>
      <c r="Q857" s="431"/>
      <c r="R857" s="431"/>
      <c r="S857" s="431"/>
    </row>
    <row r="858" spans="1:19" x14ac:dyDescent="0.25">
      <c r="A858" s="402"/>
      <c r="B858" s="402"/>
      <c r="C858" s="402"/>
      <c r="D858" s="402"/>
      <c r="E858" s="402"/>
      <c r="F858" s="402"/>
      <c r="G858" s="402"/>
      <c r="H858" s="402"/>
      <c r="I858" s="402"/>
      <c r="J858" s="402"/>
      <c r="K858" s="402"/>
      <c r="L858" s="402"/>
      <c r="M858" s="402"/>
      <c r="N858" s="431"/>
      <c r="O858" s="431"/>
      <c r="P858" s="431"/>
      <c r="Q858" s="431"/>
      <c r="R858" s="431"/>
      <c r="S858" s="431"/>
    </row>
    <row r="859" spans="1:19" x14ac:dyDescent="0.25">
      <c r="A859" s="402"/>
      <c r="B859" s="402"/>
      <c r="C859" s="402"/>
      <c r="D859" s="402"/>
      <c r="E859" s="402"/>
      <c r="F859" s="402"/>
      <c r="G859" s="402"/>
      <c r="H859" s="402"/>
      <c r="I859" s="402"/>
      <c r="J859" s="402"/>
      <c r="K859" s="402"/>
      <c r="L859" s="402"/>
      <c r="M859" s="402"/>
      <c r="N859" s="431"/>
      <c r="O859" s="431"/>
      <c r="P859" s="431"/>
      <c r="Q859" s="431"/>
      <c r="R859" s="431"/>
      <c r="S859" s="431"/>
    </row>
    <row r="860" spans="1:19" x14ac:dyDescent="0.25">
      <c r="A860" s="402"/>
      <c r="B860" s="402"/>
      <c r="C860" s="402"/>
      <c r="D860" s="402"/>
      <c r="E860" s="402"/>
      <c r="F860" s="402"/>
      <c r="G860" s="402"/>
      <c r="H860" s="402"/>
      <c r="I860" s="402"/>
      <c r="J860" s="402"/>
      <c r="K860" s="402"/>
      <c r="L860" s="402"/>
      <c r="M860" s="402"/>
      <c r="N860" s="431"/>
      <c r="O860" s="431"/>
      <c r="P860" s="431"/>
      <c r="Q860" s="431"/>
      <c r="R860" s="431"/>
      <c r="S860" s="431"/>
    </row>
    <row r="861" spans="1:19" x14ac:dyDescent="0.25">
      <c r="A861" s="402"/>
      <c r="B861" s="402"/>
      <c r="C861" s="402"/>
      <c r="D861" s="402"/>
      <c r="E861" s="402"/>
      <c r="F861" s="402"/>
      <c r="G861" s="402"/>
      <c r="H861" s="402"/>
      <c r="I861" s="402"/>
      <c r="J861" s="402"/>
      <c r="K861" s="402"/>
      <c r="L861" s="402"/>
      <c r="M861" s="402"/>
      <c r="N861" s="431"/>
      <c r="O861" s="431"/>
      <c r="P861" s="431"/>
      <c r="Q861" s="431"/>
      <c r="R861" s="431"/>
      <c r="S861" s="431"/>
    </row>
    <row r="862" spans="1:19" x14ac:dyDescent="0.25">
      <c r="A862" s="402"/>
      <c r="B862" s="402"/>
      <c r="C862" s="402"/>
      <c r="D862" s="402"/>
      <c r="E862" s="402"/>
      <c r="F862" s="402"/>
      <c r="G862" s="402"/>
      <c r="H862" s="402"/>
      <c r="I862" s="402"/>
      <c r="J862" s="402"/>
      <c r="K862" s="402"/>
      <c r="L862" s="402"/>
      <c r="M862" s="402"/>
      <c r="N862" s="431"/>
      <c r="O862" s="431"/>
      <c r="P862" s="431"/>
      <c r="Q862" s="431"/>
      <c r="R862" s="431"/>
      <c r="S862" s="431"/>
    </row>
    <row r="863" spans="1:19" x14ac:dyDescent="0.25">
      <c r="A863" s="402"/>
      <c r="B863" s="402"/>
      <c r="C863" s="402"/>
      <c r="D863" s="402"/>
      <c r="E863" s="402"/>
      <c r="F863" s="402"/>
      <c r="G863" s="402"/>
      <c r="H863" s="402"/>
      <c r="I863" s="402"/>
      <c r="J863" s="402"/>
      <c r="K863" s="402"/>
      <c r="L863" s="402"/>
      <c r="M863" s="402"/>
      <c r="N863" s="431"/>
      <c r="O863" s="431"/>
      <c r="P863" s="431"/>
      <c r="Q863" s="431"/>
      <c r="R863" s="431"/>
      <c r="S863" s="431"/>
    </row>
    <row r="864" spans="1:19" x14ac:dyDescent="0.25">
      <c r="A864" s="402"/>
      <c r="B864" s="402"/>
      <c r="C864" s="402"/>
      <c r="D864" s="402"/>
      <c r="E864" s="402"/>
      <c r="F864" s="402"/>
      <c r="G864" s="402"/>
      <c r="H864" s="402"/>
      <c r="I864" s="402"/>
      <c r="J864" s="402"/>
      <c r="K864" s="402"/>
      <c r="L864" s="402"/>
      <c r="M864" s="402"/>
      <c r="N864" s="431"/>
      <c r="O864" s="431"/>
      <c r="P864" s="431"/>
      <c r="Q864" s="431"/>
      <c r="R864" s="431"/>
      <c r="S864" s="431"/>
    </row>
    <row r="865" spans="1:19" x14ac:dyDescent="0.25">
      <c r="A865" s="402"/>
      <c r="B865" s="402"/>
      <c r="C865" s="402"/>
      <c r="D865" s="402"/>
      <c r="E865" s="402"/>
      <c r="F865" s="402"/>
      <c r="G865" s="402"/>
      <c r="H865" s="402"/>
      <c r="I865" s="402"/>
      <c r="J865" s="402"/>
      <c r="K865" s="402"/>
      <c r="L865" s="402"/>
      <c r="M865" s="402"/>
      <c r="N865" s="431"/>
      <c r="O865" s="431"/>
      <c r="P865" s="431"/>
      <c r="Q865" s="431"/>
      <c r="R865" s="431"/>
      <c r="S865" s="431"/>
    </row>
    <row r="866" spans="1:19" x14ac:dyDescent="0.25">
      <c r="A866" s="402"/>
      <c r="B866" s="402"/>
      <c r="C866" s="402"/>
      <c r="D866" s="402"/>
      <c r="E866" s="402"/>
      <c r="F866" s="402"/>
      <c r="G866" s="402"/>
      <c r="H866" s="402"/>
      <c r="I866" s="402"/>
      <c r="J866" s="402"/>
      <c r="K866" s="402"/>
      <c r="L866" s="402"/>
      <c r="M866" s="402"/>
      <c r="N866" s="431"/>
      <c r="O866" s="431"/>
      <c r="P866" s="431"/>
      <c r="Q866" s="431"/>
      <c r="R866" s="431"/>
      <c r="S866" s="431"/>
    </row>
    <row r="867" spans="1:19" x14ac:dyDescent="0.25">
      <c r="A867" s="402"/>
      <c r="B867" s="402"/>
      <c r="C867" s="402"/>
      <c r="D867" s="402"/>
      <c r="E867" s="402"/>
      <c r="F867" s="402"/>
      <c r="G867" s="402"/>
      <c r="H867" s="402"/>
      <c r="I867" s="402"/>
      <c r="J867" s="402"/>
      <c r="K867" s="402"/>
      <c r="L867" s="402"/>
      <c r="M867" s="402"/>
      <c r="N867" s="431"/>
      <c r="O867" s="431"/>
      <c r="P867" s="431"/>
      <c r="Q867" s="431"/>
      <c r="R867" s="431"/>
      <c r="S867" s="431"/>
    </row>
    <row r="868" spans="1:19" x14ac:dyDescent="0.25">
      <c r="A868" s="402"/>
      <c r="B868" s="402"/>
      <c r="C868" s="402"/>
      <c r="D868" s="402"/>
      <c r="E868" s="402"/>
      <c r="F868" s="402"/>
      <c r="G868" s="402"/>
      <c r="H868" s="402"/>
      <c r="I868" s="402"/>
      <c r="J868" s="402"/>
      <c r="K868" s="402"/>
      <c r="L868" s="402"/>
      <c r="M868" s="402"/>
      <c r="N868" s="431"/>
      <c r="O868" s="431"/>
      <c r="P868" s="431"/>
      <c r="Q868" s="431"/>
      <c r="R868" s="431"/>
      <c r="S868" s="431"/>
    </row>
    <row r="869" spans="1:19" x14ac:dyDescent="0.25">
      <c r="A869" s="402"/>
      <c r="B869" s="402"/>
      <c r="C869" s="402"/>
      <c r="D869" s="402"/>
      <c r="E869" s="402"/>
      <c r="F869" s="402"/>
      <c r="G869" s="402"/>
      <c r="H869" s="402"/>
      <c r="I869" s="402"/>
      <c r="J869" s="402"/>
      <c r="K869" s="402"/>
      <c r="L869" s="402"/>
      <c r="M869" s="402"/>
      <c r="N869" s="431"/>
      <c r="O869" s="431"/>
      <c r="P869" s="431"/>
      <c r="Q869" s="431"/>
      <c r="R869" s="431"/>
      <c r="S869" s="431"/>
    </row>
    <row r="870" spans="1:19" x14ac:dyDescent="0.25">
      <c r="A870" s="402"/>
      <c r="B870" s="402"/>
      <c r="C870" s="402"/>
      <c r="D870" s="402"/>
      <c r="E870" s="402"/>
      <c r="F870" s="402"/>
      <c r="G870" s="402"/>
      <c r="H870" s="402"/>
      <c r="I870" s="402"/>
      <c r="J870" s="402"/>
      <c r="K870" s="402"/>
      <c r="L870" s="402"/>
      <c r="M870" s="402"/>
      <c r="N870" s="431"/>
      <c r="O870" s="431"/>
      <c r="P870" s="431"/>
      <c r="Q870" s="431"/>
      <c r="R870" s="431"/>
      <c r="S870" s="431"/>
    </row>
    <row r="871" spans="1:19" x14ac:dyDescent="0.25">
      <c r="A871" s="402"/>
      <c r="B871" s="402"/>
      <c r="C871" s="402"/>
      <c r="D871" s="402"/>
      <c r="E871" s="402"/>
      <c r="F871" s="402"/>
      <c r="G871" s="402"/>
      <c r="H871" s="402"/>
      <c r="I871" s="402"/>
      <c r="J871" s="402"/>
      <c r="K871" s="402"/>
      <c r="L871" s="402"/>
      <c r="M871" s="402"/>
      <c r="N871" s="431"/>
      <c r="O871" s="431"/>
      <c r="P871" s="431"/>
      <c r="Q871" s="431"/>
      <c r="R871" s="431"/>
      <c r="S871" s="431"/>
    </row>
    <row r="872" spans="1:19" x14ac:dyDescent="0.25">
      <c r="A872" s="402"/>
      <c r="B872" s="402"/>
      <c r="C872" s="402"/>
      <c r="D872" s="402"/>
      <c r="E872" s="402"/>
      <c r="F872" s="402"/>
      <c r="G872" s="402"/>
      <c r="H872" s="402"/>
      <c r="I872" s="402"/>
      <c r="J872" s="402"/>
      <c r="K872" s="402"/>
      <c r="L872" s="402"/>
      <c r="M872" s="402"/>
      <c r="N872" s="431"/>
      <c r="O872" s="431"/>
      <c r="P872" s="431"/>
      <c r="Q872" s="431"/>
      <c r="R872" s="431"/>
      <c r="S872" s="431"/>
    </row>
    <row r="873" spans="1:19" x14ac:dyDescent="0.25">
      <c r="A873" s="402"/>
      <c r="B873" s="402"/>
      <c r="C873" s="402"/>
      <c r="D873" s="402"/>
      <c r="E873" s="402"/>
      <c r="F873" s="402"/>
      <c r="G873" s="402"/>
      <c r="H873" s="402"/>
      <c r="I873" s="402"/>
      <c r="J873" s="402"/>
      <c r="K873" s="402"/>
      <c r="L873" s="402"/>
      <c r="M873" s="402"/>
      <c r="N873" s="431"/>
      <c r="O873" s="431"/>
      <c r="P873" s="431"/>
      <c r="Q873" s="431"/>
      <c r="R873" s="431"/>
      <c r="S873" s="431"/>
    </row>
    <row r="874" spans="1:19" x14ac:dyDescent="0.25">
      <c r="A874" s="402"/>
      <c r="B874" s="402"/>
      <c r="C874" s="402"/>
      <c r="D874" s="402"/>
      <c r="E874" s="402"/>
      <c r="F874" s="402"/>
      <c r="G874" s="402"/>
      <c r="H874" s="402"/>
      <c r="I874" s="402"/>
      <c r="J874" s="402"/>
      <c r="K874" s="402"/>
      <c r="L874" s="402"/>
      <c r="M874" s="402"/>
      <c r="N874" s="431"/>
      <c r="O874" s="431"/>
      <c r="P874" s="431"/>
      <c r="Q874" s="431"/>
      <c r="R874" s="431"/>
      <c r="S874" s="431"/>
    </row>
    <row r="875" spans="1:19" x14ac:dyDescent="0.25">
      <c r="A875" s="402"/>
      <c r="B875" s="402"/>
      <c r="C875" s="402"/>
      <c r="D875" s="402"/>
      <c r="E875" s="402"/>
      <c r="F875" s="402"/>
      <c r="G875" s="402"/>
      <c r="H875" s="402"/>
      <c r="I875" s="402"/>
      <c r="J875" s="402"/>
      <c r="K875" s="402"/>
      <c r="L875" s="402"/>
      <c r="M875" s="402"/>
      <c r="N875" s="431"/>
      <c r="O875" s="431"/>
      <c r="P875" s="431"/>
      <c r="Q875" s="431"/>
      <c r="R875" s="431"/>
      <c r="S875" s="431"/>
    </row>
    <row r="876" spans="1:19" x14ac:dyDescent="0.25">
      <c r="A876" s="402"/>
      <c r="B876" s="402"/>
      <c r="C876" s="402"/>
      <c r="D876" s="402"/>
      <c r="E876" s="402"/>
      <c r="F876" s="402"/>
      <c r="G876" s="402"/>
      <c r="H876" s="402"/>
      <c r="I876" s="402"/>
      <c r="J876" s="402"/>
      <c r="K876" s="402"/>
      <c r="L876" s="402"/>
      <c r="M876" s="402"/>
      <c r="N876" s="431"/>
      <c r="O876" s="431"/>
      <c r="P876" s="431"/>
      <c r="Q876" s="431"/>
      <c r="R876" s="431"/>
      <c r="S876" s="431"/>
    </row>
    <row r="877" spans="1:19" x14ac:dyDescent="0.25">
      <c r="A877" s="402"/>
      <c r="B877" s="402"/>
      <c r="C877" s="402"/>
      <c r="D877" s="402"/>
      <c r="E877" s="402"/>
      <c r="F877" s="402"/>
      <c r="G877" s="402"/>
      <c r="H877" s="402"/>
      <c r="I877" s="402"/>
      <c r="J877" s="402"/>
      <c r="K877" s="402"/>
      <c r="L877" s="402"/>
      <c r="M877" s="402"/>
      <c r="N877" s="431"/>
      <c r="O877" s="431"/>
      <c r="P877" s="431"/>
      <c r="Q877" s="431"/>
      <c r="R877" s="431"/>
      <c r="S877" s="431"/>
    </row>
    <row r="878" spans="1:19" x14ac:dyDescent="0.25">
      <c r="A878" s="402"/>
      <c r="B878" s="402"/>
      <c r="C878" s="402"/>
      <c r="D878" s="402"/>
      <c r="E878" s="402"/>
      <c r="F878" s="402"/>
      <c r="G878" s="402"/>
      <c r="H878" s="402"/>
      <c r="I878" s="402"/>
      <c r="J878" s="402"/>
      <c r="K878" s="402"/>
      <c r="L878" s="402"/>
      <c r="M878" s="402"/>
      <c r="N878" s="431"/>
      <c r="O878" s="431"/>
      <c r="P878" s="431"/>
      <c r="Q878" s="431"/>
      <c r="R878" s="431"/>
      <c r="S878" s="431"/>
    </row>
    <row r="879" spans="1:19" x14ac:dyDescent="0.25">
      <c r="A879" s="402"/>
      <c r="B879" s="402"/>
      <c r="C879" s="402"/>
      <c r="D879" s="402"/>
      <c r="E879" s="402"/>
      <c r="F879" s="402"/>
      <c r="G879" s="402"/>
      <c r="H879" s="402"/>
      <c r="I879" s="402"/>
      <c r="J879" s="402"/>
      <c r="K879" s="402"/>
      <c r="L879" s="402"/>
      <c r="M879" s="402"/>
      <c r="N879" s="431"/>
      <c r="O879" s="431"/>
      <c r="P879" s="431"/>
      <c r="Q879" s="431"/>
      <c r="R879" s="431"/>
      <c r="S879" s="431"/>
    </row>
    <row r="880" spans="1:19" x14ac:dyDescent="0.25">
      <c r="A880" s="402"/>
      <c r="B880" s="402"/>
      <c r="C880" s="402"/>
      <c r="D880" s="402"/>
      <c r="E880" s="402"/>
      <c r="F880" s="402"/>
      <c r="G880" s="402"/>
      <c r="H880" s="402"/>
      <c r="I880" s="402"/>
      <c r="J880" s="402"/>
      <c r="K880" s="402"/>
      <c r="L880" s="402"/>
      <c r="M880" s="402"/>
      <c r="N880" s="431"/>
      <c r="O880" s="431"/>
      <c r="P880" s="431"/>
      <c r="Q880" s="431"/>
      <c r="R880" s="431"/>
      <c r="S880" s="431"/>
    </row>
    <row r="881" spans="1:19" x14ac:dyDescent="0.25">
      <c r="A881" s="402"/>
      <c r="B881" s="402"/>
      <c r="C881" s="402"/>
      <c r="D881" s="402"/>
      <c r="E881" s="402"/>
      <c r="F881" s="402"/>
      <c r="G881" s="402"/>
      <c r="H881" s="402"/>
      <c r="I881" s="402"/>
      <c r="J881" s="402"/>
      <c r="K881" s="402"/>
      <c r="L881" s="402"/>
      <c r="M881" s="402"/>
      <c r="N881" s="431"/>
      <c r="O881" s="431"/>
      <c r="P881" s="431"/>
      <c r="Q881" s="431"/>
      <c r="R881" s="431"/>
      <c r="S881" s="431"/>
    </row>
    <row r="882" spans="1:19" x14ac:dyDescent="0.25">
      <c r="A882" s="402"/>
      <c r="B882" s="402"/>
      <c r="C882" s="402"/>
      <c r="D882" s="402"/>
      <c r="E882" s="402"/>
      <c r="F882" s="402"/>
      <c r="G882" s="402"/>
      <c r="H882" s="402"/>
      <c r="I882" s="402"/>
      <c r="J882" s="402"/>
      <c r="K882" s="402"/>
      <c r="L882" s="402"/>
      <c r="M882" s="402"/>
      <c r="N882" s="431"/>
      <c r="O882" s="431"/>
      <c r="P882" s="431"/>
      <c r="Q882" s="431"/>
      <c r="R882" s="431"/>
      <c r="S882" s="431"/>
    </row>
    <row r="883" spans="1:19" x14ac:dyDescent="0.25">
      <c r="A883" s="402"/>
      <c r="B883" s="402"/>
      <c r="C883" s="402"/>
      <c r="D883" s="402"/>
      <c r="E883" s="402"/>
      <c r="F883" s="402"/>
      <c r="G883" s="402"/>
      <c r="H883" s="402"/>
      <c r="I883" s="402"/>
      <c r="J883" s="402"/>
      <c r="K883" s="402"/>
      <c r="L883" s="402"/>
      <c r="M883" s="402"/>
      <c r="N883" s="431"/>
      <c r="O883" s="431"/>
      <c r="P883" s="431"/>
      <c r="Q883" s="431"/>
      <c r="R883" s="431"/>
      <c r="S883" s="431"/>
    </row>
    <row r="884" spans="1:19" x14ac:dyDescent="0.25">
      <c r="A884" s="402"/>
      <c r="B884" s="402"/>
      <c r="C884" s="402"/>
      <c r="D884" s="402"/>
      <c r="E884" s="402"/>
      <c r="F884" s="402"/>
      <c r="G884" s="402"/>
      <c r="H884" s="402"/>
      <c r="I884" s="402"/>
      <c r="J884" s="402"/>
      <c r="K884" s="402"/>
      <c r="L884" s="402"/>
      <c r="M884" s="402"/>
      <c r="N884" s="431"/>
      <c r="O884" s="431"/>
      <c r="P884" s="431"/>
      <c r="Q884" s="431"/>
      <c r="R884" s="431"/>
      <c r="S884" s="431"/>
    </row>
    <row r="885" spans="1:19" x14ac:dyDescent="0.25">
      <c r="A885" s="402"/>
      <c r="B885" s="402"/>
      <c r="C885" s="402"/>
      <c r="D885" s="402"/>
      <c r="E885" s="402"/>
      <c r="F885" s="402"/>
      <c r="G885" s="402"/>
      <c r="H885" s="402"/>
      <c r="I885" s="402"/>
      <c r="J885" s="402"/>
      <c r="K885" s="402"/>
      <c r="L885" s="402"/>
      <c r="M885" s="402"/>
      <c r="N885" s="431"/>
      <c r="O885" s="431"/>
      <c r="P885" s="431"/>
      <c r="Q885" s="431"/>
      <c r="R885" s="431"/>
      <c r="S885" s="431"/>
    </row>
    <row r="886" spans="1:19" x14ac:dyDescent="0.25">
      <c r="A886" s="402"/>
      <c r="B886" s="402"/>
      <c r="C886" s="402"/>
      <c r="D886" s="402"/>
      <c r="E886" s="402"/>
      <c r="F886" s="402"/>
      <c r="G886" s="402"/>
      <c r="H886" s="402"/>
      <c r="I886" s="402"/>
      <c r="J886" s="402"/>
      <c r="K886" s="402"/>
      <c r="L886" s="402"/>
      <c r="M886" s="402"/>
      <c r="N886" s="431"/>
      <c r="O886" s="431"/>
      <c r="P886" s="431"/>
      <c r="Q886" s="431"/>
      <c r="R886" s="431"/>
      <c r="S886" s="431"/>
    </row>
    <row r="887" spans="1:19" x14ac:dyDescent="0.25">
      <c r="A887" s="402"/>
      <c r="B887" s="402"/>
      <c r="C887" s="402"/>
      <c r="D887" s="402"/>
      <c r="E887" s="402"/>
      <c r="F887" s="402"/>
      <c r="G887" s="402"/>
      <c r="H887" s="402"/>
      <c r="I887" s="402"/>
      <c r="J887" s="402"/>
      <c r="K887" s="402"/>
      <c r="L887" s="402"/>
      <c r="M887" s="402"/>
      <c r="N887" s="431"/>
      <c r="O887" s="431"/>
      <c r="P887" s="431"/>
      <c r="Q887" s="431"/>
      <c r="R887" s="431"/>
      <c r="S887" s="431"/>
    </row>
    <row r="888" spans="1:19" x14ac:dyDescent="0.25">
      <c r="A888" s="402"/>
      <c r="B888" s="402"/>
      <c r="C888" s="402"/>
      <c r="D888" s="402"/>
      <c r="E888" s="402"/>
      <c r="F888" s="402"/>
      <c r="G888" s="402"/>
      <c r="H888" s="402"/>
      <c r="I888" s="402"/>
      <c r="J888" s="402"/>
      <c r="K888" s="402"/>
      <c r="L888" s="402"/>
      <c r="M888" s="402"/>
      <c r="N888" s="431"/>
      <c r="O888" s="431"/>
      <c r="P888" s="431"/>
      <c r="Q888" s="431"/>
      <c r="R888" s="431"/>
      <c r="S888" s="431"/>
    </row>
    <row r="889" spans="1:19" x14ac:dyDescent="0.25">
      <c r="A889" s="402"/>
      <c r="B889" s="402"/>
      <c r="C889" s="402"/>
      <c r="D889" s="402"/>
      <c r="E889" s="402"/>
      <c r="F889" s="402"/>
      <c r="G889" s="402"/>
      <c r="H889" s="402"/>
      <c r="I889" s="402"/>
      <c r="J889" s="402"/>
      <c r="K889" s="402"/>
      <c r="L889" s="402"/>
      <c r="M889" s="402"/>
      <c r="N889" s="431"/>
      <c r="O889" s="431"/>
      <c r="P889" s="431"/>
      <c r="Q889" s="431"/>
      <c r="R889" s="431"/>
      <c r="S889" s="431"/>
    </row>
    <row r="890" spans="1:19" x14ac:dyDescent="0.25">
      <c r="A890" s="402"/>
      <c r="B890" s="402"/>
      <c r="C890" s="402"/>
      <c r="D890" s="402"/>
      <c r="E890" s="402"/>
      <c r="F890" s="402"/>
      <c r="G890" s="402"/>
      <c r="H890" s="402"/>
      <c r="I890" s="402"/>
      <c r="J890" s="402"/>
      <c r="K890" s="402"/>
      <c r="L890" s="402"/>
      <c r="M890" s="402"/>
      <c r="N890" s="431"/>
      <c r="O890" s="431"/>
      <c r="P890" s="431"/>
      <c r="Q890" s="431"/>
      <c r="R890" s="431"/>
      <c r="S890" s="431"/>
    </row>
    <row r="891" spans="1:19" x14ac:dyDescent="0.25">
      <c r="A891" s="402"/>
      <c r="B891" s="402"/>
      <c r="C891" s="402"/>
      <c r="D891" s="402"/>
      <c r="E891" s="402"/>
      <c r="F891" s="402"/>
      <c r="G891" s="402"/>
      <c r="H891" s="402"/>
      <c r="I891" s="402"/>
      <c r="J891" s="402"/>
      <c r="K891" s="402"/>
      <c r="L891" s="402"/>
      <c r="M891" s="402"/>
      <c r="N891" s="431"/>
      <c r="O891" s="431"/>
      <c r="P891" s="431"/>
      <c r="Q891" s="431"/>
      <c r="R891" s="431"/>
      <c r="S891" s="431"/>
    </row>
    <row r="892" spans="1:19" x14ac:dyDescent="0.25">
      <c r="A892" s="402"/>
      <c r="B892" s="402"/>
      <c r="C892" s="402"/>
      <c r="D892" s="402"/>
      <c r="E892" s="402"/>
      <c r="F892" s="402"/>
      <c r="G892" s="402"/>
      <c r="H892" s="402"/>
      <c r="I892" s="402"/>
      <c r="J892" s="402"/>
      <c r="K892" s="402"/>
      <c r="L892" s="402"/>
      <c r="M892" s="402"/>
      <c r="N892" s="431"/>
      <c r="O892" s="431"/>
      <c r="P892" s="431"/>
      <c r="Q892" s="431"/>
      <c r="R892" s="431"/>
      <c r="S892" s="431"/>
    </row>
    <row r="893" spans="1:19" x14ac:dyDescent="0.25">
      <c r="A893" s="402"/>
      <c r="B893" s="402"/>
      <c r="C893" s="402"/>
      <c r="D893" s="402"/>
      <c r="E893" s="402"/>
      <c r="F893" s="402"/>
      <c r="G893" s="402"/>
      <c r="H893" s="402"/>
      <c r="I893" s="402"/>
      <c r="J893" s="402"/>
      <c r="K893" s="402"/>
      <c r="L893" s="402"/>
      <c r="M893" s="402"/>
      <c r="N893" s="431"/>
      <c r="O893" s="431"/>
      <c r="P893" s="431"/>
      <c r="Q893" s="431"/>
      <c r="R893" s="431"/>
      <c r="S893" s="431"/>
    </row>
    <row r="894" spans="1:19" x14ac:dyDescent="0.25">
      <c r="A894" s="402"/>
      <c r="B894" s="402"/>
      <c r="C894" s="402"/>
      <c r="D894" s="402"/>
      <c r="E894" s="402"/>
      <c r="F894" s="402"/>
      <c r="G894" s="402"/>
      <c r="H894" s="402"/>
      <c r="I894" s="402"/>
      <c r="J894" s="402"/>
      <c r="K894" s="402"/>
      <c r="L894" s="402"/>
      <c r="M894" s="402"/>
      <c r="N894" s="431"/>
      <c r="O894" s="431"/>
      <c r="P894" s="431"/>
      <c r="Q894" s="431"/>
      <c r="R894" s="431"/>
      <c r="S894" s="431"/>
    </row>
    <row r="895" spans="1:19" x14ac:dyDescent="0.25">
      <c r="A895" s="402"/>
      <c r="B895" s="402"/>
      <c r="C895" s="402"/>
      <c r="D895" s="402"/>
      <c r="E895" s="402"/>
      <c r="F895" s="402"/>
      <c r="G895" s="402"/>
      <c r="H895" s="402"/>
      <c r="I895" s="402"/>
      <c r="J895" s="402"/>
      <c r="K895" s="402"/>
      <c r="L895" s="402"/>
      <c r="M895" s="402"/>
      <c r="N895" s="431"/>
      <c r="O895" s="431"/>
      <c r="P895" s="431"/>
      <c r="Q895" s="431"/>
      <c r="R895" s="431"/>
      <c r="S895" s="431"/>
    </row>
    <row r="896" spans="1:19" x14ac:dyDescent="0.25">
      <c r="A896" s="402"/>
      <c r="B896" s="402"/>
      <c r="C896" s="402"/>
      <c r="D896" s="402"/>
      <c r="E896" s="402"/>
      <c r="F896" s="402"/>
      <c r="G896" s="402"/>
      <c r="H896" s="402"/>
      <c r="I896" s="402"/>
      <c r="J896" s="402"/>
      <c r="K896" s="402"/>
      <c r="L896" s="402"/>
      <c r="M896" s="402"/>
      <c r="N896" s="431"/>
      <c r="O896" s="431"/>
      <c r="P896" s="431"/>
      <c r="Q896" s="431"/>
      <c r="R896" s="431"/>
      <c r="S896" s="431"/>
    </row>
    <row r="897" spans="1:19" x14ac:dyDescent="0.25">
      <c r="A897" s="402"/>
      <c r="B897" s="402"/>
      <c r="C897" s="402"/>
      <c r="D897" s="402"/>
      <c r="E897" s="402"/>
      <c r="F897" s="402"/>
      <c r="G897" s="402"/>
      <c r="H897" s="402"/>
      <c r="I897" s="402"/>
      <c r="J897" s="402"/>
      <c r="K897" s="402"/>
      <c r="L897" s="402"/>
      <c r="M897" s="402"/>
      <c r="N897" s="431"/>
      <c r="O897" s="431"/>
      <c r="P897" s="431"/>
      <c r="Q897" s="431"/>
      <c r="R897" s="431"/>
      <c r="S897" s="431"/>
    </row>
    <row r="898" spans="1:19" x14ac:dyDescent="0.25">
      <c r="A898" s="402"/>
      <c r="B898" s="402"/>
      <c r="C898" s="402"/>
      <c r="D898" s="402"/>
      <c r="E898" s="402"/>
      <c r="F898" s="402"/>
      <c r="G898" s="402"/>
      <c r="H898" s="402"/>
      <c r="I898" s="402"/>
      <c r="J898" s="402"/>
      <c r="K898" s="402"/>
      <c r="L898" s="402"/>
      <c r="M898" s="402"/>
      <c r="N898" s="431"/>
      <c r="O898" s="431"/>
      <c r="P898" s="431"/>
      <c r="Q898" s="431"/>
      <c r="R898" s="431"/>
      <c r="S898" s="431"/>
    </row>
    <row r="899" spans="1:19" x14ac:dyDescent="0.25">
      <c r="A899" s="402"/>
      <c r="B899" s="402"/>
      <c r="C899" s="402"/>
      <c r="D899" s="402"/>
      <c r="E899" s="402"/>
      <c r="F899" s="402"/>
      <c r="G899" s="402"/>
      <c r="H899" s="402"/>
      <c r="I899" s="402"/>
      <c r="J899" s="402"/>
      <c r="K899" s="402"/>
      <c r="L899" s="402"/>
      <c r="M899" s="402"/>
      <c r="N899" s="431"/>
      <c r="O899" s="431"/>
      <c r="P899" s="431"/>
      <c r="Q899" s="431"/>
      <c r="R899" s="431"/>
      <c r="S899" s="431"/>
    </row>
    <row r="900" spans="1:19" x14ac:dyDescent="0.25">
      <c r="A900" s="402"/>
      <c r="B900" s="402"/>
      <c r="C900" s="402"/>
      <c r="D900" s="402"/>
      <c r="E900" s="402"/>
      <c r="F900" s="402"/>
      <c r="G900" s="402"/>
      <c r="H900" s="402"/>
      <c r="I900" s="402"/>
      <c r="J900" s="402"/>
      <c r="K900" s="402"/>
      <c r="L900" s="402"/>
      <c r="M900" s="402"/>
      <c r="N900" s="431"/>
      <c r="O900" s="431"/>
      <c r="P900" s="431"/>
      <c r="Q900" s="431"/>
      <c r="R900" s="431"/>
      <c r="S900" s="431"/>
    </row>
    <row r="901" spans="1:19" x14ac:dyDescent="0.25">
      <c r="A901" s="402"/>
      <c r="B901" s="402"/>
      <c r="C901" s="402"/>
      <c r="D901" s="402"/>
      <c r="E901" s="402"/>
      <c r="F901" s="402"/>
      <c r="G901" s="402"/>
      <c r="H901" s="402"/>
      <c r="I901" s="402"/>
      <c r="J901" s="402"/>
      <c r="K901" s="402"/>
      <c r="L901" s="402"/>
      <c r="M901" s="402"/>
      <c r="N901" s="431"/>
      <c r="O901" s="431"/>
      <c r="P901" s="431"/>
      <c r="Q901" s="431"/>
      <c r="R901" s="431"/>
      <c r="S901" s="431"/>
    </row>
    <row r="902" spans="1:19" x14ac:dyDescent="0.25">
      <c r="A902" s="402"/>
      <c r="B902" s="402"/>
      <c r="C902" s="402"/>
      <c r="D902" s="402"/>
      <c r="E902" s="402"/>
      <c r="F902" s="402"/>
      <c r="G902" s="402"/>
      <c r="H902" s="402"/>
      <c r="I902" s="402"/>
      <c r="J902" s="402"/>
      <c r="K902" s="402"/>
      <c r="L902" s="402"/>
      <c r="M902" s="402"/>
      <c r="N902" s="431"/>
      <c r="O902" s="431"/>
      <c r="P902" s="431"/>
      <c r="Q902" s="431"/>
      <c r="R902" s="431"/>
      <c r="S902" s="431"/>
    </row>
    <row r="903" spans="1:19" x14ac:dyDescent="0.25">
      <c r="A903" s="402"/>
      <c r="B903" s="402"/>
      <c r="C903" s="402"/>
      <c r="D903" s="402"/>
      <c r="E903" s="402"/>
      <c r="F903" s="402"/>
      <c r="G903" s="402"/>
      <c r="H903" s="402"/>
      <c r="I903" s="402"/>
      <c r="J903" s="402"/>
      <c r="K903" s="402"/>
      <c r="L903" s="402"/>
      <c r="M903" s="402"/>
      <c r="N903" s="431"/>
      <c r="O903" s="431"/>
      <c r="P903" s="431"/>
      <c r="Q903" s="431"/>
      <c r="R903" s="431"/>
      <c r="S903" s="431"/>
    </row>
    <row r="904" spans="1:19" x14ac:dyDescent="0.25">
      <c r="A904" s="402"/>
      <c r="B904" s="402"/>
      <c r="C904" s="402"/>
      <c r="D904" s="402"/>
      <c r="E904" s="402"/>
      <c r="F904" s="402"/>
      <c r="G904" s="402"/>
      <c r="H904" s="402"/>
      <c r="I904" s="402"/>
      <c r="J904" s="402"/>
      <c r="K904" s="402"/>
      <c r="L904" s="402"/>
      <c r="M904" s="402"/>
      <c r="N904" s="431"/>
      <c r="O904" s="431"/>
      <c r="P904" s="431"/>
      <c r="Q904" s="431"/>
      <c r="R904" s="431"/>
      <c r="S904" s="431"/>
    </row>
    <row r="905" spans="1:19" x14ac:dyDescent="0.25">
      <c r="A905" s="402"/>
      <c r="B905" s="402"/>
      <c r="C905" s="402"/>
      <c r="D905" s="402"/>
      <c r="E905" s="402"/>
      <c r="F905" s="402"/>
      <c r="G905" s="402"/>
      <c r="H905" s="402"/>
      <c r="I905" s="402"/>
      <c r="J905" s="402"/>
      <c r="K905" s="402"/>
      <c r="L905" s="402"/>
      <c r="M905" s="402"/>
      <c r="N905" s="431"/>
      <c r="O905" s="431"/>
      <c r="P905" s="431"/>
      <c r="Q905" s="431"/>
      <c r="R905" s="431"/>
      <c r="S905" s="431"/>
    </row>
    <row r="906" spans="1:19" x14ac:dyDescent="0.25">
      <c r="A906" s="402"/>
      <c r="B906" s="402"/>
      <c r="C906" s="402"/>
      <c r="D906" s="402"/>
      <c r="E906" s="402"/>
      <c r="F906" s="402"/>
      <c r="G906" s="402"/>
      <c r="H906" s="402"/>
      <c r="I906" s="402"/>
      <c r="J906" s="402"/>
      <c r="K906" s="402"/>
      <c r="L906" s="402"/>
      <c r="M906" s="402"/>
      <c r="N906" s="431"/>
      <c r="O906" s="431"/>
      <c r="P906" s="431"/>
      <c r="Q906" s="431"/>
      <c r="R906" s="431"/>
      <c r="S906" s="431"/>
    </row>
    <row r="907" spans="1:19" x14ac:dyDescent="0.25">
      <c r="A907" s="402"/>
      <c r="B907" s="402"/>
      <c r="C907" s="402"/>
      <c r="D907" s="402"/>
      <c r="E907" s="402"/>
      <c r="F907" s="402"/>
      <c r="G907" s="402"/>
      <c r="H907" s="402"/>
      <c r="I907" s="402"/>
      <c r="J907" s="402"/>
      <c r="K907" s="402"/>
      <c r="L907" s="402"/>
      <c r="M907" s="402"/>
      <c r="N907" s="431"/>
      <c r="O907" s="431"/>
      <c r="P907" s="431"/>
      <c r="Q907" s="431"/>
      <c r="R907" s="431"/>
      <c r="S907" s="431"/>
    </row>
    <row r="908" spans="1:19" x14ac:dyDescent="0.25">
      <c r="A908" s="402"/>
      <c r="B908" s="402"/>
      <c r="C908" s="402"/>
      <c r="D908" s="402"/>
      <c r="E908" s="402"/>
      <c r="F908" s="402"/>
      <c r="G908" s="402"/>
      <c r="H908" s="402"/>
      <c r="I908" s="402"/>
      <c r="J908" s="402"/>
      <c r="K908" s="402"/>
      <c r="L908" s="402"/>
      <c r="M908" s="402"/>
      <c r="N908" s="431"/>
      <c r="O908" s="431"/>
      <c r="P908" s="431"/>
      <c r="Q908" s="431"/>
      <c r="R908" s="431"/>
      <c r="S908" s="431"/>
    </row>
    <row r="909" spans="1:19" x14ac:dyDescent="0.25">
      <c r="A909" s="402"/>
      <c r="B909" s="402"/>
      <c r="C909" s="402"/>
      <c r="D909" s="402"/>
      <c r="E909" s="402"/>
      <c r="F909" s="402"/>
      <c r="G909" s="402"/>
      <c r="H909" s="402"/>
      <c r="I909" s="402"/>
      <c r="J909" s="402"/>
      <c r="K909" s="402"/>
      <c r="L909" s="402"/>
      <c r="M909" s="402"/>
      <c r="N909" s="431"/>
      <c r="O909" s="431"/>
      <c r="P909" s="431"/>
      <c r="Q909" s="431"/>
      <c r="R909" s="431"/>
      <c r="S909" s="431"/>
    </row>
    <row r="910" spans="1:19" x14ac:dyDescent="0.25">
      <c r="A910" s="402"/>
      <c r="B910" s="402"/>
      <c r="C910" s="402"/>
      <c r="D910" s="402"/>
      <c r="E910" s="402"/>
      <c r="F910" s="402"/>
      <c r="G910" s="402"/>
      <c r="H910" s="402"/>
      <c r="I910" s="402"/>
      <c r="J910" s="402"/>
      <c r="K910" s="402"/>
      <c r="L910" s="402"/>
      <c r="M910" s="402"/>
      <c r="N910" s="431"/>
      <c r="O910" s="431"/>
      <c r="P910" s="431"/>
      <c r="Q910" s="431"/>
      <c r="R910" s="431"/>
      <c r="S910" s="431"/>
    </row>
    <row r="911" spans="1:19" x14ac:dyDescent="0.25">
      <c r="A911" s="402"/>
      <c r="B911" s="402"/>
      <c r="C911" s="402"/>
      <c r="D911" s="402"/>
      <c r="E911" s="402"/>
      <c r="F911" s="402"/>
      <c r="G911" s="402"/>
      <c r="H911" s="402"/>
      <c r="I911" s="402"/>
      <c r="J911" s="402"/>
      <c r="K911" s="402"/>
      <c r="L911" s="402"/>
      <c r="M911" s="402"/>
      <c r="N911" s="431"/>
      <c r="O911" s="431"/>
      <c r="P911" s="431"/>
      <c r="Q911" s="431"/>
      <c r="R911" s="431"/>
      <c r="S911" s="431"/>
    </row>
    <row r="912" spans="1:19" x14ac:dyDescent="0.25">
      <c r="A912" s="402"/>
      <c r="B912" s="402"/>
      <c r="C912" s="402"/>
      <c r="D912" s="402"/>
      <c r="E912" s="402"/>
      <c r="F912" s="402"/>
      <c r="G912" s="402"/>
      <c r="H912" s="402"/>
      <c r="I912" s="402"/>
      <c r="J912" s="402"/>
      <c r="K912" s="402"/>
      <c r="L912" s="402"/>
      <c r="M912" s="402"/>
      <c r="N912" s="431"/>
      <c r="O912" s="431"/>
      <c r="P912" s="431"/>
      <c r="Q912" s="431"/>
      <c r="R912" s="431"/>
      <c r="S912" s="431"/>
    </row>
    <row r="913" spans="1:19" x14ac:dyDescent="0.25">
      <c r="A913" s="402"/>
      <c r="B913" s="402"/>
      <c r="C913" s="402"/>
      <c r="D913" s="402"/>
      <c r="E913" s="402"/>
      <c r="F913" s="402"/>
      <c r="G913" s="402"/>
      <c r="H913" s="402"/>
      <c r="I913" s="402"/>
      <c r="J913" s="402"/>
      <c r="K913" s="402"/>
      <c r="L913" s="402"/>
      <c r="M913" s="402"/>
      <c r="N913" s="431"/>
      <c r="O913" s="431"/>
      <c r="P913" s="431"/>
      <c r="Q913" s="431"/>
      <c r="R913" s="431"/>
      <c r="S913" s="431"/>
    </row>
    <row r="914" spans="1:19" x14ac:dyDescent="0.25">
      <c r="A914" s="402"/>
      <c r="B914" s="402"/>
      <c r="C914" s="402"/>
      <c r="D914" s="402"/>
      <c r="E914" s="402"/>
      <c r="F914" s="402"/>
      <c r="G914" s="402"/>
      <c r="H914" s="402"/>
      <c r="I914" s="402"/>
      <c r="J914" s="402"/>
      <c r="K914" s="402"/>
      <c r="L914" s="402"/>
      <c r="M914" s="402"/>
      <c r="N914" s="431"/>
      <c r="O914" s="431"/>
      <c r="P914" s="431"/>
      <c r="Q914" s="431"/>
      <c r="R914" s="431"/>
      <c r="S914" s="431"/>
    </row>
    <row r="915" spans="1:19" x14ac:dyDescent="0.25">
      <c r="A915" s="402"/>
      <c r="B915" s="402"/>
      <c r="C915" s="402"/>
      <c r="D915" s="402"/>
      <c r="E915" s="402"/>
      <c r="F915" s="402"/>
      <c r="G915" s="402"/>
      <c r="H915" s="402"/>
      <c r="I915" s="402"/>
      <c r="J915" s="402"/>
      <c r="K915" s="402"/>
      <c r="L915" s="402"/>
      <c r="M915" s="402"/>
      <c r="N915" s="431"/>
      <c r="O915" s="431"/>
      <c r="P915" s="431"/>
      <c r="Q915" s="431"/>
      <c r="R915" s="431"/>
      <c r="S915" s="431"/>
    </row>
    <row r="916" spans="1:19" x14ac:dyDescent="0.25">
      <c r="A916" s="402"/>
      <c r="B916" s="402"/>
      <c r="C916" s="402"/>
      <c r="D916" s="402"/>
      <c r="E916" s="402"/>
      <c r="F916" s="402"/>
      <c r="G916" s="402"/>
      <c r="H916" s="402"/>
      <c r="I916" s="402"/>
      <c r="J916" s="402"/>
      <c r="K916" s="402"/>
      <c r="L916" s="402"/>
      <c r="M916" s="402"/>
      <c r="N916" s="431"/>
      <c r="O916" s="431"/>
      <c r="P916" s="431"/>
      <c r="Q916" s="431"/>
      <c r="R916" s="431"/>
      <c r="S916" s="431"/>
    </row>
    <row r="917" spans="1:19" x14ac:dyDescent="0.25">
      <c r="A917" s="402"/>
      <c r="B917" s="402"/>
      <c r="C917" s="402"/>
      <c r="D917" s="402"/>
      <c r="E917" s="402"/>
      <c r="F917" s="402"/>
      <c r="G917" s="402"/>
      <c r="H917" s="402"/>
      <c r="I917" s="402"/>
      <c r="J917" s="402"/>
      <c r="K917" s="402"/>
      <c r="L917" s="402"/>
      <c r="M917" s="402"/>
      <c r="N917" s="431"/>
      <c r="O917" s="431"/>
      <c r="P917" s="431"/>
      <c r="Q917" s="431"/>
      <c r="R917" s="431"/>
      <c r="S917" s="431"/>
    </row>
    <row r="918" spans="1:19" x14ac:dyDescent="0.25">
      <c r="A918" s="402"/>
      <c r="B918" s="402"/>
      <c r="C918" s="402"/>
      <c r="D918" s="402"/>
      <c r="E918" s="402"/>
      <c r="F918" s="402"/>
      <c r="G918" s="402"/>
      <c r="H918" s="402"/>
      <c r="I918" s="402"/>
      <c r="J918" s="402"/>
      <c r="K918" s="402"/>
      <c r="L918" s="402"/>
      <c r="M918" s="402"/>
      <c r="N918" s="431"/>
      <c r="O918" s="431"/>
      <c r="P918" s="431"/>
      <c r="Q918" s="431"/>
      <c r="R918" s="431"/>
      <c r="S918" s="431"/>
    </row>
    <row r="919" spans="1:19" x14ac:dyDescent="0.25">
      <c r="A919" s="402"/>
      <c r="B919" s="402"/>
      <c r="C919" s="402"/>
      <c r="D919" s="402"/>
      <c r="E919" s="402"/>
      <c r="F919" s="402"/>
      <c r="G919" s="402"/>
      <c r="H919" s="402"/>
      <c r="I919" s="402"/>
      <c r="J919" s="402"/>
      <c r="K919" s="402"/>
      <c r="L919" s="402"/>
      <c r="M919" s="402"/>
      <c r="N919" s="431"/>
      <c r="O919" s="431"/>
      <c r="P919" s="431"/>
      <c r="Q919" s="431"/>
      <c r="R919" s="431"/>
      <c r="S919" s="431"/>
    </row>
    <row r="920" spans="1:19" x14ac:dyDescent="0.25">
      <c r="A920" s="402"/>
      <c r="B920" s="402"/>
      <c r="C920" s="402"/>
      <c r="D920" s="402"/>
      <c r="E920" s="402"/>
      <c r="F920" s="402"/>
      <c r="G920" s="402"/>
      <c r="H920" s="402"/>
      <c r="I920" s="402"/>
      <c r="J920" s="402"/>
      <c r="K920" s="402"/>
      <c r="L920" s="402"/>
      <c r="M920" s="402"/>
      <c r="N920" s="431"/>
      <c r="O920" s="431"/>
      <c r="P920" s="431"/>
      <c r="Q920" s="431"/>
      <c r="R920" s="431"/>
      <c r="S920" s="431"/>
    </row>
    <row r="921" spans="1:19" x14ac:dyDescent="0.25">
      <c r="A921" s="402"/>
      <c r="B921" s="402"/>
      <c r="C921" s="402"/>
      <c r="D921" s="402"/>
      <c r="E921" s="402"/>
      <c r="F921" s="402"/>
      <c r="G921" s="402"/>
      <c r="H921" s="402"/>
      <c r="I921" s="402"/>
      <c r="J921" s="402"/>
      <c r="K921" s="402"/>
      <c r="L921" s="402"/>
      <c r="M921" s="402"/>
      <c r="N921" s="431"/>
      <c r="O921" s="431"/>
      <c r="P921" s="431"/>
      <c r="Q921" s="431"/>
      <c r="R921" s="431"/>
      <c r="S921" s="431"/>
    </row>
    <row r="922" spans="1:19" x14ac:dyDescent="0.25">
      <c r="A922" s="402"/>
      <c r="B922" s="402"/>
      <c r="C922" s="402"/>
      <c r="D922" s="402"/>
      <c r="E922" s="402"/>
      <c r="F922" s="402"/>
      <c r="G922" s="402"/>
      <c r="H922" s="402"/>
      <c r="I922" s="402"/>
      <c r="J922" s="402"/>
      <c r="K922" s="402"/>
      <c r="L922" s="402"/>
      <c r="M922" s="402"/>
      <c r="N922" s="431"/>
      <c r="O922" s="431"/>
      <c r="P922" s="431"/>
      <c r="Q922" s="431"/>
      <c r="R922" s="431"/>
      <c r="S922" s="431"/>
    </row>
    <row r="923" spans="1:19" x14ac:dyDescent="0.25">
      <c r="A923" s="402"/>
      <c r="B923" s="402"/>
      <c r="C923" s="402"/>
      <c r="D923" s="402"/>
      <c r="E923" s="402"/>
      <c r="F923" s="402"/>
      <c r="G923" s="402"/>
      <c r="H923" s="402"/>
      <c r="I923" s="402"/>
      <c r="J923" s="402"/>
      <c r="K923" s="402"/>
      <c r="L923" s="402"/>
      <c r="M923" s="402"/>
      <c r="N923" s="431"/>
      <c r="O923" s="431"/>
      <c r="P923" s="431"/>
      <c r="Q923" s="431"/>
      <c r="R923" s="431"/>
      <c r="S923" s="431"/>
    </row>
    <row r="924" spans="1:19" x14ac:dyDescent="0.25">
      <c r="A924" s="402"/>
      <c r="B924" s="402"/>
      <c r="C924" s="402"/>
      <c r="D924" s="402"/>
      <c r="E924" s="402"/>
      <c r="F924" s="402"/>
      <c r="G924" s="402"/>
      <c r="H924" s="402"/>
      <c r="I924" s="402"/>
      <c r="J924" s="402"/>
      <c r="K924" s="402"/>
      <c r="L924" s="402"/>
      <c r="M924" s="402"/>
      <c r="N924" s="431"/>
      <c r="O924" s="431"/>
      <c r="P924" s="431"/>
      <c r="Q924" s="431"/>
      <c r="R924" s="431"/>
      <c r="S924" s="431"/>
    </row>
    <row r="925" spans="1:19" x14ac:dyDescent="0.25">
      <c r="A925" s="402"/>
      <c r="B925" s="402"/>
      <c r="C925" s="402"/>
      <c r="D925" s="402"/>
      <c r="E925" s="402"/>
      <c r="F925" s="402"/>
      <c r="G925" s="402"/>
      <c r="H925" s="402"/>
      <c r="I925" s="402"/>
      <c r="J925" s="402"/>
      <c r="K925" s="402"/>
      <c r="L925" s="402"/>
      <c r="M925" s="402"/>
      <c r="N925" s="431"/>
      <c r="O925" s="431"/>
      <c r="P925" s="431"/>
      <c r="Q925" s="431"/>
      <c r="R925" s="431"/>
      <c r="S925" s="431"/>
    </row>
    <row r="926" spans="1:19" x14ac:dyDescent="0.25">
      <c r="A926" s="402"/>
      <c r="B926" s="402"/>
      <c r="C926" s="402"/>
      <c r="D926" s="402"/>
      <c r="E926" s="402"/>
      <c r="F926" s="402"/>
      <c r="G926" s="402"/>
      <c r="H926" s="402"/>
      <c r="I926" s="402"/>
      <c r="J926" s="402"/>
      <c r="K926" s="402"/>
      <c r="L926" s="402"/>
      <c r="M926" s="402"/>
      <c r="N926" s="431"/>
      <c r="O926" s="431"/>
      <c r="P926" s="431"/>
      <c r="Q926" s="431"/>
      <c r="R926" s="431"/>
      <c r="S926" s="431"/>
    </row>
    <row r="927" spans="1:19" x14ac:dyDescent="0.25">
      <c r="A927" s="402"/>
      <c r="B927" s="402"/>
      <c r="C927" s="402"/>
      <c r="D927" s="402"/>
      <c r="E927" s="402"/>
      <c r="F927" s="402"/>
      <c r="G927" s="402"/>
      <c r="H927" s="402"/>
      <c r="I927" s="402"/>
      <c r="J927" s="402"/>
      <c r="K927" s="402"/>
      <c r="L927" s="402"/>
      <c r="M927" s="402"/>
      <c r="N927" s="431"/>
      <c r="O927" s="431"/>
      <c r="P927" s="431"/>
      <c r="Q927" s="431"/>
      <c r="R927" s="431"/>
      <c r="S927" s="431"/>
    </row>
    <row r="928" spans="1:19" x14ac:dyDescent="0.25">
      <c r="A928" s="402"/>
      <c r="B928" s="402"/>
      <c r="C928" s="402"/>
      <c r="D928" s="402"/>
      <c r="E928" s="402"/>
      <c r="F928" s="402"/>
      <c r="G928" s="402"/>
      <c r="H928" s="402"/>
      <c r="I928" s="402"/>
      <c r="J928" s="402"/>
      <c r="K928" s="402"/>
      <c r="L928" s="402"/>
      <c r="M928" s="402"/>
      <c r="N928" s="431"/>
      <c r="O928" s="431"/>
      <c r="P928" s="431"/>
      <c r="Q928" s="431"/>
      <c r="R928" s="431"/>
      <c r="S928" s="431"/>
    </row>
    <row r="929" spans="1:19" x14ac:dyDescent="0.25">
      <c r="A929" s="402"/>
      <c r="B929" s="402"/>
      <c r="C929" s="402"/>
      <c r="D929" s="402"/>
      <c r="E929" s="402"/>
      <c r="F929" s="402"/>
      <c r="G929" s="402"/>
      <c r="H929" s="402"/>
      <c r="I929" s="402"/>
      <c r="J929" s="402"/>
      <c r="K929" s="402"/>
      <c r="L929" s="402"/>
      <c r="M929" s="402"/>
      <c r="N929" s="431"/>
      <c r="O929" s="431"/>
      <c r="P929" s="431"/>
      <c r="Q929" s="431"/>
      <c r="R929" s="431"/>
      <c r="S929" s="431"/>
    </row>
    <row r="930" spans="1:19" x14ac:dyDescent="0.25">
      <c r="A930" s="402"/>
      <c r="B930" s="402"/>
      <c r="C930" s="402"/>
      <c r="D930" s="402"/>
      <c r="E930" s="402"/>
      <c r="F930" s="402"/>
      <c r="G930" s="402"/>
      <c r="H930" s="402"/>
      <c r="I930" s="402"/>
      <c r="J930" s="402"/>
      <c r="K930" s="402"/>
      <c r="L930" s="402"/>
      <c r="M930" s="402"/>
      <c r="N930" s="431"/>
      <c r="O930" s="431"/>
      <c r="P930" s="431"/>
      <c r="Q930" s="431"/>
      <c r="R930" s="431"/>
      <c r="S930" s="431"/>
    </row>
    <row r="931" spans="1:19" x14ac:dyDescent="0.25">
      <c r="A931" s="402"/>
      <c r="B931" s="402"/>
      <c r="C931" s="402"/>
      <c r="D931" s="402"/>
      <c r="E931" s="402"/>
      <c r="F931" s="402"/>
      <c r="G931" s="402"/>
      <c r="H931" s="402"/>
      <c r="I931" s="402"/>
      <c r="J931" s="402"/>
      <c r="K931" s="402"/>
      <c r="L931" s="402"/>
      <c r="M931" s="402"/>
      <c r="N931" s="431"/>
      <c r="O931" s="431"/>
      <c r="P931" s="431"/>
      <c r="Q931" s="431"/>
      <c r="R931" s="431"/>
      <c r="S931" s="431"/>
    </row>
    <row r="932" spans="1:19" x14ac:dyDescent="0.25">
      <c r="A932" s="402"/>
      <c r="B932" s="402"/>
      <c r="C932" s="402"/>
      <c r="D932" s="402"/>
      <c r="E932" s="402"/>
      <c r="F932" s="402"/>
      <c r="G932" s="402"/>
      <c r="H932" s="402"/>
      <c r="I932" s="402"/>
      <c r="J932" s="402"/>
      <c r="K932" s="402"/>
      <c r="L932" s="402"/>
      <c r="M932" s="402"/>
      <c r="N932" s="431"/>
      <c r="O932" s="431"/>
      <c r="P932" s="431"/>
      <c r="Q932" s="431"/>
      <c r="R932" s="431"/>
      <c r="S932" s="431"/>
    </row>
    <row r="933" spans="1:19" x14ac:dyDescent="0.25">
      <c r="A933" s="402"/>
      <c r="B933" s="402"/>
      <c r="C933" s="402"/>
      <c r="D933" s="402"/>
      <c r="E933" s="402"/>
      <c r="F933" s="402"/>
      <c r="G933" s="402"/>
      <c r="H933" s="402"/>
      <c r="I933" s="402"/>
      <c r="J933" s="402"/>
      <c r="K933" s="402"/>
      <c r="L933" s="402"/>
      <c r="M933" s="402"/>
      <c r="N933" s="431"/>
      <c r="O933" s="431"/>
      <c r="P933" s="431"/>
      <c r="Q933" s="431"/>
      <c r="R933" s="431"/>
      <c r="S933" s="431"/>
    </row>
    <row r="934" spans="1:19" x14ac:dyDescent="0.25">
      <c r="A934" s="402"/>
      <c r="B934" s="402"/>
      <c r="C934" s="402"/>
      <c r="D934" s="402"/>
      <c r="E934" s="402"/>
      <c r="F934" s="402"/>
      <c r="G934" s="402"/>
      <c r="H934" s="402"/>
      <c r="I934" s="402"/>
      <c r="J934" s="402"/>
      <c r="K934" s="402"/>
      <c r="L934" s="402"/>
      <c r="M934" s="402"/>
      <c r="N934" s="431"/>
      <c r="O934" s="431"/>
      <c r="P934" s="431"/>
      <c r="Q934" s="431"/>
      <c r="R934" s="431"/>
      <c r="S934" s="431"/>
    </row>
    <row r="935" spans="1:19" x14ac:dyDescent="0.25">
      <c r="A935" s="402"/>
      <c r="B935" s="402"/>
      <c r="C935" s="402"/>
      <c r="D935" s="402"/>
      <c r="E935" s="402"/>
      <c r="F935" s="402"/>
      <c r="G935" s="402"/>
      <c r="H935" s="402"/>
      <c r="I935" s="402"/>
      <c r="J935" s="402"/>
      <c r="K935" s="402"/>
      <c r="L935" s="402"/>
      <c r="M935" s="402"/>
      <c r="N935" s="431"/>
      <c r="O935" s="431"/>
      <c r="P935" s="431"/>
      <c r="Q935" s="431"/>
      <c r="R935" s="431"/>
      <c r="S935" s="431"/>
    </row>
    <row r="936" spans="1:19" x14ac:dyDescent="0.25">
      <c r="A936" s="402"/>
      <c r="B936" s="402"/>
      <c r="C936" s="402"/>
      <c r="D936" s="402"/>
      <c r="E936" s="402"/>
      <c r="F936" s="402"/>
      <c r="G936" s="402"/>
      <c r="H936" s="402"/>
      <c r="I936" s="402"/>
      <c r="J936" s="402"/>
      <c r="K936" s="402"/>
      <c r="L936" s="402"/>
      <c r="M936" s="402"/>
      <c r="N936" s="431"/>
      <c r="O936" s="431"/>
      <c r="P936" s="431"/>
      <c r="Q936" s="431"/>
      <c r="R936" s="431"/>
      <c r="S936" s="431"/>
    </row>
    <row r="937" spans="1:19" x14ac:dyDescent="0.25">
      <c r="A937" s="402"/>
      <c r="B937" s="402"/>
      <c r="C937" s="402"/>
      <c r="D937" s="402"/>
      <c r="E937" s="402"/>
      <c r="F937" s="402"/>
      <c r="G937" s="402"/>
      <c r="H937" s="402"/>
      <c r="I937" s="402"/>
      <c r="J937" s="402"/>
      <c r="K937" s="402"/>
      <c r="L937" s="402"/>
      <c r="M937" s="402"/>
      <c r="N937" s="431"/>
      <c r="O937" s="431"/>
      <c r="P937" s="431"/>
      <c r="Q937" s="431"/>
      <c r="R937" s="431"/>
      <c r="S937" s="431"/>
    </row>
    <row r="938" spans="1:19" x14ac:dyDescent="0.25">
      <c r="A938" s="402"/>
      <c r="B938" s="402"/>
      <c r="C938" s="402"/>
      <c r="D938" s="402"/>
      <c r="E938" s="402"/>
      <c r="F938" s="402"/>
      <c r="G938" s="402"/>
      <c r="H938" s="402"/>
      <c r="I938" s="402"/>
      <c r="J938" s="402"/>
      <c r="K938" s="402"/>
      <c r="L938" s="402"/>
      <c r="M938" s="402"/>
      <c r="N938" s="431"/>
      <c r="O938" s="431"/>
      <c r="P938" s="431"/>
      <c r="Q938" s="431"/>
      <c r="R938" s="431"/>
      <c r="S938" s="431"/>
    </row>
    <row r="939" spans="1:19" x14ac:dyDescent="0.25">
      <c r="A939" s="402"/>
      <c r="B939" s="402"/>
      <c r="C939" s="402"/>
      <c r="D939" s="402"/>
      <c r="E939" s="402"/>
      <c r="F939" s="402"/>
      <c r="G939" s="402"/>
      <c r="H939" s="402"/>
      <c r="I939" s="402"/>
      <c r="J939" s="402"/>
      <c r="K939" s="402"/>
      <c r="L939" s="402"/>
      <c r="M939" s="402"/>
      <c r="N939" s="431"/>
      <c r="O939" s="431"/>
      <c r="P939" s="431"/>
      <c r="Q939" s="431"/>
      <c r="R939" s="431"/>
      <c r="S939" s="431"/>
    </row>
    <row r="940" spans="1:19" x14ac:dyDescent="0.25">
      <c r="A940" s="402"/>
      <c r="B940" s="402"/>
      <c r="C940" s="402"/>
      <c r="D940" s="402"/>
      <c r="E940" s="402"/>
      <c r="F940" s="402"/>
      <c r="G940" s="402"/>
      <c r="H940" s="402"/>
      <c r="I940" s="402"/>
      <c r="J940" s="402"/>
      <c r="K940" s="402"/>
      <c r="L940" s="402"/>
      <c r="M940" s="402"/>
      <c r="N940" s="431"/>
      <c r="O940" s="431"/>
      <c r="P940" s="431"/>
      <c r="Q940" s="431"/>
      <c r="R940" s="431"/>
      <c r="S940" s="431"/>
    </row>
    <row r="941" spans="1:19" x14ac:dyDescent="0.25">
      <c r="A941" s="402"/>
      <c r="B941" s="402"/>
      <c r="C941" s="402"/>
      <c r="D941" s="402"/>
      <c r="E941" s="402"/>
      <c r="F941" s="402"/>
      <c r="G941" s="402"/>
      <c r="H941" s="402"/>
      <c r="I941" s="402"/>
      <c r="J941" s="402"/>
      <c r="K941" s="402"/>
      <c r="L941" s="402"/>
      <c r="M941" s="402"/>
      <c r="N941" s="431"/>
      <c r="O941" s="431"/>
      <c r="P941" s="431"/>
      <c r="Q941" s="431"/>
      <c r="R941" s="431"/>
      <c r="S941" s="431"/>
    </row>
    <row r="942" spans="1:19" x14ac:dyDescent="0.25">
      <c r="A942" s="402"/>
      <c r="B942" s="402"/>
      <c r="C942" s="402"/>
      <c r="D942" s="402"/>
      <c r="E942" s="402"/>
      <c r="F942" s="402"/>
      <c r="G942" s="402"/>
      <c r="H942" s="402"/>
      <c r="I942" s="402"/>
      <c r="J942" s="402"/>
      <c r="K942" s="402"/>
      <c r="L942" s="402"/>
      <c r="M942" s="402"/>
      <c r="N942" s="431"/>
      <c r="O942" s="431"/>
      <c r="P942" s="431"/>
      <c r="Q942" s="431"/>
      <c r="R942" s="431"/>
      <c r="S942" s="431"/>
    </row>
    <row r="943" spans="1:19" x14ac:dyDescent="0.25">
      <c r="A943" s="402"/>
      <c r="B943" s="402"/>
      <c r="C943" s="402"/>
      <c r="D943" s="402"/>
      <c r="E943" s="402"/>
      <c r="F943" s="402"/>
      <c r="G943" s="402"/>
      <c r="H943" s="402"/>
      <c r="I943" s="402"/>
      <c r="J943" s="402"/>
      <c r="K943" s="402"/>
      <c r="L943" s="402"/>
      <c r="M943" s="402"/>
      <c r="N943" s="431"/>
      <c r="O943" s="431"/>
      <c r="P943" s="431"/>
      <c r="Q943" s="431"/>
      <c r="R943" s="431"/>
      <c r="S943" s="431"/>
    </row>
    <row r="944" spans="1:19" x14ac:dyDescent="0.25">
      <c r="A944" s="402"/>
      <c r="B944" s="402"/>
      <c r="C944" s="402"/>
      <c r="D944" s="402"/>
      <c r="E944" s="402"/>
      <c r="F944" s="402"/>
      <c r="G944" s="402"/>
      <c r="H944" s="402"/>
      <c r="I944" s="402"/>
      <c r="J944" s="402"/>
      <c r="K944" s="402"/>
      <c r="L944" s="402"/>
      <c r="M944" s="402"/>
      <c r="N944" s="431"/>
      <c r="O944" s="431"/>
      <c r="P944" s="431"/>
      <c r="Q944" s="431"/>
      <c r="R944" s="431"/>
      <c r="S944" s="431"/>
    </row>
    <row r="945" spans="1:19" x14ac:dyDescent="0.25">
      <c r="A945" s="402"/>
      <c r="B945" s="402"/>
      <c r="C945" s="402"/>
      <c r="D945" s="402"/>
      <c r="E945" s="402"/>
      <c r="F945" s="402"/>
      <c r="G945" s="402"/>
      <c r="H945" s="402"/>
      <c r="I945" s="402"/>
      <c r="J945" s="402"/>
      <c r="K945" s="402"/>
      <c r="L945" s="402"/>
      <c r="M945" s="402"/>
      <c r="N945" s="431"/>
      <c r="O945" s="431"/>
      <c r="P945" s="431"/>
      <c r="Q945" s="431"/>
      <c r="R945" s="431"/>
      <c r="S945" s="431"/>
    </row>
    <row r="946" spans="1:19" x14ac:dyDescent="0.25">
      <c r="A946" s="402"/>
      <c r="B946" s="402"/>
      <c r="C946" s="402"/>
      <c r="D946" s="402"/>
      <c r="E946" s="402"/>
      <c r="F946" s="402"/>
      <c r="G946" s="402"/>
      <c r="H946" s="402"/>
      <c r="I946" s="402"/>
      <c r="J946" s="402"/>
      <c r="K946" s="402"/>
      <c r="L946" s="402"/>
      <c r="M946" s="402"/>
      <c r="N946" s="431"/>
      <c r="O946" s="431"/>
      <c r="P946" s="431"/>
      <c r="Q946" s="431"/>
      <c r="R946" s="431"/>
      <c r="S946" s="431"/>
    </row>
    <row r="947" spans="1:19" x14ac:dyDescent="0.25">
      <c r="A947" s="402"/>
      <c r="B947" s="402"/>
      <c r="C947" s="402"/>
      <c r="D947" s="402"/>
      <c r="E947" s="402"/>
      <c r="F947" s="402"/>
      <c r="G947" s="402"/>
      <c r="H947" s="402"/>
      <c r="I947" s="402"/>
      <c r="J947" s="402"/>
      <c r="K947" s="402"/>
      <c r="L947" s="402"/>
      <c r="M947" s="402"/>
      <c r="N947" s="431"/>
      <c r="O947" s="431"/>
      <c r="P947" s="431"/>
      <c r="Q947" s="431"/>
      <c r="R947" s="431"/>
      <c r="S947" s="431"/>
    </row>
    <row r="948" spans="1:19" x14ac:dyDescent="0.25">
      <c r="A948" s="402"/>
      <c r="B948" s="402"/>
      <c r="C948" s="402"/>
      <c r="D948" s="402"/>
      <c r="E948" s="402"/>
      <c r="F948" s="402"/>
      <c r="G948" s="402"/>
      <c r="H948" s="402"/>
      <c r="I948" s="402"/>
      <c r="J948" s="402"/>
      <c r="K948" s="402"/>
      <c r="L948" s="402"/>
      <c r="M948" s="402"/>
      <c r="N948" s="431"/>
      <c r="O948" s="431"/>
      <c r="P948" s="431"/>
      <c r="Q948" s="431"/>
      <c r="R948" s="431"/>
      <c r="S948" s="431"/>
    </row>
    <row r="949" spans="1:19" x14ac:dyDescent="0.25">
      <c r="A949" s="402"/>
      <c r="B949" s="402"/>
      <c r="C949" s="402"/>
      <c r="D949" s="402"/>
      <c r="E949" s="402"/>
      <c r="F949" s="402"/>
      <c r="G949" s="402"/>
      <c r="H949" s="402"/>
      <c r="I949" s="402"/>
      <c r="J949" s="402"/>
      <c r="K949" s="402"/>
      <c r="L949" s="402"/>
      <c r="M949" s="402"/>
      <c r="N949" s="431"/>
      <c r="O949" s="431"/>
      <c r="P949" s="431"/>
      <c r="Q949" s="431"/>
      <c r="R949" s="431"/>
      <c r="S949" s="431"/>
    </row>
    <row r="950" spans="1:19" x14ac:dyDescent="0.25">
      <c r="A950" s="402"/>
      <c r="B950" s="402"/>
      <c r="C950" s="402"/>
      <c r="D950" s="402"/>
      <c r="E950" s="402"/>
      <c r="F950" s="402"/>
      <c r="G950" s="402"/>
      <c r="H950" s="402"/>
      <c r="I950" s="402"/>
      <c r="J950" s="402"/>
      <c r="K950" s="402"/>
      <c r="L950" s="402"/>
      <c r="M950" s="402"/>
      <c r="N950" s="431"/>
      <c r="O950" s="431"/>
      <c r="P950" s="431"/>
      <c r="Q950" s="431"/>
      <c r="R950" s="431"/>
      <c r="S950" s="431"/>
    </row>
    <row r="951" spans="1:19" x14ac:dyDescent="0.25">
      <c r="A951" s="402"/>
      <c r="B951" s="402"/>
      <c r="C951" s="402"/>
      <c r="D951" s="402"/>
      <c r="E951" s="402"/>
      <c r="F951" s="402"/>
      <c r="G951" s="402"/>
      <c r="H951" s="402"/>
      <c r="I951" s="402"/>
      <c r="J951" s="402"/>
      <c r="K951" s="402"/>
      <c r="L951" s="402"/>
      <c r="M951" s="402"/>
      <c r="N951" s="431"/>
      <c r="O951" s="431"/>
      <c r="P951" s="431"/>
      <c r="Q951" s="431"/>
      <c r="R951" s="431"/>
      <c r="S951" s="431"/>
    </row>
    <row r="952" spans="1:19" x14ac:dyDescent="0.25">
      <c r="A952" s="402"/>
      <c r="B952" s="402"/>
      <c r="C952" s="402"/>
      <c r="D952" s="402"/>
      <c r="E952" s="402"/>
      <c r="F952" s="402"/>
      <c r="G952" s="402"/>
      <c r="H952" s="402"/>
      <c r="I952" s="402"/>
      <c r="J952" s="402"/>
      <c r="K952" s="402"/>
      <c r="L952" s="402"/>
      <c r="M952" s="402"/>
      <c r="N952" s="431"/>
      <c r="O952" s="431"/>
      <c r="P952" s="431"/>
      <c r="Q952" s="431"/>
      <c r="R952" s="431"/>
      <c r="S952" s="431"/>
    </row>
    <row r="953" spans="1:19" x14ac:dyDescent="0.25">
      <c r="A953" s="402"/>
      <c r="B953" s="402"/>
      <c r="C953" s="402"/>
      <c r="D953" s="402"/>
      <c r="E953" s="402"/>
      <c r="F953" s="402"/>
      <c r="G953" s="402"/>
      <c r="H953" s="402"/>
      <c r="I953" s="402"/>
      <c r="J953" s="402"/>
      <c r="K953" s="402"/>
      <c r="L953" s="402"/>
      <c r="M953" s="402"/>
      <c r="N953" s="431"/>
      <c r="O953" s="431"/>
      <c r="P953" s="431"/>
      <c r="Q953" s="431"/>
      <c r="R953" s="431"/>
      <c r="S953" s="431"/>
    </row>
    <row r="954" spans="1:19" x14ac:dyDescent="0.25">
      <c r="A954" s="402"/>
      <c r="B954" s="402"/>
      <c r="C954" s="402"/>
      <c r="D954" s="402"/>
      <c r="E954" s="402"/>
      <c r="F954" s="402"/>
      <c r="G954" s="402"/>
      <c r="H954" s="402"/>
      <c r="I954" s="402"/>
      <c r="J954" s="402"/>
      <c r="K954" s="402"/>
      <c r="L954" s="402"/>
      <c r="M954" s="402"/>
      <c r="N954" s="431"/>
      <c r="O954" s="431"/>
      <c r="P954" s="431"/>
      <c r="Q954" s="431"/>
      <c r="R954" s="431"/>
      <c r="S954" s="431"/>
    </row>
    <row r="955" spans="1:19" x14ac:dyDescent="0.25">
      <c r="A955" s="402"/>
      <c r="B955" s="402"/>
      <c r="C955" s="402"/>
      <c r="D955" s="402"/>
      <c r="E955" s="402"/>
      <c r="F955" s="402"/>
      <c r="G955" s="402"/>
      <c r="H955" s="402"/>
      <c r="I955" s="402"/>
      <c r="J955" s="402"/>
      <c r="K955" s="402"/>
      <c r="L955" s="402"/>
      <c r="M955" s="402"/>
      <c r="N955" s="431"/>
      <c r="O955" s="431"/>
      <c r="P955" s="431"/>
      <c r="Q955" s="431"/>
      <c r="R955" s="431"/>
      <c r="S955" s="431"/>
    </row>
    <row r="956" spans="1:19" x14ac:dyDescent="0.25">
      <c r="A956" s="402"/>
      <c r="B956" s="402"/>
      <c r="C956" s="402"/>
      <c r="D956" s="402"/>
      <c r="E956" s="402"/>
      <c r="F956" s="402"/>
      <c r="G956" s="402"/>
      <c r="H956" s="402"/>
      <c r="I956" s="402"/>
      <c r="J956" s="402"/>
      <c r="K956" s="402"/>
      <c r="L956" s="402"/>
      <c r="M956" s="402"/>
      <c r="N956" s="431"/>
      <c r="O956" s="431"/>
      <c r="P956" s="431"/>
      <c r="Q956" s="431"/>
      <c r="R956" s="431"/>
      <c r="S956" s="431"/>
    </row>
    <row r="957" spans="1:19" x14ac:dyDescent="0.25">
      <c r="A957" s="402"/>
      <c r="B957" s="402"/>
      <c r="C957" s="402"/>
      <c r="D957" s="402"/>
      <c r="E957" s="402"/>
      <c r="F957" s="402"/>
      <c r="G957" s="402"/>
      <c r="H957" s="402"/>
      <c r="I957" s="402"/>
      <c r="J957" s="402"/>
      <c r="K957" s="402"/>
      <c r="L957" s="402"/>
      <c r="M957" s="402"/>
      <c r="N957" s="431"/>
      <c r="O957" s="431"/>
      <c r="P957" s="431"/>
      <c r="Q957" s="431"/>
      <c r="R957" s="431"/>
      <c r="S957" s="431"/>
    </row>
    <row r="958" spans="1:19" x14ac:dyDescent="0.25">
      <c r="A958" s="402"/>
      <c r="B958" s="402"/>
      <c r="C958" s="402"/>
      <c r="D958" s="402"/>
      <c r="E958" s="402"/>
      <c r="F958" s="402"/>
      <c r="G958" s="402"/>
      <c r="H958" s="402"/>
      <c r="I958" s="402"/>
      <c r="J958" s="402"/>
      <c r="K958" s="402"/>
      <c r="L958" s="402"/>
      <c r="M958" s="402"/>
      <c r="N958" s="431"/>
      <c r="O958" s="431"/>
      <c r="P958" s="431"/>
      <c r="Q958" s="431"/>
      <c r="R958" s="431"/>
      <c r="S958" s="431"/>
    </row>
    <row r="959" spans="1:19" x14ac:dyDescent="0.25">
      <c r="A959" s="402"/>
      <c r="B959" s="402"/>
      <c r="C959" s="402"/>
      <c r="D959" s="402"/>
      <c r="E959" s="402"/>
      <c r="F959" s="402"/>
      <c r="G959" s="402"/>
      <c r="H959" s="402"/>
      <c r="I959" s="402"/>
      <c r="J959" s="402"/>
      <c r="K959" s="402"/>
      <c r="L959" s="402"/>
      <c r="M959" s="402"/>
      <c r="N959" s="431"/>
      <c r="O959" s="431"/>
      <c r="P959" s="431"/>
      <c r="Q959" s="431"/>
      <c r="R959" s="431"/>
      <c r="S959" s="431"/>
    </row>
    <row r="960" spans="1:19" x14ac:dyDescent="0.25">
      <c r="A960" s="402"/>
      <c r="B960" s="402"/>
      <c r="C960" s="402"/>
      <c r="D960" s="402"/>
      <c r="E960" s="402"/>
      <c r="F960" s="402"/>
      <c r="G960" s="402"/>
      <c r="H960" s="402"/>
      <c r="I960" s="402"/>
      <c r="J960" s="402"/>
      <c r="K960" s="402"/>
      <c r="L960" s="402"/>
      <c r="M960" s="402"/>
      <c r="N960" s="431"/>
      <c r="O960" s="431"/>
      <c r="P960" s="431"/>
      <c r="Q960" s="431"/>
      <c r="R960" s="431"/>
      <c r="S960" s="431"/>
    </row>
    <row r="961" spans="1:19" x14ac:dyDescent="0.25">
      <c r="A961" s="402"/>
      <c r="B961" s="402"/>
      <c r="C961" s="402"/>
      <c r="D961" s="402"/>
      <c r="E961" s="402"/>
      <c r="F961" s="402"/>
      <c r="G961" s="402"/>
      <c r="H961" s="402"/>
      <c r="I961" s="402"/>
      <c r="J961" s="402"/>
      <c r="K961" s="402"/>
      <c r="L961" s="402"/>
      <c r="M961" s="402"/>
      <c r="N961" s="431"/>
      <c r="O961" s="431"/>
      <c r="P961" s="431"/>
      <c r="Q961" s="431"/>
      <c r="R961" s="431"/>
      <c r="S961" s="431"/>
    </row>
    <row r="962" spans="1:19" x14ac:dyDescent="0.25">
      <c r="A962" s="402"/>
      <c r="B962" s="402"/>
      <c r="C962" s="402"/>
      <c r="D962" s="402"/>
      <c r="E962" s="402"/>
      <c r="F962" s="402"/>
      <c r="G962" s="402"/>
      <c r="H962" s="402"/>
      <c r="I962" s="402"/>
      <c r="J962" s="402"/>
      <c r="K962" s="402"/>
      <c r="L962" s="402"/>
      <c r="M962" s="402"/>
      <c r="N962" s="431"/>
      <c r="O962" s="431"/>
      <c r="P962" s="431"/>
      <c r="Q962" s="431"/>
      <c r="R962" s="431"/>
      <c r="S962" s="431"/>
    </row>
    <row r="963" spans="1:19" x14ac:dyDescent="0.25">
      <c r="A963" s="402"/>
      <c r="B963" s="402"/>
      <c r="C963" s="402"/>
      <c r="D963" s="402"/>
      <c r="E963" s="402"/>
      <c r="F963" s="402"/>
      <c r="G963" s="402"/>
      <c r="H963" s="402"/>
      <c r="I963" s="402"/>
      <c r="J963" s="402"/>
      <c r="K963" s="402"/>
      <c r="L963" s="402"/>
      <c r="M963" s="402"/>
      <c r="N963" s="431"/>
      <c r="O963" s="431"/>
      <c r="P963" s="431"/>
      <c r="Q963" s="431"/>
      <c r="R963" s="431"/>
      <c r="S963" s="431"/>
    </row>
    <row r="964" spans="1:19" x14ac:dyDescent="0.25">
      <c r="A964" s="402"/>
      <c r="B964" s="402"/>
      <c r="C964" s="402"/>
      <c r="D964" s="402"/>
      <c r="E964" s="402"/>
      <c r="F964" s="402"/>
      <c r="G964" s="402"/>
      <c r="H964" s="402"/>
      <c r="I964" s="402"/>
      <c r="J964" s="402"/>
      <c r="K964" s="402"/>
      <c r="L964" s="402"/>
      <c r="M964" s="402"/>
      <c r="N964" s="431"/>
      <c r="O964" s="431"/>
      <c r="P964" s="431"/>
      <c r="Q964" s="431"/>
      <c r="R964" s="431"/>
      <c r="S964" s="431"/>
    </row>
    <row r="965" spans="1:19" x14ac:dyDescent="0.25">
      <c r="A965" s="402"/>
      <c r="B965" s="402"/>
      <c r="C965" s="402"/>
      <c r="D965" s="402"/>
      <c r="E965" s="402"/>
      <c r="F965" s="402"/>
      <c r="G965" s="402"/>
      <c r="H965" s="402"/>
      <c r="I965" s="402"/>
      <c r="J965" s="402"/>
      <c r="K965" s="402"/>
      <c r="L965" s="402"/>
      <c r="M965" s="402"/>
      <c r="N965" s="431"/>
      <c r="O965" s="431"/>
      <c r="P965" s="431"/>
      <c r="Q965" s="431"/>
      <c r="R965" s="431"/>
      <c r="S965" s="431"/>
    </row>
    <row r="966" spans="1:19" x14ac:dyDescent="0.25">
      <c r="A966" s="402"/>
      <c r="B966" s="402"/>
      <c r="C966" s="402"/>
      <c r="D966" s="402"/>
      <c r="E966" s="402"/>
      <c r="F966" s="402"/>
      <c r="G966" s="402"/>
      <c r="H966" s="402"/>
      <c r="I966" s="402"/>
      <c r="J966" s="402"/>
      <c r="K966" s="402"/>
      <c r="L966" s="402"/>
      <c r="M966" s="402"/>
      <c r="N966" s="431"/>
      <c r="O966" s="431"/>
      <c r="P966" s="431"/>
      <c r="Q966" s="431"/>
      <c r="R966" s="431"/>
      <c r="S966" s="431"/>
    </row>
    <row r="967" spans="1:19" x14ac:dyDescent="0.25">
      <c r="A967" s="402"/>
      <c r="B967" s="402"/>
      <c r="C967" s="402"/>
      <c r="D967" s="402"/>
      <c r="E967" s="402"/>
      <c r="F967" s="402"/>
      <c r="G967" s="402"/>
      <c r="H967" s="402"/>
      <c r="I967" s="402"/>
      <c r="J967" s="402"/>
      <c r="K967" s="402"/>
      <c r="L967" s="402"/>
      <c r="M967" s="402"/>
      <c r="N967" s="431"/>
      <c r="O967" s="431"/>
      <c r="P967" s="431"/>
      <c r="Q967" s="431"/>
      <c r="R967" s="431"/>
      <c r="S967" s="431"/>
    </row>
    <row r="968" spans="1:19" x14ac:dyDescent="0.25">
      <c r="A968" s="402"/>
      <c r="B968" s="402"/>
      <c r="C968" s="402"/>
      <c r="D968" s="402"/>
      <c r="E968" s="402"/>
      <c r="F968" s="402"/>
      <c r="G968" s="402"/>
      <c r="H968" s="402"/>
      <c r="I968" s="402"/>
      <c r="J968" s="402"/>
      <c r="K968" s="402"/>
      <c r="L968" s="402"/>
      <c r="M968" s="402"/>
      <c r="N968" s="431"/>
      <c r="O968" s="431"/>
      <c r="P968" s="431"/>
      <c r="Q968" s="431"/>
      <c r="R968" s="431"/>
      <c r="S968" s="431"/>
    </row>
    <row r="969" spans="1:19" x14ac:dyDescent="0.25">
      <c r="A969" s="402"/>
      <c r="B969" s="402"/>
      <c r="C969" s="402"/>
      <c r="D969" s="402"/>
      <c r="E969" s="402"/>
      <c r="F969" s="402"/>
      <c r="G969" s="402"/>
      <c r="H969" s="402"/>
      <c r="I969" s="402"/>
      <c r="J969" s="402"/>
      <c r="K969" s="402"/>
      <c r="L969" s="402"/>
      <c r="M969" s="402"/>
      <c r="N969" s="431"/>
      <c r="O969" s="431"/>
      <c r="P969" s="431"/>
      <c r="Q969" s="431"/>
      <c r="R969" s="431"/>
      <c r="S969" s="431"/>
    </row>
    <row r="970" spans="1:19" x14ac:dyDescent="0.25">
      <c r="A970" s="402"/>
      <c r="B970" s="402"/>
      <c r="C970" s="402"/>
      <c r="D970" s="402"/>
      <c r="E970" s="402"/>
      <c r="F970" s="402"/>
      <c r="G970" s="402"/>
      <c r="H970" s="402"/>
      <c r="I970" s="402"/>
      <c r="J970" s="402"/>
      <c r="K970" s="402"/>
      <c r="L970" s="402"/>
      <c r="M970" s="402"/>
      <c r="N970" s="431"/>
      <c r="O970" s="431"/>
      <c r="P970" s="431"/>
      <c r="Q970" s="431"/>
      <c r="R970" s="431"/>
      <c r="S970" s="431"/>
    </row>
    <row r="971" spans="1:19" x14ac:dyDescent="0.25">
      <c r="A971" s="402"/>
      <c r="B971" s="402"/>
      <c r="C971" s="402"/>
      <c r="D971" s="402"/>
      <c r="E971" s="402"/>
      <c r="F971" s="402"/>
      <c r="G971" s="402"/>
      <c r="H971" s="402"/>
      <c r="I971" s="402"/>
      <c r="J971" s="402"/>
      <c r="K971" s="402"/>
      <c r="L971" s="402"/>
      <c r="M971" s="402"/>
      <c r="N971" s="431"/>
      <c r="O971" s="431"/>
      <c r="P971" s="431"/>
      <c r="Q971" s="431"/>
      <c r="R971" s="431"/>
      <c r="S971" s="431"/>
    </row>
    <row r="972" spans="1:19" x14ac:dyDescent="0.25">
      <c r="A972" s="402"/>
      <c r="B972" s="402"/>
      <c r="C972" s="402"/>
      <c r="D972" s="402"/>
      <c r="E972" s="402"/>
      <c r="F972" s="402"/>
      <c r="G972" s="402"/>
      <c r="H972" s="402"/>
      <c r="I972" s="402"/>
      <c r="J972" s="402"/>
      <c r="K972" s="402"/>
      <c r="L972" s="402"/>
      <c r="M972" s="402"/>
      <c r="N972" s="431"/>
      <c r="O972" s="431"/>
      <c r="P972" s="431"/>
      <c r="Q972" s="431"/>
      <c r="R972" s="431"/>
      <c r="S972" s="431"/>
    </row>
    <row r="973" spans="1:19" x14ac:dyDescent="0.25">
      <c r="A973" s="402"/>
      <c r="B973" s="402"/>
      <c r="C973" s="402"/>
      <c r="D973" s="402"/>
      <c r="E973" s="402"/>
      <c r="F973" s="402"/>
      <c r="G973" s="402"/>
      <c r="H973" s="402"/>
      <c r="I973" s="402"/>
      <c r="J973" s="402"/>
      <c r="K973" s="402"/>
      <c r="L973" s="402"/>
      <c r="M973" s="402"/>
      <c r="N973" s="431"/>
      <c r="O973" s="431"/>
      <c r="P973" s="431"/>
      <c r="Q973" s="431"/>
      <c r="R973" s="431"/>
      <c r="S973" s="431"/>
    </row>
    <row r="974" spans="1:19" x14ac:dyDescent="0.25">
      <c r="A974" s="402"/>
      <c r="B974" s="402"/>
      <c r="C974" s="402"/>
      <c r="D974" s="402"/>
      <c r="E974" s="402"/>
      <c r="F974" s="402"/>
      <c r="G974" s="402"/>
      <c r="H974" s="402"/>
      <c r="I974" s="402"/>
      <c r="J974" s="402"/>
      <c r="K974" s="402"/>
      <c r="L974" s="402"/>
      <c r="M974" s="402"/>
      <c r="N974" s="431"/>
      <c r="O974" s="431"/>
      <c r="P974" s="431"/>
      <c r="Q974" s="431"/>
      <c r="R974" s="431"/>
      <c r="S974" s="431"/>
    </row>
    <row r="975" spans="1:19" x14ac:dyDescent="0.25">
      <c r="A975" s="402"/>
      <c r="B975" s="402"/>
      <c r="C975" s="402"/>
      <c r="D975" s="402"/>
      <c r="E975" s="402"/>
      <c r="F975" s="402"/>
      <c r="G975" s="402"/>
      <c r="H975" s="402"/>
      <c r="I975" s="402"/>
      <c r="J975" s="402"/>
      <c r="K975" s="402"/>
      <c r="L975" s="402"/>
      <c r="M975" s="402"/>
      <c r="N975" s="431"/>
      <c r="O975" s="431"/>
      <c r="P975" s="431"/>
      <c r="Q975" s="431"/>
      <c r="R975" s="431"/>
      <c r="S975" s="431"/>
    </row>
    <row r="976" spans="1:19" x14ac:dyDescent="0.25">
      <c r="A976" s="402"/>
      <c r="B976" s="402"/>
      <c r="C976" s="402"/>
      <c r="D976" s="402"/>
      <c r="E976" s="402"/>
      <c r="F976" s="402"/>
      <c r="G976" s="402"/>
      <c r="H976" s="402"/>
      <c r="I976" s="402"/>
      <c r="J976" s="402"/>
      <c r="K976" s="402"/>
      <c r="L976" s="402"/>
      <c r="M976" s="402"/>
      <c r="N976" s="431"/>
      <c r="O976" s="431"/>
      <c r="P976" s="431"/>
      <c r="Q976" s="431"/>
      <c r="R976" s="431"/>
      <c r="S976" s="431"/>
    </row>
    <row r="977" spans="1:19" x14ac:dyDescent="0.25">
      <c r="A977" s="402"/>
      <c r="B977" s="402"/>
      <c r="C977" s="402"/>
      <c r="D977" s="402"/>
      <c r="E977" s="402"/>
      <c r="F977" s="402"/>
      <c r="G977" s="402"/>
      <c r="H977" s="402"/>
      <c r="I977" s="402"/>
      <c r="J977" s="402"/>
      <c r="K977" s="402"/>
      <c r="L977" s="402"/>
      <c r="M977" s="402"/>
      <c r="N977" s="431"/>
      <c r="O977" s="431"/>
      <c r="P977" s="431"/>
      <c r="Q977" s="431"/>
      <c r="R977" s="431"/>
      <c r="S977" s="431"/>
    </row>
    <row r="978" spans="1:19" x14ac:dyDescent="0.25">
      <c r="A978" s="402"/>
      <c r="B978" s="402"/>
      <c r="C978" s="402"/>
      <c r="D978" s="402"/>
      <c r="E978" s="402"/>
      <c r="F978" s="402"/>
      <c r="G978" s="402"/>
      <c r="H978" s="402"/>
      <c r="I978" s="402"/>
      <c r="J978" s="402"/>
      <c r="K978" s="402"/>
      <c r="L978" s="402"/>
      <c r="M978" s="402"/>
      <c r="N978" s="431"/>
      <c r="O978" s="431"/>
      <c r="P978" s="431"/>
      <c r="Q978" s="431"/>
      <c r="R978" s="431"/>
      <c r="S978" s="431"/>
    </row>
    <row r="979" spans="1:19" x14ac:dyDescent="0.25">
      <c r="A979" s="402"/>
      <c r="B979" s="402"/>
      <c r="C979" s="402"/>
      <c r="D979" s="402"/>
      <c r="E979" s="402"/>
      <c r="F979" s="402"/>
      <c r="G979" s="402"/>
      <c r="H979" s="402"/>
      <c r="I979" s="402"/>
      <c r="J979" s="402"/>
      <c r="K979" s="402"/>
      <c r="L979" s="402"/>
      <c r="M979" s="402"/>
      <c r="N979" s="431"/>
      <c r="O979" s="431"/>
      <c r="P979" s="431"/>
      <c r="Q979" s="431"/>
      <c r="R979" s="431"/>
      <c r="S979" s="431"/>
    </row>
    <row r="980" spans="1:19" x14ac:dyDescent="0.25">
      <c r="A980" s="402"/>
      <c r="B980" s="402"/>
      <c r="C980" s="402"/>
      <c r="D980" s="402"/>
      <c r="E980" s="402"/>
      <c r="F980" s="402"/>
      <c r="G980" s="402"/>
      <c r="H980" s="402"/>
      <c r="I980" s="402"/>
      <c r="J980" s="402"/>
      <c r="K980" s="402"/>
      <c r="L980" s="402"/>
      <c r="M980" s="402"/>
      <c r="N980" s="431"/>
      <c r="O980" s="431"/>
      <c r="P980" s="431"/>
      <c r="Q980" s="431"/>
      <c r="R980" s="431"/>
      <c r="S980" s="431"/>
    </row>
    <row r="981" spans="1:19" x14ac:dyDescent="0.25">
      <c r="A981" s="402"/>
      <c r="B981" s="402"/>
      <c r="C981" s="402"/>
      <c r="D981" s="402"/>
      <c r="E981" s="402"/>
      <c r="F981" s="402"/>
      <c r="G981" s="402"/>
      <c r="H981" s="402"/>
      <c r="I981" s="402"/>
      <c r="J981" s="402"/>
      <c r="K981" s="402"/>
      <c r="L981" s="402"/>
      <c r="M981" s="402"/>
      <c r="N981" s="431"/>
      <c r="O981" s="431"/>
      <c r="P981" s="431"/>
      <c r="Q981" s="431"/>
      <c r="R981" s="431"/>
      <c r="S981" s="431"/>
    </row>
    <row r="982" spans="1:19" x14ac:dyDescent="0.25">
      <c r="A982" s="402"/>
      <c r="B982" s="402"/>
      <c r="C982" s="402"/>
      <c r="D982" s="402"/>
      <c r="E982" s="402"/>
      <c r="F982" s="402"/>
      <c r="G982" s="402"/>
      <c r="H982" s="402"/>
      <c r="I982" s="402"/>
      <c r="J982" s="402"/>
      <c r="K982" s="402"/>
      <c r="L982" s="402"/>
      <c r="M982" s="402"/>
      <c r="N982" s="431"/>
      <c r="O982" s="431"/>
      <c r="P982" s="431"/>
      <c r="Q982" s="431"/>
      <c r="R982" s="431"/>
      <c r="S982" s="431"/>
    </row>
    <row r="983" spans="1:19" x14ac:dyDescent="0.25">
      <c r="A983" s="402"/>
      <c r="B983" s="402"/>
      <c r="C983" s="402"/>
      <c r="D983" s="402"/>
      <c r="E983" s="402"/>
      <c r="F983" s="402"/>
      <c r="G983" s="402"/>
      <c r="H983" s="402"/>
      <c r="I983" s="402"/>
      <c r="J983" s="402"/>
      <c r="K983" s="402"/>
      <c r="L983" s="402"/>
      <c r="M983" s="402"/>
      <c r="N983" s="431"/>
      <c r="O983" s="431"/>
      <c r="P983" s="431"/>
      <c r="Q983" s="431"/>
      <c r="R983" s="431"/>
      <c r="S983" s="431"/>
    </row>
    <row r="984" spans="1:19" x14ac:dyDescent="0.25">
      <c r="A984" s="402"/>
      <c r="B984" s="402"/>
      <c r="C984" s="402"/>
      <c r="D984" s="402"/>
      <c r="E984" s="402"/>
      <c r="F984" s="402"/>
      <c r="G984" s="402"/>
      <c r="H984" s="402"/>
      <c r="I984" s="402"/>
      <c r="J984" s="402"/>
      <c r="K984" s="402"/>
      <c r="L984" s="402"/>
      <c r="M984" s="402"/>
      <c r="N984" s="431"/>
      <c r="O984" s="431"/>
      <c r="P984" s="431"/>
      <c r="Q984" s="431"/>
      <c r="R984" s="431"/>
      <c r="S984" s="431"/>
    </row>
    <row r="985" spans="1:19" x14ac:dyDescent="0.25">
      <c r="A985" s="402"/>
      <c r="B985" s="402"/>
      <c r="C985" s="402"/>
      <c r="D985" s="402"/>
      <c r="E985" s="402"/>
      <c r="F985" s="402"/>
      <c r="G985" s="402"/>
      <c r="H985" s="402"/>
      <c r="I985" s="402"/>
      <c r="J985" s="402"/>
      <c r="K985" s="402"/>
      <c r="L985" s="402"/>
      <c r="M985" s="402"/>
      <c r="N985" s="431"/>
      <c r="O985" s="431"/>
      <c r="P985" s="431"/>
      <c r="Q985" s="431"/>
      <c r="R985" s="431"/>
      <c r="S985" s="431"/>
    </row>
    <row r="986" spans="1:19" x14ac:dyDescent="0.25">
      <c r="A986" s="402"/>
      <c r="B986" s="402"/>
      <c r="C986" s="402"/>
      <c r="D986" s="402"/>
      <c r="E986" s="402"/>
      <c r="F986" s="402"/>
      <c r="G986" s="402"/>
      <c r="H986" s="402"/>
      <c r="I986" s="402"/>
      <c r="J986" s="402"/>
      <c r="K986" s="402"/>
      <c r="L986" s="402"/>
      <c r="M986" s="402"/>
      <c r="N986" s="431"/>
      <c r="O986" s="431"/>
      <c r="P986" s="431"/>
      <c r="Q986" s="431"/>
      <c r="R986" s="431"/>
      <c r="S986" s="431"/>
    </row>
    <row r="987" spans="1:19" x14ac:dyDescent="0.25">
      <c r="A987" s="402"/>
      <c r="B987" s="402"/>
      <c r="C987" s="402"/>
      <c r="D987" s="402"/>
      <c r="E987" s="402"/>
      <c r="F987" s="402"/>
      <c r="G987" s="402"/>
      <c r="H987" s="402"/>
      <c r="I987" s="402"/>
      <c r="J987" s="402"/>
      <c r="K987" s="402"/>
      <c r="L987" s="402"/>
      <c r="M987" s="402"/>
      <c r="N987" s="431"/>
      <c r="O987" s="431"/>
      <c r="P987" s="431"/>
      <c r="Q987" s="431"/>
      <c r="R987" s="431"/>
      <c r="S987" s="431"/>
    </row>
    <row r="988" spans="1:19" x14ac:dyDescent="0.25">
      <c r="A988" s="402"/>
      <c r="B988" s="402"/>
      <c r="C988" s="402"/>
      <c r="D988" s="402"/>
      <c r="E988" s="402"/>
      <c r="F988" s="402"/>
      <c r="G988" s="402"/>
      <c r="H988" s="402"/>
      <c r="I988" s="402"/>
      <c r="J988" s="402"/>
      <c r="K988" s="402"/>
      <c r="L988" s="402"/>
      <c r="M988" s="402"/>
      <c r="N988" s="431"/>
      <c r="O988" s="431"/>
      <c r="P988" s="431"/>
      <c r="Q988" s="431"/>
      <c r="R988" s="431"/>
      <c r="S988" s="431"/>
    </row>
    <row r="989" spans="1:19" x14ac:dyDescent="0.25">
      <c r="A989" s="402"/>
      <c r="B989" s="402"/>
      <c r="C989" s="402"/>
      <c r="D989" s="402"/>
      <c r="E989" s="402"/>
      <c r="F989" s="402"/>
      <c r="G989" s="402"/>
      <c r="H989" s="402"/>
      <c r="I989" s="402"/>
      <c r="J989" s="402"/>
      <c r="K989" s="402"/>
      <c r="L989" s="402"/>
      <c r="M989" s="402"/>
      <c r="N989" s="431"/>
      <c r="O989" s="431"/>
      <c r="P989" s="431"/>
      <c r="Q989" s="431"/>
      <c r="R989" s="431"/>
      <c r="S989" s="431"/>
    </row>
    <row r="990" spans="1:19" x14ac:dyDescent="0.25">
      <c r="A990" s="402"/>
      <c r="B990" s="402"/>
      <c r="C990" s="402"/>
      <c r="D990" s="402"/>
      <c r="E990" s="402"/>
      <c r="F990" s="402"/>
      <c r="G990" s="402"/>
      <c r="H990" s="402"/>
      <c r="I990" s="402"/>
      <c r="J990" s="402"/>
      <c r="K990" s="402"/>
      <c r="L990" s="402"/>
      <c r="M990" s="402"/>
      <c r="N990" s="431"/>
      <c r="O990" s="431"/>
      <c r="P990" s="431"/>
      <c r="Q990" s="431"/>
      <c r="R990" s="431"/>
      <c r="S990" s="431"/>
    </row>
    <row r="991" spans="1:19" x14ac:dyDescent="0.25">
      <c r="A991" s="402"/>
      <c r="B991" s="402"/>
      <c r="C991" s="402"/>
      <c r="D991" s="402"/>
      <c r="E991" s="402"/>
      <c r="F991" s="402"/>
      <c r="G991" s="402"/>
      <c r="H991" s="402"/>
      <c r="I991" s="402"/>
      <c r="J991" s="402"/>
      <c r="K991" s="402"/>
      <c r="L991" s="402"/>
      <c r="M991" s="402"/>
      <c r="N991" s="431"/>
      <c r="O991" s="431"/>
      <c r="P991" s="431"/>
      <c r="Q991" s="431"/>
      <c r="R991" s="431"/>
      <c r="S991" s="431"/>
    </row>
    <row r="992" spans="1:19" x14ac:dyDescent="0.25">
      <c r="A992" s="402"/>
      <c r="B992" s="402"/>
      <c r="C992" s="402"/>
      <c r="D992" s="402"/>
      <c r="E992" s="402"/>
      <c r="F992" s="402"/>
      <c r="G992" s="402"/>
      <c r="H992" s="402"/>
      <c r="I992" s="402"/>
      <c r="J992" s="402"/>
      <c r="K992" s="402"/>
      <c r="L992" s="402"/>
      <c r="M992" s="402"/>
      <c r="N992" s="431"/>
      <c r="O992" s="431"/>
      <c r="P992" s="431"/>
      <c r="Q992" s="431"/>
      <c r="R992" s="431"/>
      <c r="S992" s="431"/>
    </row>
    <row r="993" spans="1:19" x14ac:dyDescent="0.25">
      <c r="A993" s="402"/>
      <c r="B993" s="402"/>
      <c r="C993" s="402"/>
      <c r="D993" s="402"/>
      <c r="E993" s="402"/>
      <c r="F993" s="402"/>
      <c r="G993" s="402"/>
      <c r="H993" s="402"/>
      <c r="I993" s="402"/>
      <c r="J993" s="402"/>
      <c r="K993" s="402"/>
      <c r="L993" s="402"/>
      <c r="M993" s="402"/>
      <c r="N993" s="431"/>
      <c r="O993" s="431"/>
      <c r="P993" s="431"/>
      <c r="Q993" s="431"/>
      <c r="R993" s="431"/>
      <c r="S993" s="431"/>
    </row>
    <row r="994" spans="1:19" x14ac:dyDescent="0.25">
      <c r="A994" s="402"/>
      <c r="B994" s="402"/>
      <c r="C994" s="402"/>
      <c r="D994" s="402"/>
      <c r="E994" s="402"/>
      <c r="F994" s="402"/>
      <c r="G994" s="402"/>
      <c r="H994" s="402"/>
      <c r="I994" s="402"/>
      <c r="J994" s="402"/>
      <c r="K994" s="402"/>
      <c r="L994" s="402"/>
      <c r="M994" s="402"/>
      <c r="N994" s="431"/>
      <c r="O994" s="431"/>
      <c r="P994" s="431"/>
      <c r="Q994" s="431"/>
      <c r="R994" s="431"/>
      <c r="S994" s="431"/>
    </row>
    <row r="995" spans="1:19" x14ac:dyDescent="0.25">
      <c r="A995" s="402"/>
      <c r="B995" s="402"/>
      <c r="C995" s="402"/>
      <c r="D995" s="402"/>
      <c r="E995" s="402"/>
      <c r="F995" s="402"/>
      <c r="G995" s="402"/>
      <c r="H995" s="402"/>
      <c r="I995" s="402"/>
      <c r="J995" s="402"/>
      <c r="K995" s="402"/>
      <c r="L995" s="402"/>
      <c r="M995" s="402"/>
      <c r="N995" s="431"/>
      <c r="O995" s="431"/>
      <c r="P995" s="431"/>
      <c r="Q995" s="431"/>
      <c r="R995" s="431"/>
      <c r="S995" s="431"/>
    </row>
    <row r="996" spans="1:19" x14ac:dyDescent="0.25">
      <c r="A996" s="402"/>
      <c r="B996" s="402"/>
      <c r="C996" s="402"/>
      <c r="D996" s="402"/>
      <c r="E996" s="402"/>
      <c r="F996" s="402"/>
      <c r="G996" s="402"/>
      <c r="H996" s="402"/>
      <c r="I996" s="402"/>
      <c r="J996" s="402"/>
      <c r="K996" s="402"/>
      <c r="L996" s="402"/>
      <c r="M996" s="402"/>
      <c r="N996" s="431"/>
      <c r="O996" s="431"/>
      <c r="P996" s="431"/>
      <c r="Q996" s="431"/>
      <c r="R996" s="431"/>
      <c r="S996" s="431"/>
    </row>
    <row r="997" spans="1:19" x14ac:dyDescent="0.25">
      <c r="A997" s="402"/>
      <c r="B997" s="402"/>
      <c r="C997" s="402"/>
      <c r="D997" s="402"/>
      <c r="E997" s="402"/>
      <c r="F997" s="402"/>
      <c r="G997" s="402"/>
      <c r="H997" s="402"/>
      <c r="I997" s="402"/>
      <c r="J997" s="402"/>
      <c r="K997" s="402"/>
      <c r="L997" s="402"/>
      <c r="M997" s="402"/>
      <c r="N997" s="431"/>
      <c r="O997" s="431"/>
      <c r="P997" s="431"/>
      <c r="Q997" s="431"/>
      <c r="R997" s="431"/>
      <c r="S997" s="431"/>
    </row>
    <row r="998" spans="1:19" x14ac:dyDescent="0.25">
      <c r="A998" s="402"/>
      <c r="B998" s="402"/>
      <c r="C998" s="402"/>
      <c r="D998" s="402"/>
      <c r="E998" s="402"/>
      <c r="F998" s="402"/>
      <c r="G998" s="402"/>
      <c r="H998" s="402"/>
      <c r="I998" s="402"/>
      <c r="J998" s="402"/>
      <c r="K998" s="402"/>
      <c r="L998" s="402"/>
      <c r="M998" s="402"/>
      <c r="N998" s="431"/>
      <c r="O998" s="431"/>
      <c r="P998" s="431"/>
      <c r="Q998" s="431"/>
      <c r="R998" s="431"/>
      <c r="S998" s="431"/>
    </row>
    <row r="999" spans="1:19" x14ac:dyDescent="0.25">
      <c r="A999" s="402"/>
      <c r="B999" s="402"/>
      <c r="C999" s="402"/>
      <c r="D999" s="402"/>
      <c r="E999" s="402"/>
      <c r="F999" s="402"/>
      <c r="G999" s="402"/>
      <c r="H999" s="402"/>
      <c r="I999" s="402"/>
      <c r="J999" s="402"/>
      <c r="K999" s="402"/>
      <c r="L999" s="402"/>
      <c r="M999" s="402"/>
      <c r="N999" s="431"/>
      <c r="O999" s="431"/>
      <c r="P999" s="431"/>
      <c r="Q999" s="431"/>
      <c r="R999" s="431"/>
      <c r="S999" s="431"/>
    </row>
    <row r="1000" spans="1:19" x14ac:dyDescent="0.25">
      <c r="A1000" s="402"/>
      <c r="B1000" s="402"/>
      <c r="C1000" s="402"/>
      <c r="D1000" s="402"/>
      <c r="E1000" s="402"/>
      <c r="F1000" s="402"/>
      <c r="G1000" s="402"/>
      <c r="H1000" s="402"/>
      <c r="I1000" s="402"/>
      <c r="J1000" s="402"/>
      <c r="K1000" s="402"/>
      <c r="L1000" s="402"/>
      <c r="M1000" s="402"/>
      <c r="N1000" s="431"/>
      <c r="O1000" s="431"/>
      <c r="P1000" s="431"/>
      <c r="Q1000" s="431"/>
      <c r="R1000" s="431"/>
      <c r="S1000" s="431"/>
    </row>
    <row r="1001" spans="1:19" x14ac:dyDescent="0.25">
      <c r="A1001" s="402"/>
      <c r="B1001" s="402"/>
      <c r="C1001" s="402"/>
      <c r="D1001" s="402"/>
      <c r="E1001" s="402"/>
      <c r="F1001" s="402"/>
      <c r="G1001" s="402"/>
      <c r="H1001" s="402"/>
      <c r="I1001" s="402"/>
      <c r="J1001" s="402"/>
      <c r="K1001" s="402"/>
      <c r="L1001" s="402"/>
      <c r="M1001" s="402"/>
      <c r="N1001" s="431"/>
      <c r="O1001" s="431"/>
      <c r="P1001" s="431"/>
      <c r="Q1001" s="431"/>
      <c r="R1001" s="431"/>
      <c r="S1001" s="431"/>
    </row>
    <row r="1002" spans="1:19" x14ac:dyDescent="0.25">
      <c r="A1002" s="402"/>
      <c r="B1002" s="402"/>
      <c r="C1002" s="402"/>
      <c r="D1002" s="402"/>
      <c r="E1002" s="402"/>
      <c r="F1002" s="402"/>
      <c r="G1002" s="402"/>
      <c r="H1002" s="402"/>
      <c r="I1002" s="402"/>
      <c r="J1002" s="402"/>
      <c r="K1002" s="402"/>
      <c r="L1002" s="402"/>
      <c r="M1002" s="402"/>
      <c r="N1002" s="431"/>
      <c r="O1002" s="431"/>
      <c r="P1002" s="431"/>
      <c r="Q1002" s="431"/>
      <c r="R1002" s="431"/>
      <c r="S1002" s="431"/>
    </row>
    <row r="1003" spans="1:19" x14ac:dyDescent="0.25">
      <c r="A1003" s="402"/>
      <c r="B1003" s="402"/>
      <c r="C1003" s="402"/>
      <c r="D1003" s="402"/>
      <c r="E1003" s="402"/>
      <c r="F1003" s="402"/>
      <c r="G1003" s="402"/>
      <c r="H1003" s="402"/>
      <c r="I1003" s="402"/>
      <c r="J1003" s="402"/>
      <c r="K1003" s="402"/>
      <c r="L1003" s="402"/>
      <c r="M1003" s="402"/>
      <c r="N1003" s="431"/>
      <c r="O1003" s="431"/>
      <c r="P1003" s="431"/>
      <c r="Q1003" s="431"/>
      <c r="R1003" s="431"/>
      <c r="S1003" s="431"/>
    </row>
    <row r="1004" spans="1:19" x14ac:dyDescent="0.25">
      <c r="A1004" s="402"/>
      <c r="B1004" s="402"/>
      <c r="C1004" s="402"/>
      <c r="D1004" s="402"/>
      <c r="E1004" s="402"/>
      <c r="F1004" s="402"/>
      <c r="G1004" s="402"/>
      <c r="H1004" s="402"/>
      <c r="I1004" s="402"/>
      <c r="J1004" s="402"/>
      <c r="K1004" s="402"/>
      <c r="L1004" s="402"/>
      <c r="M1004" s="402"/>
      <c r="N1004" s="431"/>
      <c r="O1004" s="431"/>
      <c r="P1004" s="431"/>
      <c r="Q1004" s="431"/>
      <c r="R1004" s="431"/>
      <c r="S1004" s="431"/>
    </row>
    <row r="1005" spans="1:19" x14ac:dyDescent="0.25">
      <c r="A1005" s="402"/>
      <c r="B1005" s="402"/>
      <c r="C1005" s="402"/>
      <c r="D1005" s="402"/>
      <c r="E1005" s="402"/>
      <c r="F1005" s="402"/>
      <c r="G1005" s="402"/>
      <c r="H1005" s="402"/>
      <c r="I1005" s="402"/>
      <c r="J1005" s="402"/>
      <c r="K1005" s="402"/>
      <c r="L1005" s="402"/>
      <c r="M1005" s="402"/>
      <c r="N1005" s="431"/>
      <c r="O1005" s="431"/>
      <c r="P1005" s="431"/>
      <c r="Q1005" s="431"/>
      <c r="R1005" s="431"/>
      <c r="S1005" s="431"/>
    </row>
    <row r="1006" spans="1:19" x14ac:dyDescent="0.25">
      <c r="A1006" s="402"/>
      <c r="B1006" s="402"/>
      <c r="C1006" s="402"/>
      <c r="D1006" s="402"/>
      <c r="E1006" s="402"/>
      <c r="F1006" s="402"/>
      <c r="G1006" s="402"/>
      <c r="H1006" s="402"/>
      <c r="I1006" s="402"/>
      <c r="J1006" s="402"/>
      <c r="K1006" s="402"/>
      <c r="L1006" s="402"/>
      <c r="M1006" s="402"/>
      <c r="N1006" s="431"/>
      <c r="O1006" s="431"/>
      <c r="P1006" s="431"/>
      <c r="Q1006" s="431"/>
      <c r="R1006" s="431"/>
      <c r="S1006" s="431"/>
    </row>
    <row r="1007" spans="1:19" x14ac:dyDescent="0.25">
      <c r="A1007" s="402"/>
      <c r="B1007" s="402"/>
      <c r="C1007" s="402"/>
      <c r="D1007" s="402"/>
      <c r="E1007" s="402"/>
      <c r="F1007" s="402"/>
      <c r="G1007" s="402"/>
      <c r="H1007" s="402"/>
      <c r="I1007" s="402"/>
      <c r="J1007" s="402"/>
      <c r="K1007" s="402"/>
      <c r="L1007" s="402"/>
      <c r="M1007" s="402"/>
      <c r="N1007" s="431"/>
      <c r="O1007" s="431"/>
      <c r="P1007" s="431"/>
      <c r="Q1007" s="431"/>
      <c r="R1007" s="431"/>
      <c r="S1007" s="431"/>
    </row>
    <row r="1008" spans="1:19" x14ac:dyDescent="0.25">
      <c r="A1008" s="402"/>
      <c r="B1008" s="402"/>
      <c r="C1008" s="402"/>
      <c r="D1008" s="402"/>
      <c r="E1008" s="402"/>
      <c r="F1008" s="402"/>
      <c r="G1008" s="402"/>
      <c r="H1008" s="402"/>
      <c r="I1008" s="402"/>
      <c r="J1008" s="402"/>
      <c r="K1008" s="402"/>
      <c r="L1008" s="402"/>
      <c r="M1008" s="402"/>
      <c r="N1008" s="431"/>
      <c r="O1008" s="431"/>
      <c r="P1008" s="431"/>
      <c r="Q1008" s="431"/>
      <c r="R1008" s="431"/>
      <c r="S1008" s="431"/>
    </row>
    <row r="1009" spans="1:19" x14ac:dyDescent="0.25">
      <c r="A1009" s="402"/>
      <c r="B1009" s="402"/>
      <c r="C1009" s="402"/>
      <c r="D1009" s="402"/>
      <c r="E1009" s="402"/>
      <c r="F1009" s="402"/>
      <c r="G1009" s="402"/>
      <c r="H1009" s="402"/>
      <c r="I1009" s="402"/>
      <c r="J1009" s="402"/>
      <c r="K1009" s="402"/>
      <c r="L1009" s="402"/>
      <c r="M1009" s="402"/>
      <c r="N1009" s="431"/>
      <c r="O1009" s="431"/>
      <c r="P1009" s="431"/>
      <c r="Q1009" s="431"/>
      <c r="R1009" s="431"/>
      <c r="S1009" s="431"/>
    </row>
    <row r="1010" spans="1:19" x14ac:dyDescent="0.25">
      <c r="A1010" s="402"/>
      <c r="B1010" s="402"/>
      <c r="C1010" s="402"/>
      <c r="D1010" s="402"/>
      <c r="E1010" s="402"/>
      <c r="F1010" s="402"/>
      <c r="G1010" s="402"/>
      <c r="H1010" s="402"/>
      <c r="I1010" s="402"/>
      <c r="J1010" s="402"/>
      <c r="K1010" s="402"/>
      <c r="L1010" s="402"/>
      <c r="M1010" s="402"/>
      <c r="N1010" s="431"/>
      <c r="O1010" s="431"/>
      <c r="P1010" s="431"/>
      <c r="Q1010" s="431"/>
      <c r="R1010" s="431"/>
      <c r="S1010" s="431"/>
    </row>
    <row r="1011" spans="1:19" x14ac:dyDescent="0.25">
      <c r="A1011" s="402"/>
      <c r="B1011" s="402"/>
      <c r="C1011" s="402"/>
      <c r="D1011" s="402"/>
      <c r="E1011" s="402"/>
      <c r="F1011" s="402"/>
      <c r="G1011" s="402"/>
      <c r="H1011" s="402"/>
      <c r="I1011" s="402"/>
      <c r="J1011" s="402"/>
      <c r="K1011" s="402"/>
      <c r="L1011" s="402"/>
      <c r="M1011" s="402"/>
      <c r="N1011" s="431"/>
      <c r="O1011" s="431"/>
      <c r="P1011" s="431"/>
      <c r="Q1011" s="431"/>
      <c r="R1011" s="431"/>
      <c r="S1011" s="431"/>
    </row>
    <row r="1012" spans="1:19" x14ac:dyDescent="0.25">
      <c r="A1012" s="402"/>
      <c r="B1012" s="402"/>
      <c r="C1012" s="402"/>
      <c r="D1012" s="402"/>
      <c r="E1012" s="402"/>
      <c r="F1012" s="402"/>
      <c r="G1012" s="402"/>
      <c r="H1012" s="402"/>
      <c r="I1012" s="402"/>
      <c r="J1012" s="402"/>
      <c r="K1012" s="402"/>
      <c r="L1012" s="402"/>
      <c r="M1012" s="402"/>
      <c r="N1012" s="431"/>
      <c r="O1012" s="431"/>
      <c r="P1012" s="431"/>
      <c r="Q1012" s="431"/>
      <c r="R1012" s="431"/>
      <c r="S1012" s="431"/>
    </row>
    <row r="1013" spans="1:19" x14ac:dyDescent="0.25">
      <c r="A1013" s="402"/>
      <c r="B1013" s="402"/>
      <c r="C1013" s="402"/>
      <c r="D1013" s="402"/>
      <c r="E1013" s="402"/>
      <c r="F1013" s="402"/>
      <c r="G1013" s="402"/>
      <c r="H1013" s="402"/>
      <c r="I1013" s="402"/>
      <c r="J1013" s="402"/>
      <c r="K1013" s="402"/>
      <c r="L1013" s="402"/>
      <c r="M1013" s="402"/>
      <c r="N1013" s="431"/>
      <c r="O1013" s="431"/>
      <c r="P1013" s="431"/>
      <c r="Q1013" s="431"/>
      <c r="R1013" s="431"/>
      <c r="S1013" s="431"/>
    </row>
    <row r="1014" spans="1:19" x14ac:dyDescent="0.25">
      <c r="A1014" s="402"/>
      <c r="B1014" s="402"/>
      <c r="C1014" s="402"/>
      <c r="D1014" s="402"/>
      <c r="E1014" s="402"/>
      <c r="F1014" s="402"/>
      <c r="G1014" s="402"/>
      <c r="H1014" s="402"/>
      <c r="I1014" s="402"/>
      <c r="J1014" s="402"/>
      <c r="K1014" s="402"/>
      <c r="L1014" s="402"/>
      <c r="M1014" s="402"/>
      <c r="N1014" s="431"/>
      <c r="O1014" s="431"/>
      <c r="P1014" s="431"/>
      <c r="Q1014" s="431"/>
      <c r="R1014" s="431"/>
      <c r="S1014" s="431"/>
    </row>
    <row r="1015" spans="1:19" x14ac:dyDescent="0.25">
      <c r="A1015" s="402"/>
      <c r="B1015" s="402"/>
      <c r="C1015" s="402"/>
      <c r="D1015" s="402"/>
      <c r="E1015" s="402"/>
      <c r="F1015" s="402"/>
      <c r="G1015" s="402"/>
      <c r="H1015" s="402"/>
      <c r="I1015" s="402"/>
      <c r="J1015" s="402"/>
      <c r="K1015" s="402"/>
      <c r="L1015" s="402"/>
      <c r="M1015" s="402"/>
      <c r="N1015" s="431"/>
      <c r="O1015" s="431"/>
      <c r="P1015" s="431"/>
      <c r="Q1015" s="431"/>
      <c r="R1015" s="431"/>
      <c r="S1015" s="431"/>
    </row>
    <row r="1016" spans="1:19" x14ac:dyDescent="0.25">
      <c r="A1016" s="402"/>
      <c r="B1016" s="402"/>
      <c r="C1016" s="402"/>
      <c r="D1016" s="402"/>
      <c r="E1016" s="402"/>
      <c r="F1016" s="402"/>
      <c r="G1016" s="402"/>
      <c r="H1016" s="402"/>
      <c r="I1016" s="402"/>
      <c r="J1016" s="402"/>
      <c r="K1016" s="402"/>
      <c r="L1016" s="402"/>
      <c r="M1016" s="402"/>
      <c r="N1016" s="431"/>
      <c r="O1016" s="431"/>
      <c r="P1016" s="431"/>
      <c r="Q1016" s="431"/>
      <c r="R1016" s="431"/>
      <c r="S1016" s="431"/>
    </row>
    <row r="1017" spans="1:19" x14ac:dyDescent="0.25">
      <c r="A1017" s="402"/>
      <c r="B1017" s="402"/>
      <c r="C1017" s="402"/>
      <c r="D1017" s="402"/>
      <c r="E1017" s="402"/>
      <c r="F1017" s="402"/>
      <c r="G1017" s="402"/>
      <c r="H1017" s="402"/>
      <c r="I1017" s="402"/>
      <c r="J1017" s="402"/>
      <c r="K1017" s="402"/>
      <c r="L1017" s="402"/>
      <c r="M1017" s="402"/>
      <c r="N1017" s="431"/>
      <c r="O1017" s="431"/>
      <c r="P1017" s="431"/>
      <c r="Q1017" s="431"/>
      <c r="R1017" s="431"/>
      <c r="S1017" s="431"/>
    </row>
    <row r="1018" spans="1:19" x14ac:dyDescent="0.25">
      <c r="A1018" s="402"/>
      <c r="B1018" s="402"/>
      <c r="C1018" s="402"/>
      <c r="D1018" s="402"/>
      <c r="E1018" s="402"/>
      <c r="F1018" s="402"/>
      <c r="G1018" s="402"/>
      <c r="H1018" s="402"/>
      <c r="I1018" s="402"/>
      <c r="J1018" s="402"/>
      <c r="K1018" s="402"/>
      <c r="L1018" s="402"/>
      <c r="M1018" s="402"/>
      <c r="N1018" s="431"/>
      <c r="O1018" s="431"/>
      <c r="P1018" s="431"/>
      <c r="Q1018" s="431"/>
      <c r="R1018" s="431"/>
      <c r="S1018" s="431"/>
    </row>
    <row r="1019" spans="1:19" x14ac:dyDescent="0.25">
      <c r="A1019" s="402"/>
      <c r="B1019" s="402"/>
      <c r="C1019" s="402"/>
      <c r="D1019" s="402"/>
      <c r="E1019" s="402"/>
      <c r="F1019" s="402"/>
      <c r="G1019" s="402"/>
      <c r="H1019" s="402"/>
      <c r="I1019" s="402"/>
      <c r="J1019" s="402"/>
      <c r="K1019" s="402"/>
      <c r="L1019" s="402"/>
      <c r="M1019" s="402"/>
      <c r="N1019" s="431"/>
      <c r="O1019" s="431"/>
      <c r="P1019" s="431"/>
      <c r="Q1019" s="431"/>
      <c r="R1019" s="431"/>
      <c r="S1019" s="431"/>
    </row>
    <row r="1020" spans="1:19" x14ac:dyDescent="0.25">
      <c r="A1020" s="402"/>
      <c r="B1020" s="402"/>
      <c r="C1020" s="402"/>
      <c r="D1020" s="402"/>
      <c r="E1020" s="402"/>
      <c r="F1020" s="402"/>
      <c r="G1020" s="402"/>
      <c r="H1020" s="402"/>
      <c r="I1020" s="402"/>
      <c r="J1020" s="402"/>
      <c r="K1020" s="402"/>
      <c r="L1020" s="402"/>
      <c r="M1020" s="402"/>
      <c r="N1020" s="431"/>
      <c r="O1020" s="431"/>
      <c r="P1020" s="431"/>
      <c r="Q1020" s="431"/>
      <c r="R1020" s="431"/>
      <c r="S1020" s="431"/>
    </row>
    <row r="1021" spans="1:19" x14ac:dyDescent="0.25">
      <c r="A1021" s="402"/>
      <c r="B1021" s="402"/>
      <c r="C1021" s="402"/>
      <c r="D1021" s="402"/>
      <c r="E1021" s="402"/>
      <c r="F1021" s="402"/>
      <c r="G1021" s="402"/>
      <c r="H1021" s="402"/>
      <c r="I1021" s="402"/>
      <c r="J1021" s="402"/>
      <c r="K1021" s="402"/>
      <c r="L1021" s="402"/>
      <c r="M1021" s="402"/>
      <c r="N1021" s="431"/>
      <c r="O1021" s="431"/>
      <c r="P1021" s="431"/>
      <c r="Q1021" s="431"/>
      <c r="R1021" s="431"/>
      <c r="S1021" s="431"/>
    </row>
    <row r="1022" spans="1:19" x14ac:dyDescent="0.25">
      <c r="A1022" s="402"/>
      <c r="B1022" s="402"/>
      <c r="C1022" s="402"/>
      <c r="D1022" s="402"/>
      <c r="E1022" s="402"/>
      <c r="F1022" s="402"/>
      <c r="G1022" s="402"/>
      <c r="H1022" s="402"/>
      <c r="I1022" s="402"/>
      <c r="J1022" s="402"/>
      <c r="K1022" s="402"/>
      <c r="L1022" s="402"/>
      <c r="M1022" s="402"/>
      <c r="N1022" s="431"/>
      <c r="O1022" s="431"/>
      <c r="P1022" s="431"/>
      <c r="Q1022" s="431"/>
      <c r="R1022" s="431"/>
      <c r="S1022" s="431"/>
    </row>
    <row r="1023" spans="1:19" x14ac:dyDescent="0.25">
      <c r="A1023" s="402"/>
      <c r="B1023" s="402"/>
      <c r="C1023" s="402"/>
      <c r="D1023" s="402"/>
      <c r="E1023" s="402"/>
      <c r="F1023" s="402"/>
      <c r="G1023" s="402"/>
      <c r="H1023" s="402"/>
      <c r="I1023" s="402"/>
      <c r="J1023" s="402"/>
      <c r="K1023" s="402"/>
      <c r="L1023" s="402"/>
      <c r="M1023" s="402"/>
      <c r="N1023" s="431"/>
      <c r="O1023" s="431"/>
      <c r="P1023" s="431"/>
      <c r="Q1023" s="431"/>
      <c r="R1023" s="431"/>
      <c r="S1023" s="431"/>
    </row>
    <row r="1024" spans="1:19" x14ac:dyDescent="0.25">
      <c r="A1024" s="402"/>
      <c r="B1024" s="402"/>
      <c r="C1024" s="402"/>
      <c r="D1024" s="402"/>
      <c r="E1024" s="402"/>
      <c r="F1024" s="402"/>
      <c r="G1024" s="402"/>
      <c r="H1024" s="402"/>
      <c r="I1024" s="402"/>
      <c r="J1024" s="402"/>
      <c r="K1024" s="402"/>
      <c r="L1024" s="402"/>
      <c r="M1024" s="402"/>
      <c r="N1024" s="431"/>
      <c r="O1024" s="431"/>
      <c r="P1024" s="431"/>
      <c r="Q1024" s="431"/>
      <c r="R1024" s="431"/>
      <c r="S1024" s="431"/>
    </row>
    <row r="1025" spans="1:19" x14ac:dyDescent="0.25">
      <c r="A1025" s="402"/>
      <c r="B1025" s="402"/>
      <c r="C1025" s="402"/>
      <c r="D1025" s="402"/>
      <c r="E1025" s="402"/>
      <c r="F1025" s="402"/>
      <c r="G1025" s="402"/>
      <c r="H1025" s="402"/>
      <c r="I1025" s="402"/>
      <c r="J1025" s="402"/>
      <c r="K1025" s="402"/>
      <c r="L1025" s="402"/>
      <c r="M1025" s="402"/>
      <c r="N1025" s="431"/>
      <c r="O1025" s="431"/>
      <c r="P1025" s="431"/>
      <c r="Q1025" s="431"/>
      <c r="R1025" s="431"/>
      <c r="S1025" s="431"/>
    </row>
    <row r="1026" spans="1:19" x14ac:dyDescent="0.25">
      <c r="A1026" s="402"/>
      <c r="B1026" s="402"/>
      <c r="C1026" s="402"/>
      <c r="D1026" s="402"/>
      <c r="E1026" s="402"/>
      <c r="F1026" s="402"/>
      <c r="G1026" s="402"/>
      <c r="H1026" s="402"/>
      <c r="I1026" s="402"/>
      <c r="J1026" s="402"/>
      <c r="K1026" s="402"/>
      <c r="L1026" s="402"/>
      <c r="M1026" s="402"/>
      <c r="N1026" s="431"/>
      <c r="O1026" s="431"/>
      <c r="P1026" s="431"/>
      <c r="Q1026" s="431"/>
      <c r="R1026" s="431"/>
      <c r="S1026" s="431"/>
    </row>
    <row r="1027" spans="1:19" x14ac:dyDescent="0.25">
      <c r="A1027" s="402"/>
      <c r="B1027" s="402"/>
      <c r="C1027" s="402"/>
      <c r="D1027" s="402"/>
      <c r="E1027" s="402"/>
      <c r="F1027" s="402"/>
      <c r="G1027" s="402"/>
      <c r="H1027" s="402"/>
      <c r="I1027" s="402"/>
      <c r="J1027" s="402"/>
      <c r="K1027" s="402"/>
      <c r="L1027" s="402"/>
      <c r="M1027" s="402"/>
      <c r="N1027" s="431"/>
      <c r="O1027" s="431"/>
      <c r="P1027" s="431"/>
      <c r="Q1027" s="431"/>
      <c r="R1027" s="431"/>
      <c r="S1027" s="431"/>
    </row>
    <row r="1028" spans="1:19" x14ac:dyDescent="0.25">
      <c r="A1028" s="402"/>
      <c r="B1028" s="402"/>
      <c r="C1028" s="402"/>
      <c r="D1028" s="402"/>
      <c r="E1028" s="402"/>
      <c r="F1028" s="402"/>
      <c r="G1028" s="402"/>
      <c r="H1028" s="402"/>
      <c r="I1028" s="402"/>
      <c r="J1028" s="402"/>
      <c r="K1028" s="402"/>
      <c r="L1028" s="402"/>
      <c r="M1028" s="402"/>
      <c r="N1028" s="431"/>
      <c r="O1028" s="431"/>
      <c r="P1028" s="431"/>
      <c r="Q1028" s="431"/>
      <c r="R1028" s="431"/>
      <c r="S1028" s="431"/>
    </row>
    <row r="1029" spans="1:19" x14ac:dyDescent="0.25">
      <c r="A1029" s="402"/>
      <c r="B1029" s="402"/>
      <c r="C1029" s="402"/>
      <c r="D1029" s="402"/>
      <c r="E1029" s="402"/>
      <c r="F1029" s="402"/>
      <c r="G1029" s="402"/>
      <c r="H1029" s="402"/>
      <c r="I1029" s="402"/>
      <c r="J1029" s="402"/>
      <c r="K1029" s="402"/>
      <c r="L1029" s="402"/>
      <c r="M1029" s="402"/>
      <c r="N1029" s="431"/>
      <c r="O1029" s="431"/>
      <c r="P1029" s="431"/>
      <c r="Q1029" s="431"/>
      <c r="R1029" s="431"/>
      <c r="S1029" s="431"/>
    </row>
    <row r="1030" spans="1:19" x14ac:dyDescent="0.25">
      <c r="A1030" s="402"/>
      <c r="B1030" s="402"/>
      <c r="C1030" s="402"/>
      <c r="D1030" s="402"/>
      <c r="E1030" s="402"/>
      <c r="F1030" s="402"/>
      <c r="G1030" s="402"/>
      <c r="H1030" s="402"/>
      <c r="I1030" s="402"/>
      <c r="J1030" s="402"/>
      <c r="K1030" s="402"/>
      <c r="L1030" s="402"/>
      <c r="M1030" s="402"/>
      <c r="N1030" s="431"/>
      <c r="O1030" s="431"/>
      <c r="P1030" s="431"/>
      <c r="Q1030" s="431"/>
      <c r="R1030" s="431"/>
      <c r="S1030" s="431"/>
    </row>
    <row r="1031" spans="1:19" x14ac:dyDescent="0.25">
      <c r="A1031" s="402"/>
      <c r="B1031" s="402"/>
      <c r="C1031" s="402"/>
      <c r="D1031" s="402"/>
      <c r="E1031" s="402"/>
      <c r="F1031" s="402"/>
      <c r="G1031" s="402"/>
      <c r="H1031" s="402"/>
      <c r="I1031" s="402"/>
      <c r="J1031" s="402"/>
      <c r="K1031" s="402"/>
      <c r="L1031" s="402"/>
      <c r="M1031" s="402"/>
      <c r="N1031" s="431"/>
      <c r="O1031" s="431"/>
      <c r="P1031" s="431"/>
      <c r="Q1031" s="431"/>
      <c r="R1031" s="431"/>
      <c r="S1031" s="431"/>
    </row>
    <row r="1032" spans="1:19" x14ac:dyDescent="0.25">
      <c r="A1032" s="402"/>
      <c r="B1032" s="402"/>
      <c r="C1032" s="402"/>
      <c r="D1032" s="402"/>
      <c r="E1032" s="402"/>
      <c r="F1032" s="402"/>
      <c r="G1032" s="402"/>
      <c r="H1032" s="402"/>
      <c r="I1032" s="402"/>
      <c r="J1032" s="402"/>
      <c r="K1032" s="402"/>
      <c r="L1032" s="402"/>
      <c r="M1032" s="402"/>
      <c r="N1032" s="431"/>
      <c r="O1032" s="431"/>
      <c r="P1032" s="431"/>
      <c r="Q1032" s="431"/>
      <c r="R1032" s="431"/>
      <c r="S1032" s="431"/>
    </row>
    <row r="1033" spans="1:19" x14ac:dyDescent="0.25">
      <c r="A1033" s="402"/>
      <c r="B1033" s="402"/>
      <c r="C1033" s="402"/>
      <c r="D1033" s="402"/>
      <c r="E1033" s="402"/>
      <c r="F1033" s="402"/>
      <c r="G1033" s="402"/>
      <c r="H1033" s="402"/>
      <c r="I1033" s="402"/>
      <c r="J1033" s="402"/>
      <c r="K1033" s="402"/>
      <c r="L1033" s="402"/>
      <c r="M1033" s="402"/>
      <c r="N1033" s="431"/>
      <c r="O1033" s="431"/>
      <c r="P1033" s="431"/>
      <c r="Q1033" s="431"/>
      <c r="R1033" s="431"/>
      <c r="S1033" s="431"/>
    </row>
    <row r="1034" spans="1:19" x14ac:dyDescent="0.25">
      <c r="A1034" s="402"/>
      <c r="B1034" s="402"/>
      <c r="C1034" s="402"/>
      <c r="D1034" s="402"/>
      <c r="E1034" s="402"/>
      <c r="F1034" s="402"/>
      <c r="G1034" s="402"/>
      <c r="H1034" s="402"/>
      <c r="I1034" s="402"/>
      <c r="J1034" s="402"/>
      <c r="K1034" s="402"/>
      <c r="L1034" s="402"/>
      <c r="M1034" s="402"/>
      <c r="N1034" s="431"/>
      <c r="O1034" s="431"/>
      <c r="P1034" s="431"/>
      <c r="Q1034" s="431"/>
      <c r="R1034" s="431"/>
      <c r="S1034" s="431"/>
    </row>
    <row r="1035" spans="1:19" x14ac:dyDescent="0.25">
      <c r="A1035" s="402"/>
      <c r="B1035" s="402"/>
      <c r="C1035" s="402"/>
      <c r="D1035" s="402"/>
      <c r="E1035" s="402"/>
      <c r="F1035" s="402"/>
      <c r="G1035" s="402"/>
      <c r="H1035" s="402"/>
      <c r="I1035" s="402"/>
      <c r="J1035" s="402"/>
      <c r="K1035" s="402"/>
      <c r="L1035" s="402"/>
      <c r="M1035" s="402"/>
      <c r="N1035" s="431"/>
      <c r="O1035" s="431"/>
      <c r="P1035" s="431"/>
      <c r="Q1035" s="431"/>
      <c r="R1035" s="431"/>
      <c r="S1035" s="431"/>
    </row>
    <row r="1036" spans="1:19" x14ac:dyDescent="0.25">
      <c r="A1036" s="402"/>
      <c r="B1036" s="402"/>
      <c r="C1036" s="402"/>
      <c r="D1036" s="402"/>
      <c r="E1036" s="402"/>
      <c r="F1036" s="402"/>
      <c r="G1036" s="402"/>
      <c r="H1036" s="402"/>
      <c r="I1036" s="402"/>
      <c r="J1036" s="402"/>
      <c r="K1036" s="402"/>
      <c r="L1036" s="402"/>
      <c r="M1036" s="402"/>
      <c r="N1036" s="431"/>
      <c r="O1036" s="431"/>
      <c r="P1036" s="431"/>
      <c r="Q1036" s="431"/>
      <c r="R1036" s="431"/>
      <c r="S1036" s="431"/>
    </row>
    <row r="1037" spans="1:19" x14ac:dyDescent="0.25">
      <c r="A1037" s="402"/>
      <c r="B1037" s="402"/>
      <c r="C1037" s="402"/>
      <c r="D1037" s="402"/>
      <c r="E1037" s="402"/>
      <c r="F1037" s="402"/>
      <c r="G1037" s="402"/>
      <c r="H1037" s="402"/>
      <c r="I1037" s="402"/>
      <c r="J1037" s="402"/>
      <c r="K1037" s="402"/>
      <c r="L1037" s="402"/>
      <c r="M1037" s="402"/>
      <c r="N1037" s="431"/>
      <c r="O1037" s="431"/>
      <c r="P1037" s="431"/>
      <c r="Q1037" s="431"/>
      <c r="R1037" s="431"/>
      <c r="S1037" s="431"/>
    </row>
    <row r="1038" spans="1:19" x14ac:dyDescent="0.25">
      <c r="A1038" s="402"/>
      <c r="B1038" s="402"/>
      <c r="C1038" s="402"/>
      <c r="D1038" s="402"/>
      <c r="E1038" s="402"/>
      <c r="F1038" s="402"/>
      <c r="G1038" s="402"/>
      <c r="H1038" s="402"/>
      <c r="I1038" s="402"/>
      <c r="J1038" s="402"/>
      <c r="K1038" s="402"/>
      <c r="L1038" s="402"/>
      <c r="M1038" s="402"/>
      <c r="N1038" s="431"/>
      <c r="O1038" s="431"/>
      <c r="P1038" s="431"/>
      <c r="Q1038" s="431"/>
      <c r="R1038" s="431"/>
      <c r="S1038" s="431"/>
    </row>
    <row r="1039" spans="1:19" x14ac:dyDescent="0.25">
      <c r="A1039" s="402"/>
      <c r="B1039" s="402"/>
      <c r="C1039" s="402"/>
      <c r="D1039" s="402"/>
      <c r="E1039" s="402"/>
      <c r="F1039" s="402"/>
      <c r="G1039" s="402"/>
      <c r="H1039" s="402"/>
      <c r="I1039" s="402"/>
      <c r="J1039" s="402"/>
      <c r="K1039" s="402"/>
      <c r="L1039" s="402"/>
      <c r="M1039" s="402"/>
      <c r="N1039" s="431"/>
      <c r="O1039" s="431"/>
      <c r="P1039" s="431"/>
      <c r="Q1039" s="431"/>
      <c r="R1039" s="431"/>
      <c r="S1039" s="431"/>
    </row>
    <row r="1040" spans="1:19" x14ac:dyDescent="0.25">
      <c r="A1040" s="402"/>
      <c r="B1040" s="402"/>
      <c r="C1040" s="402"/>
      <c r="D1040" s="402"/>
      <c r="E1040" s="402"/>
      <c r="F1040" s="402"/>
      <c r="G1040" s="402"/>
      <c r="H1040" s="402"/>
      <c r="I1040" s="402"/>
      <c r="J1040" s="402"/>
      <c r="K1040" s="402"/>
      <c r="L1040" s="402"/>
      <c r="M1040" s="402"/>
      <c r="N1040" s="431"/>
      <c r="O1040" s="431"/>
      <c r="P1040" s="431"/>
      <c r="Q1040" s="431"/>
      <c r="R1040" s="431"/>
      <c r="S1040" s="431"/>
    </row>
    <row r="1041" spans="1:19" x14ac:dyDescent="0.25">
      <c r="A1041" s="402"/>
      <c r="B1041" s="402"/>
      <c r="C1041" s="402"/>
      <c r="D1041" s="402"/>
      <c r="E1041" s="402"/>
      <c r="F1041" s="402"/>
      <c r="G1041" s="402"/>
      <c r="H1041" s="402"/>
      <c r="I1041" s="402"/>
      <c r="J1041" s="402"/>
      <c r="K1041" s="402"/>
      <c r="L1041" s="402"/>
      <c r="M1041" s="402"/>
      <c r="N1041" s="431"/>
      <c r="O1041" s="431"/>
      <c r="P1041" s="431"/>
      <c r="Q1041" s="431"/>
      <c r="R1041" s="431"/>
      <c r="S1041" s="431"/>
    </row>
    <row r="1042" spans="1:19" x14ac:dyDescent="0.25">
      <c r="A1042" s="402"/>
      <c r="B1042" s="402"/>
      <c r="C1042" s="402"/>
      <c r="D1042" s="402"/>
      <c r="E1042" s="402"/>
      <c r="F1042" s="402"/>
      <c r="G1042" s="402"/>
      <c r="H1042" s="402"/>
      <c r="I1042" s="402"/>
      <c r="J1042" s="402"/>
      <c r="K1042" s="402"/>
      <c r="L1042" s="402"/>
      <c r="M1042" s="402"/>
      <c r="N1042" s="431"/>
      <c r="O1042" s="431"/>
      <c r="P1042" s="431"/>
      <c r="Q1042" s="431"/>
      <c r="R1042" s="431"/>
      <c r="S1042" s="431"/>
    </row>
    <row r="1043" spans="1:19" x14ac:dyDescent="0.25">
      <c r="A1043" s="402"/>
      <c r="B1043" s="402"/>
      <c r="C1043" s="402"/>
      <c r="D1043" s="402"/>
      <c r="E1043" s="402"/>
      <c r="F1043" s="402"/>
      <c r="G1043" s="402"/>
      <c r="H1043" s="402"/>
      <c r="I1043" s="402"/>
      <c r="J1043" s="402"/>
      <c r="K1043" s="402"/>
      <c r="L1043" s="402"/>
      <c r="M1043" s="402"/>
      <c r="N1043" s="431"/>
      <c r="O1043" s="431"/>
      <c r="P1043" s="431"/>
      <c r="Q1043" s="431"/>
      <c r="R1043" s="431"/>
      <c r="S1043" s="431"/>
    </row>
    <row r="1044" spans="1:19" x14ac:dyDescent="0.25">
      <c r="A1044" s="402"/>
      <c r="B1044" s="402"/>
      <c r="C1044" s="402"/>
      <c r="D1044" s="402"/>
      <c r="E1044" s="402"/>
      <c r="F1044" s="402"/>
      <c r="G1044" s="402"/>
      <c r="H1044" s="402"/>
      <c r="I1044" s="402"/>
      <c r="J1044" s="402"/>
      <c r="K1044" s="402"/>
      <c r="L1044" s="402"/>
      <c r="M1044" s="402"/>
      <c r="N1044" s="431"/>
      <c r="O1044" s="431"/>
      <c r="P1044" s="431"/>
      <c r="Q1044" s="431"/>
      <c r="R1044" s="431"/>
      <c r="S1044" s="431"/>
    </row>
    <row r="1045" spans="1:19" x14ac:dyDescent="0.25">
      <c r="A1045" s="402"/>
      <c r="B1045" s="402"/>
      <c r="C1045" s="402"/>
      <c r="D1045" s="402"/>
      <c r="E1045" s="402"/>
      <c r="F1045" s="402"/>
      <c r="G1045" s="402"/>
      <c r="H1045" s="402"/>
      <c r="I1045" s="402"/>
      <c r="J1045" s="402"/>
      <c r="K1045" s="402"/>
      <c r="L1045" s="402"/>
      <c r="M1045" s="402"/>
      <c r="N1045" s="431"/>
      <c r="O1045" s="431"/>
      <c r="P1045" s="431"/>
      <c r="Q1045" s="431"/>
      <c r="R1045" s="431"/>
      <c r="S1045" s="431"/>
    </row>
    <row r="1046" spans="1:19" x14ac:dyDescent="0.25">
      <c r="A1046" s="402"/>
      <c r="B1046" s="402"/>
      <c r="C1046" s="402"/>
      <c r="D1046" s="402"/>
      <c r="E1046" s="402"/>
      <c r="F1046" s="402"/>
      <c r="G1046" s="402"/>
      <c r="H1046" s="402"/>
      <c r="I1046" s="402"/>
      <c r="J1046" s="402"/>
      <c r="K1046" s="402"/>
      <c r="L1046" s="402"/>
      <c r="M1046" s="402"/>
      <c r="N1046" s="431"/>
      <c r="O1046" s="431"/>
      <c r="P1046" s="431"/>
      <c r="Q1046" s="431"/>
      <c r="R1046" s="431"/>
      <c r="S1046" s="431"/>
    </row>
    <row r="1047" spans="1:19" x14ac:dyDescent="0.25">
      <c r="A1047" s="402"/>
      <c r="B1047" s="402"/>
      <c r="C1047" s="402"/>
      <c r="D1047" s="402"/>
      <c r="E1047" s="402"/>
      <c r="F1047" s="402"/>
      <c r="G1047" s="402"/>
      <c r="H1047" s="402"/>
      <c r="I1047" s="402"/>
      <c r="J1047" s="402"/>
      <c r="K1047" s="402"/>
      <c r="L1047" s="402"/>
      <c r="M1047" s="402"/>
      <c r="N1047" s="431"/>
      <c r="O1047" s="431"/>
      <c r="P1047" s="431"/>
      <c r="Q1047" s="431"/>
      <c r="R1047" s="431"/>
      <c r="S1047" s="431"/>
    </row>
    <row r="1048" spans="1:19" x14ac:dyDescent="0.25">
      <c r="A1048" s="402"/>
      <c r="B1048" s="402"/>
      <c r="C1048" s="402"/>
      <c r="D1048" s="402"/>
      <c r="E1048" s="402"/>
      <c r="F1048" s="402"/>
      <c r="G1048" s="402"/>
      <c r="H1048" s="402"/>
      <c r="I1048" s="402"/>
      <c r="J1048" s="402"/>
      <c r="K1048" s="402"/>
      <c r="L1048" s="402"/>
      <c r="M1048" s="402"/>
      <c r="N1048" s="431"/>
      <c r="O1048" s="431"/>
      <c r="P1048" s="431"/>
      <c r="Q1048" s="431"/>
      <c r="R1048" s="431"/>
      <c r="S1048" s="431"/>
    </row>
    <row r="1049" spans="1:19" x14ac:dyDescent="0.25">
      <c r="A1049" s="402"/>
      <c r="B1049" s="402"/>
      <c r="C1049" s="402"/>
      <c r="D1049" s="402"/>
      <c r="E1049" s="402"/>
      <c r="F1049" s="402"/>
      <c r="G1049" s="402"/>
      <c r="H1049" s="402"/>
      <c r="I1049" s="402"/>
      <c r="J1049" s="402"/>
      <c r="K1049" s="402"/>
      <c r="L1049" s="402"/>
      <c r="M1049" s="402"/>
      <c r="N1049" s="431"/>
      <c r="O1049" s="431"/>
      <c r="P1049" s="431"/>
      <c r="Q1049" s="431"/>
      <c r="R1049" s="431"/>
      <c r="S1049" s="431"/>
    </row>
    <row r="1050" spans="1:19" x14ac:dyDescent="0.25">
      <c r="A1050" s="402"/>
      <c r="B1050" s="402"/>
      <c r="C1050" s="402"/>
      <c r="D1050" s="402"/>
      <c r="E1050" s="402"/>
      <c r="F1050" s="402"/>
      <c r="G1050" s="402"/>
      <c r="H1050" s="402"/>
      <c r="I1050" s="402"/>
      <c r="J1050" s="402"/>
      <c r="K1050" s="402"/>
      <c r="L1050" s="402"/>
      <c r="M1050" s="402"/>
      <c r="N1050" s="431"/>
      <c r="O1050" s="431"/>
      <c r="P1050" s="431"/>
      <c r="Q1050" s="431"/>
      <c r="R1050" s="431"/>
      <c r="S1050" s="431"/>
    </row>
    <row r="1051" spans="1:19" x14ac:dyDescent="0.25">
      <c r="A1051" s="402"/>
      <c r="B1051" s="402"/>
      <c r="C1051" s="402"/>
      <c r="D1051" s="402"/>
      <c r="E1051" s="402"/>
      <c r="F1051" s="402"/>
      <c r="G1051" s="402"/>
      <c r="H1051" s="402"/>
      <c r="I1051" s="402"/>
      <c r="J1051" s="402"/>
      <c r="K1051" s="402"/>
      <c r="L1051" s="402"/>
      <c r="M1051" s="402"/>
      <c r="N1051" s="431"/>
      <c r="O1051" s="431"/>
      <c r="P1051" s="431"/>
      <c r="Q1051" s="431"/>
      <c r="R1051" s="431"/>
      <c r="S1051" s="431"/>
    </row>
    <row r="1052" spans="1:19" x14ac:dyDescent="0.25">
      <c r="A1052" s="402"/>
      <c r="B1052" s="402"/>
      <c r="C1052" s="402"/>
      <c r="D1052" s="402"/>
      <c r="E1052" s="402"/>
      <c r="F1052" s="402"/>
      <c r="G1052" s="402"/>
      <c r="H1052" s="402"/>
      <c r="I1052" s="402"/>
      <c r="J1052" s="402"/>
      <c r="K1052" s="402"/>
      <c r="L1052" s="402"/>
      <c r="M1052" s="402"/>
      <c r="N1052" s="431"/>
      <c r="O1052" s="431"/>
      <c r="P1052" s="431"/>
      <c r="Q1052" s="431"/>
      <c r="R1052" s="431"/>
      <c r="S1052" s="431"/>
    </row>
    <row r="1053" spans="1:19" x14ac:dyDescent="0.25">
      <c r="A1053" s="402"/>
      <c r="B1053" s="402"/>
      <c r="C1053" s="402"/>
      <c r="D1053" s="402"/>
      <c r="E1053" s="402"/>
      <c r="F1053" s="402"/>
      <c r="G1053" s="402"/>
      <c r="H1053" s="402"/>
      <c r="I1053" s="402"/>
      <c r="J1053" s="402"/>
      <c r="K1053" s="402"/>
      <c r="L1053" s="402"/>
      <c r="M1053" s="402"/>
      <c r="N1053" s="431"/>
      <c r="O1053" s="431"/>
      <c r="P1053" s="431"/>
      <c r="Q1053" s="431"/>
      <c r="R1053" s="431"/>
      <c r="S1053" s="431"/>
    </row>
    <row r="1054" spans="1:19" x14ac:dyDescent="0.25">
      <c r="A1054" s="402"/>
      <c r="B1054" s="402"/>
      <c r="C1054" s="402"/>
      <c r="D1054" s="402"/>
      <c r="E1054" s="402"/>
      <c r="F1054" s="402"/>
      <c r="G1054" s="402"/>
      <c r="H1054" s="402"/>
      <c r="I1054" s="402"/>
      <c r="J1054" s="402"/>
      <c r="K1054" s="402"/>
      <c r="L1054" s="402"/>
      <c r="M1054" s="402"/>
      <c r="N1054" s="431"/>
      <c r="O1054" s="431"/>
      <c r="P1054" s="431"/>
      <c r="Q1054" s="431"/>
      <c r="R1054" s="431"/>
      <c r="S1054" s="431"/>
    </row>
    <row r="1055" spans="1:19" x14ac:dyDescent="0.25">
      <c r="A1055" s="402"/>
      <c r="B1055" s="402"/>
      <c r="C1055" s="402"/>
      <c r="D1055" s="402"/>
      <c r="E1055" s="402"/>
      <c r="F1055" s="402"/>
      <c r="G1055" s="402"/>
      <c r="H1055" s="402"/>
      <c r="I1055" s="402"/>
      <c r="J1055" s="402"/>
      <c r="K1055" s="402"/>
      <c r="L1055" s="402"/>
      <c r="M1055" s="402"/>
      <c r="N1055" s="431"/>
      <c r="O1055" s="431"/>
      <c r="P1055" s="431"/>
      <c r="Q1055" s="431"/>
      <c r="R1055" s="431"/>
      <c r="S1055" s="431"/>
    </row>
    <row r="1056" spans="1:19" x14ac:dyDescent="0.25">
      <c r="A1056" s="402"/>
      <c r="B1056" s="402"/>
      <c r="C1056" s="402"/>
      <c r="D1056" s="402"/>
      <c r="E1056" s="402"/>
      <c r="F1056" s="402"/>
      <c r="G1056" s="402"/>
      <c r="H1056" s="402"/>
      <c r="I1056" s="402"/>
      <c r="J1056" s="402"/>
      <c r="K1056" s="402"/>
      <c r="L1056" s="402"/>
      <c r="M1056" s="402"/>
      <c r="N1056" s="431"/>
      <c r="O1056" s="431"/>
      <c r="P1056" s="431"/>
      <c r="Q1056" s="431"/>
      <c r="R1056" s="431"/>
      <c r="S1056" s="431"/>
    </row>
    <row r="1057" spans="1:19" x14ac:dyDescent="0.25">
      <c r="A1057" s="402"/>
      <c r="B1057" s="402"/>
      <c r="C1057" s="402"/>
      <c r="D1057" s="402"/>
      <c r="E1057" s="402"/>
      <c r="F1057" s="402"/>
      <c r="G1057" s="402"/>
      <c r="H1057" s="402"/>
      <c r="I1057" s="402"/>
      <c r="J1057" s="402"/>
      <c r="K1057" s="402"/>
      <c r="L1057" s="402"/>
      <c r="M1057" s="402"/>
      <c r="N1057" s="431"/>
      <c r="O1057" s="431"/>
      <c r="P1057" s="431"/>
      <c r="Q1057" s="431"/>
      <c r="R1057" s="431"/>
      <c r="S1057" s="431"/>
    </row>
    <row r="1058" spans="1:19" x14ac:dyDescent="0.25">
      <c r="A1058" s="402"/>
      <c r="B1058" s="402"/>
      <c r="C1058" s="402"/>
      <c r="D1058" s="402"/>
      <c r="E1058" s="402"/>
      <c r="F1058" s="402"/>
      <c r="G1058" s="402"/>
      <c r="H1058" s="402"/>
      <c r="I1058" s="402"/>
      <c r="J1058" s="402"/>
      <c r="K1058" s="402"/>
      <c r="L1058" s="402"/>
      <c r="M1058" s="402"/>
      <c r="N1058" s="431"/>
      <c r="O1058" s="431"/>
      <c r="P1058" s="431"/>
      <c r="Q1058" s="431"/>
      <c r="R1058" s="431"/>
      <c r="S1058" s="431"/>
    </row>
    <row r="1059" spans="1:19" x14ac:dyDescent="0.25">
      <c r="A1059" s="402"/>
      <c r="B1059" s="402"/>
      <c r="C1059" s="402"/>
      <c r="D1059" s="402"/>
      <c r="E1059" s="402"/>
      <c r="F1059" s="402"/>
      <c r="G1059" s="402"/>
      <c r="H1059" s="402"/>
      <c r="I1059" s="402"/>
      <c r="J1059" s="402"/>
      <c r="K1059" s="402"/>
      <c r="L1059" s="402"/>
      <c r="M1059" s="402"/>
      <c r="N1059" s="431"/>
      <c r="O1059" s="431"/>
      <c r="P1059" s="431"/>
      <c r="Q1059" s="431"/>
      <c r="R1059" s="431"/>
      <c r="S1059" s="431"/>
    </row>
    <row r="1060" spans="1:19" x14ac:dyDescent="0.25">
      <c r="A1060" s="402"/>
      <c r="B1060" s="402"/>
      <c r="C1060" s="402"/>
      <c r="D1060" s="402"/>
      <c r="E1060" s="402"/>
      <c r="F1060" s="402"/>
      <c r="G1060" s="402"/>
      <c r="H1060" s="402"/>
      <c r="I1060" s="402"/>
      <c r="J1060" s="402"/>
      <c r="K1060" s="402"/>
      <c r="L1060" s="402"/>
      <c r="M1060" s="402"/>
      <c r="N1060" s="431"/>
      <c r="O1060" s="431"/>
      <c r="P1060" s="431"/>
      <c r="Q1060" s="431"/>
      <c r="R1060" s="431"/>
      <c r="S1060" s="431"/>
    </row>
    <row r="1061" spans="1:19" x14ac:dyDescent="0.25">
      <c r="A1061" s="402"/>
      <c r="B1061" s="402"/>
      <c r="C1061" s="402"/>
      <c r="D1061" s="402"/>
      <c r="E1061" s="402"/>
      <c r="F1061" s="402"/>
      <c r="G1061" s="402"/>
      <c r="H1061" s="402"/>
      <c r="I1061" s="402"/>
      <c r="J1061" s="402"/>
      <c r="K1061" s="402"/>
      <c r="L1061" s="402"/>
      <c r="M1061" s="402"/>
      <c r="N1061" s="431"/>
      <c r="O1061" s="431"/>
      <c r="P1061" s="431"/>
      <c r="Q1061" s="431"/>
      <c r="R1061" s="431"/>
      <c r="S1061" s="431"/>
    </row>
    <row r="1062" spans="1:19" x14ac:dyDescent="0.25">
      <c r="A1062" s="402"/>
      <c r="B1062" s="402"/>
      <c r="C1062" s="402"/>
      <c r="D1062" s="402"/>
      <c r="E1062" s="402"/>
      <c r="F1062" s="402"/>
      <c r="G1062" s="402"/>
      <c r="H1062" s="402"/>
      <c r="I1062" s="402"/>
      <c r="J1062" s="402"/>
      <c r="K1062" s="402"/>
      <c r="L1062" s="402"/>
      <c r="M1062" s="402"/>
      <c r="N1062" s="431"/>
      <c r="O1062" s="431"/>
      <c r="P1062" s="431"/>
      <c r="Q1062" s="431"/>
      <c r="R1062" s="431"/>
      <c r="S1062" s="431"/>
    </row>
    <row r="1063" spans="1:19" x14ac:dyDescent="0.25">
      <c r="A1063" s="402"/>
      <c r="B1063" s="402"/>
      <c r="C1063" s="402"/>
      <c r="D1063" s="402"/>
      <c r="E1063" s="402"/>
      <c r="F1063" s="402"/>
      <c r="G1063" s="402"/>
      <c r="H1063" s="402"/>
      <c r="I1063" s="402"/>
      <c r="J1063" s="402"/>
      <c r="K1063" s="402"/>
      <c r="L1063" s="402"/>
      <c r="M1063" s="402"/>
      <c r="N1063" s="431"/>
      <c r="O1063" s="431"/>
      <c r="P1063" s="431"/>
      <c r="Q1063" s="431"/>
      <c r="R1063" s="431"/>
      <c r="S1063" s="431"/>
    </row>
    <row r="1064" spans="1:19" x14ac:dyDescent="0.25">
      <c r="A1064" s="402"/>
      <c r="B1064" s="402"/>
      <c r="C1064" s="402"/>
      <c r="D1064" s="402"/>
      <c r="E1064" s="402"/>
      <c r="F1064" s="402"/>
      <c r="G1064" s="402"/>
      <c r="H1064" s="402"/>
      <c r="I1064" s="402"/>
      <c r="J1064" s="402"/>
      <c r="K1064" s="402"/>
      <c r="L1064" s="402"/>
      <c r="M1064" s="402"/>
      <c r="N1064" s="431"/>
      <c r="O1064" s="431"/>
      <c r="P1064" s="431"/>
      <c r="Q1064" s="431"/>
      <c r="R1064" s="431"/>
      <c r="S1064" s="431"/>
    </row>
    <row r="1065" spans="1:19" x14ac:dyDescent="0.25">
      <c r="A1065" s="402"/>
      <c r="B1065" s="402"/>
      <c r="C1065" s="402"/>
      <c r="D1065" s="402"/>
      <c r="E1065" s="402"/>
      <c r="F1065" s="402"/>
      <c r="G1065" s="402"/>
      <c r="H1065" s="402"/>
      <c r="I1065" s="402"/>
      <c r="J1065" s="402"/>
      <c r="K1065" s="402"/>
      <c r="L1065" s="402"/>
      <c r="M1065" s="402"/>
      <c r="N1065" s="431"/>
      <c r="O1065" s="431"/>
      <c r="P1065" s="431"/>
      <c r="Q1065" s="431"/>
      <c r="R1065" s="431"/>
      <c r="S1065" s="431"/>
    </row>
    <row r="1066" spans="1:19" x14ac:dyDescent="0.25">
      <c r="A1066" s="402"/>
      <c r="B1066" s="402"/>
      <c r="C1066" s="402"/>
      <c r="D1066" s="402"/>
      <c r="E1066" s="402"/>
      <c r="F1066" s="402"/>
      <c r="G1066" s="402"/>
      <c r="H1066" s="402"/>
      <c r="I1066" s="402"/>
      <c r="J1066" s="402"/>
      <c r="K1066" s="402"/>
      <c r="L1066" s="402"/>
      <c r="M1066" s="402"/>
      <c r="N1066" s="431"/>
      <c r="O1066" s="431"/>
      <c r="P1066" s="431"/>
      <c r="Q1066" s="431"/>
      <c r="R1066" s="431"/>
      <c r="S1066" s="431"/>
    </row>
    <row r="1067" spans="1:19" x14ac:dyDescent="0.25">
      <c r="A1067" s="402"/>
      <c r="B1067" s="402"/>
      <c r="C1067" s="402"/>
      <c r="D1067" s="402"/>
      <c r="E1067" s="402"/>
      <c r="F1067" s="402"/>
      <c r="G1067" s="402"/>
      <c r="H1067" s="402"/>
      <c r="I1067" s="402"/>
      <c r="J1067" s="402"/>
      <c r="K1067" s="402"/>
      <c r="L1067" s="402"/>
      <c r="M1067" s="402"/>
      <c r="N1067" s="431"/>
      <c r="O1067" s="431"/>
      <c r="P1067" s="431"/>
      <c r="Q1067" s="431"/>
      <c r="R1067" s="431"/>
      <c r="S1067" s="431"/>
    </row>
    <row r="1068" spans="1:19" x14ac:dyDescent="0.25">
      <c r="A1068" s="402"/>
      <c r="B1068" s="402"/>
      <c r="C1068" s="402"/>
      <c r="D1068" s="402"/>
      <c r="E1068" s="402"/>
      <c r="F1068" s="402"/>
      <c r="G1068" s="402"/>
      <c r="H1068" s="402"/>
      <c r="I1068" s="402"/>
      <c r="J1068" s="402"/>
      <c r="K1068" s="402"/>
      <c r="L1068" s="402"/>
      <c r="M1068" s="402"/>
      <c r="N1068" s="431"/>
      <c r="O1068" s="431"/>
      <c r="P1068" s="431"/>
      <c r="Q1068" s="431"/>
      <c r="R1068" s="431"/>
      <c r="S1068" s="431"/>
    </row>
    <row r="1069" spans="1:19" x14ac:dyDescent="0.25">
      <c r="A1069" s="402"/>
      <c r="B1069" s="402"/>
      <c r="C1069" s="402"/>
      <c r="D1069" s="402"/>
      <c r="E1069" s="402"/>
      <c r="F1069" s="402"/>
      <c r="G1069" s="402"/>
      <c r="H1069" s="402"/>
      <c r="I1069" s="402"/>
      <c r="J1069" s="402"/>
      <c r="K1069" s="402"/>
      <c r="L1069" s="402"/>
      <c r="M1069" s="402"/>
      <c r="N1069" s="431"/>
      <c r="O1069" s="431"/>
      <c r="P1069" s="431"/>
      <c r="Q1069" s="431"/>
      <c r="R1069" s="431"/>
      <c r="S1069" s="431"/>
    </row>
    <row r="1070" spans="1:19" x14ac:dyDescent="0.25">
      <c r="A1070" s="402"/>
      <c r="B1070" s="402"/>
      <c r="C1070" s="402"/>
      <c r="D1070" s="402"/>
      <c r="E1070" s="402"/>
      <c r="F1070" s="402"/>
      <c r="G1070" s="402"/>
      <c r="H1070" s="402"/>
      <c r="I1070" s="402"/>
      <c r="J1070" s="402"/>
      <c r="K1070" s="402"/>
      <c r="L1070" s="402"/>
      <c r="M1070" s="402"/>
      <c r="N1070" s="431"/>
      <c r="O1070" s="431"/>
      <c r="P1070" s="431"/>
      <c r="Q1070" s="431"/>
      <c r="R1070" s="431"/>
      <c r="S1070" s="431"/>
    </row>
    <row r="1071" spans="1:19" x14ac:dyDescent="0.25">
      <c r="A1071" s="402"/>
      <c r="B1071" s="402"/>
      <c r="C1071" s="402"/>
      <c r="D1071" s="402"/>
      <c r="E1071" s="402"/>
      <c r="F1071" s="402"/>
      <c r="G1071" s="402"/>
      <c r="H1071" s="402"/>
      <c r="I1071" s="402"/>
      <c r="J1071" s="402"/>
      <c r="K1071" s="402"/>
      <c r="L1071" s="402"/>
      <c r="M1071" s="402"/>
      <c r="N1071" s="431"/>
      <c r="O1071" s="431"/>
      <c r="P1071" s="431"/>
      <c r="Q1071" s="431"/>
      <c r="R1071" s="431"/>
      <c r="S1071" s="431"/>
    </row>
    <row r="1072" spans="1:19" x14ac:dyDescent="0.25">
      <c r="A1072" s="402"/>
      <c r="B1072" s="402"/>
      <c r="C1072" s="402"/>
      <c r="D1072" s="402"/>
      <c r="E1072" s="402"/>
      <c r="F1072" s="402"/>
      <c r="G1072" s="402"/>
      <c r="H1072" s="402"/>
      <c r="I1072" s="402"/>
      <c r="J1072" s="402"/>
      <c r="K1072" s="402"/>
      <c r="L1072" s="402"/>
      <c r="M1072" s="402"/>
      <c r="N1072" s="431"/>
      <c r="O1072" s="431"/>
      <c r="P1072" s="431"/>
      <c r="Q1072" s="431"/>
      <c r="R1072" s="431"/>
      <c r="S1072" s="431"/>
    </row>
    <row r="1073" spans="1:19" x14ac:dyDescent="0.25">
      <c r="A1073" s="402"/>
      <c r="B1073" s="402"/>
      <c r="C1073" s="402"/>
      <c r="D1073" s="402"/>
      <c r="E1073" s="402"/>
      <c r="F1073" s="402"/>
      <c r="G1073" s="402"/>
      <c r="H1073" s="402"/>
      <c r="I1073" s="402"/>
      <c r="J1073" s="402"/>
      <c r="K1073" s="402"/>
      <c r="L1073" s="402"/>
      <c r="M1073" s="402"/>
      <c r="N1073" s="431"/>
      <c r="O1073" s="431"/>
      <c r="P1073" s="431"/>
      <c r="Q1073" s="431"/>
      <c r="R1073" s="431"/>
      <c r="S1073" s="431"/>
    </row>
    <row r="1074" spans="1:19" x14ac:dyDescent="0.25">
      <c r="A1074" s="402"/>
      <c r="B1074" s="402"/>
      <c r="C1074" s="402"/>
      <c r="D1074" s="402"/>
      <c r="E1074" s="402"/>
      <c r="F1074" s="402"/>
      <c r="G1074" s="402"/>
      <c r="H1074" s="402"/>
      <c r="I1074" s="402"/>
      <c r="J1074" s="402"/>
      <c r="K1074" s="402"/>
      <c r="L1074" s="402"/>
      <c r="M1074" s="402"/>
      <c r="N1074" s="431"/>
      <c r="O1074" s="431"/>
      <c r="P1074" s="431"/>
      <c r="Q1074" s="431"/>
      <c r="R1074" s="431"/>
      <c r="S1074" s="431"/>
    </row>
    <row r="1075" spans="1:19" x14ac:dyDescent="0.25">
      <c r="A1075" s="402"/>
      <c r="B1075" s="402"/>
      <c r="C1075" s="402"/>
      <c r="D1075" s="402"/>
      <c r="E1075" s="402"/>
      <c r="F1075" s="402"/>
      <c r="G1075" s="402"/>
      <c r="H1075" s="402"/>
      <c r="I1075" s="402"/>
      <c r="J1075" s="402"/>
      <c r="K1075" s="402"/>
      <c r="L1075" s="402"/>
      <c r="M1075" s="402"/>
      <c r="N1075" s="431"/>
      <c r="O1075" s="431"/>
      <c r="P1075" s="431"/>
      <c r="Q1075" s="431"/>
      <c r="R1075" s="431"/>
      <c r="S1075" s="431"/>
    </row>
    <row r="1076" spans="1:19" x14ac:dyDescent="0.25">
      <c r="A1076" s="402"/>
      <c r="B1076" s="402"/>
      <c r="C1076" s="402"/>
      <c r="D1076" s="402"/>
      <c r="E1076" s="402"/>
      <c r="F1076" s="402"/>
      <c r="G1076" s="402"/>
      <c r="H1076" s="402"/>
      <c r="I1076" s="402"/>
      <c r="J1076" s="402"/>
      <c r="K1076" s="402"/>
      <c r="L1076" s="402"/>
      <c r="M1076" s="402"/>
      <c r="N1076" s="431"/>
      <c r="O1076" s="431"/>
      <c r="P1076" s="431"/>
      <c r="Q1076" s="431"/>
      <c r="R1076" s="431"/>
      <c r="S1076" s="431"/>
    </row>
    <row r="1077" spans="1:19" x14ac:dyDescent="0.25">
      <c r="A1077" s="402"/>
      <c r="B1077" s="402"/>
      <c r="C1077" s="402"/>
      <c r="D1077" s="402"/>
      <c r="E1077" s="402"/>
      <c r="F1077" s="402"/>
      <c r="G1077" s="402"/>
      <c r="H1077" s="402"/>
      <c r="I1077" s="402"/>
      <c r="J1077" s="402"/>
      <c r="K1077" s="402"/>
      <c r="L1077" s="402"/>
      <c r="M1077" s="402"/>
      <c r="N1077" s="431"/>
      <c r="O1077" s="431"/>
      <c r="P1077" s="431"/>
      <c r="Q1077" s="431"/>
      <c r="R1077" s="431"/>
      <c r="S1077" s="431"/>
    </row>
    <row r="1078" spans="1:19" x14ac:dyDescent="0.25">
      <c r="A1078" s="402"/>
      <c r="B1078" s="402"/>
      <c r="C1078" s="402"/>
      <c r="D1078" s="402"/>
      <c r="E1078" s="402"/>
      <c r="F1078" s="402"/>
      <c r="G1078" s="402"/>
      <c r="H1078" s="402"/>
      <c r="I1078" s="402"/>
      <c r="J1078" s="402"/>
      <c r="K1078" s="402"/>
      <c r="L1078" s="402"/>
      <c r="M1078" s="402"/>
      <c r="N1078" s="431"/>
      <c r="O1078" s="431"/>
      <c r="P1078" s="431"/>
      <c r="Q1078" s="431"/>
      <c r="R1078" s="431"/>
      <c r="S1078" s="431"/>
    </row>
    <row r="1079" spans="1:19" x14ac:dyDescent="0.25">
      <c r="A1079" s="402"/>
      <c r="B1079" s="402"/>
      <c r="C1079" s="402"/>
      <c r="D1079" s="402"/>
      <c r="E1079" s="402"/>
      <c r="F1079" s="402"/>
      <c r="G1079" s="402"/>
      <c r="H1079" s="402"/>
      <c r="I1079" s="402"/>
      <c r="J1079" s="402"/>
      <c r="K1079" s="402"/>
      <c r="L1079" s="402"/>
      <c r="M1079" s="402"/>
      <c r="N1079" s="431"/>
      <c r="O1079" s="431"/>
      <c r="P1079" s="431"/>
      <c r="Q1079" s="431"/>
      <c r="R1079" s="431"/>
      <c r="S1079" s="431"/>
    </row>
    <row r="1080" spans="1:19" x14ac:dyDescent="0.25">
      <c r="A1080" s="402"/>
      <c r="B1080" s="402"/>
      <c r="C1080" s="402"/>
      <c r="D1080" s="402"/>
      <c r="E1080" s="402"/>
      <c r="F1080" s="402"/>
      <c r="G1080" s="402"/>
      <c r="H1080" s="402"/>
      <c r="I1080" s="402"/>
      <c r="J1080" s="402"/>
      <c r="K1080" s="402"/>
      <c r="L1080" s="402"/>
      <c r="M1080" s="402"/>
      <c r="N1080" s="431"/>
      <c r="O1080" s="431"/>
      <c r="P1080" s="431"/>
      <c r="Q1080" s="431"/>
      <c r="R1080" s="431"/>
      <c r="S1080" s="431"/>
    </row>
  </sheetData>
  <mergeCells count="5">
    <mergeCell ref="J8:K8"/>
    <mergeCell ref="A31:A32"/>
    <mergeCell ref="B31:C31"/>
    <mergeCell ref="B32:C32"/>
    <mergeCell ref="I38:J3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E380"/>
  <sheetViews>
    <sheetView zoomScale="60" zoomScaleNormal="60" workbookViewId="0"/>
  </sheetViews>
  <sheetFormatPr baseColWidth="10" defaultColWidth="11.42578125" defaultRowHeight="15" x14ac:dyDescent="0.25"/>
  <cols>
    <col min="1" max="1" width="69.7109375" style="76" customWidth="1"/>
    <col min="2" max="2" width="75.7109375" style="76" customWidth="1"/>
    <col min="3" max="3" width="79" style="76" customWidth="1"/>
    <col min="4" max="4" width="85.28515625" style="76" customWidth="1"/>
    <col min="5" max="5" width="32.140625" style="76" bestFit="1" customWidth="1"/>
    <col min="6" max="6" width="16.7109375" style="76" bestFit="1" customWidth="1"/>
    <col min="7" max="7" width="24.85546875" style="76" bestFit="1" customWidth="1"/>
    <col min="8" max="8" width="25" style="76" bestFit="1" customWidth="1"/>
    <col min="9" max="9" width="18.85546875" style="76" bestFit="1" customWidth="1"/>
    <col min="10" max="129" width="11.42578125" style="76"/>
    <col min="130" max="130" width="12.7109375" style="76" customWidth="1"/>
    <col min="131" max="136" width="11.42578125" style="76"/>
    <col min="137" max="137" width="35.28515625" style="76" customWidth="1"/>
    <col min="138" max="138" width="11.42578125" style="76"/>
    <col min="139" max="139" width="27.28515625" style="76" customWidth="1"/>
    <col min="140" max="16384" width="11.42578125" style="76"/>
  </cols>
  <sheetData>
    <row r="1" spans="1:15" ht="15.75" thickBot="1" x14ac:dyDescent="0.3">
      <c r="A1" s="213"/>
      <c r="B1" s="213"/>
      <c r="C1" s="213"/>
      <c r="D1" s="389" t="s">
        <v>368</v>
      </c>
      <c r="E1" s="213"/>
      <c r="F1" s="213"/>
      <c r="G1" s="440"/>
      <c r="H1" s="213"/>
      <c r="I1" s="213"/>
      <c r="J1" s="213"/>
    </row>
    <row r="2" spans="1:15" x14ac:dyDescent="0.25">
      <c r="A2" s="214" t="s">
        <v>251</v>
      </c>
      <c r="B2" s="221">
        <v>2</v>
      </c>
      <c r="C2" s="213"/>
      <c r="D2" s="390" t="s">
        <v>337</v>
      </c>
      <c r="E2" s="391">
        <v>0.20833333333333334</v>
      </c>
      <c r="F2" s="392" t="s">
        <v>339</v>
      </c>
      <c r="G2" s="440"/>
      <c r="H2" s="441"/>
      <c r="I2" s="442"/>
      <c r="J2" s="213"/>
    </row>
    <row r="3" spans="1:15" ht="15.75" thickBot="1" x14ac:dyDescent="0.3">
      <c r="A3" s="215" t="s">
        <v>244</v>
      </c>
      <c r="B3" s="222">
        <v>6</v>
      </c>
      <c r="C3" s="213"/>
      <c r="D3" s="393" t="s">
        <v>338</v>
      </c>
      <c r="E3" s="394">
        <v>0.95833333333333337</v>
      </c>
      <c r="F3" s="395">
        <f>E3-E2</f>
        <v>0.75</v>
      </c>
      <c r="G3" s="440"/>
      <c r="H3" s="441"/>
      <c r="I3" s="443"/>
      <c r="J3" s="213"/>
      <c r="L3" s="76">
        <v>1</v>
      </c>
    </row>
    <row r="4" spans="1:15" s="33" customFormat="1" ht="15.75" thickBot="1" x14ac:dyDescent="0.3">
      <c r="A4" s="85"/>
      <c r="B4" s="66"/>
      <c r="C4" s="66"/>
      <c r="D4" s="66"/>
      <c r="E4" s="66"/>
      <c r="F4" s="66"/>
      <c r="G4" s="66"/>
      <c r="H4" s="68"/>
      <c r="I4" s="10"/>
      <c r="J4" s="10"/>
      <c r="L4" s="75">
        <v>2</v>
      </c>
    </row>
    <row r="5" spans="1:15" s="33" customFormat="1" x14ac:dyDescent="0.25">
      <c r="A5" s="236" t="s">
        <v>2</v>
      </c>
      <c r="B5" s="882" t="s">
        <v>314</v>
      </c>
      <c r="C5" s="882" t="s">
        <v>314</v>
      </c>
      <c r="D5" s="533"/>
      <c r="E5" s="405"/>
      <c r="F5" s="241"/>
      <c r="G5" s="285"/>
      <c r="H5" s="10"/>
      <c r="I5" s="10"/>
      <c r="J5" s="10"/>
      <c r="L5" s="75">
        <v>3</v>
      </c>
      <c r="N5" s="74" t="s">
        <v>36</v>
      </c>
      <c r="O5" s="75">
        <v>1</v>
      </c>
    </row>
    <row r="6" spans="1:15" s="33" customFormat="1" x14ac:dyDescent="0.25">
      <c r="A6" s="237" t="s">
        <v>50</v>
      </c>
      <c r="B6" s="883" t="s">
        <v>76</v>
      </c>
      <c r="C6" s="883" t="s">
        <v>76</v>
      </c>
      <c r="D6" s="534"/>
      <c r="E6" s="255"/>
      <c r="F6" s="45"/>
      <c r="G6" s="87"/>
      <c r="H6" s="10"/>
      <c r="I6" s="10"/>
      <c r="J6" s="10"/>
      <c r="L6" s="75">
        <v>4</v>
      </c>
      <c r="N6" s="74" t="s">
        <v>37</v>
      </c>
      <c r="O6" s="75">
        <v>0</v>
      </c>
    </row>
    <row r="7" spans="1:15" s="33" customFormat="1" x14ac:dyDescent="0.25">
      <c r="A7" s="238" t="s">
        <v>0</v>
      </c>
      <c r="B7" s="884" t="s">
        <v>382</v>
      </c>
      <c r="C7" s="884" t="s">
        <v>382</v>
      </c>
      <c r="D7" s="535"/>
      <c r="E7" s="406"/>
      <c r="F7" s="88"/>
      <c r="G7" s="89"/>
      <c r="H7" s="10"/>
      <c r="I7" s="10"/>
      <c r="J7" s="10"/>
      <c r="L7" s="75">
        <v>5</v>
      </c>
    </row>
    <row r="8" spans="1:15" s="33" customFormat="1" x14ac:dyDescent="0.25">
      <c r="A8" s="238" t="s">
        <v>1</v>
      </c>
      <c r="B8" s="891" t="s">
        <v>383</v>
      </c>
      <c r="C8" s="891" t="s">
        <v>384</v>
      </c>
      <c r="D8" s="545" t="str">
        <f>+B8</f>
        <v>729-20</v>
      </c>
      <c r="E8" s="255"/>
      <c r="F8" s="45"/>
      <c r="G8" s="87"/>
      <c r="H8" s="10"/>
      <c r="I8" s="10"/>
      <c r="J8" s="10"/>
      <c r="L8" s="75">
        <v>6</v>
      </c>
    </row>
    <row r="9" spans="1:15" s="33" customFormat="1" x14ac:dyDescent="0.25">
      <c r="A9" s="238" t="s">
        <v>4</v>
      </c>
      <c r="B9" s="884" t="s">
        <v>385</v>
      </c>
      <c r="C9" s="884" t="s">
        <v>386</v>
      </c>
      <c r="D9" s="535"/>
      <c r="E9" s="406"/>
      <c r="F9" s="88"/>
      <c r="G9" s="89"/>
      <c r="H9" s="10"/>
      <c r="I9" s="10"/>
      <c r="J9" s="10"/>
      <c r="L9" s="75" t="s">
        <v>246</v>
      </c>
    </row>
    <row r="10" spans="1:15" s="33" customFormat="1" x14ac:dyDescent="0.25">
      <c r="A10" s="238" t="s">
        <v>3</v>
      </c>
      <c r="B10" s="884" t="s">
        <v>354</v>
      </c>
      <c r="C10" s="884" t="s">
        <v>354</v>
      </c>
      <c r="D10" s="535"/>
      <c r="E10" s="406"/>
      <c r="F10" s="88"/>
      <c r="G10" s="89"/>
      <c r="H10" s="10"/>
      <c r="I10" s="10"/>
      <c r="J10" s="10"/>
    </row>
    <row r="11" spans="1:15" s="33" customFormat="1" x14ac:dyDescent="0.25">
      <c r="A11" s="238" t="s">
        <v>275</v>
      </c>
      <c r="B11" s="885" t="s">
        <v>293</v>
      </c>
      <c r="C11" s="885" t="s">
        <v>293</v>
      </c>
      <c r="D11" s="536"/>
      <c r="E11" s="407"/>
      <c r="F11" s="90"/>
      <c r="G11" s="91"/>
      <c r="H11" s="10"/>
      <c r="I11" s="10"/>
      <c r="J11" s="10"/>
    </row>
    <row r="12" spans="1:15" s="33" customFormat="1" x14ac:dyDescent="0.25">
      <c r="A12" s="238" t="s">
        <v>119</v>
      </c>
      <c r="B12" s="885">
        <v>59</v>
      </c>
      <c r="C12" s="885">
        <v>61</v>
      </c>
      <c r="D12" s="536"/>
      <c r="E12" s="407"/>
      <c r="F12" s="90"/>
      <c r="G12" s="91"/>
      <c r="H12" s="10"/>
      <c r="I12" s="10"/>
      <c r="J12" s="10"/>
    </row>
    <row r="13" spans="1:15" s="33" customFormat="1" x14ac:dyDescent="0.25">
      <c r="A13" s="239" t="s">
        <v>91</v>
      </c>
      <c r="B13" s="886">
        <f>1-B14</f>
        <v>0.95</v>
      </c>
      <c r="C13" s="886">
        <v>0.95</v>
      </c>
      <c r="D13" s="537">
        <f>1-D14</f>
        <v>0.95</v>
      </c>
      <c r="E13" s="408">
        <f>1-E14</f>
        <v>0.95</v>
      </c>
      <c r="F13" s="244">
        <f>1-F14</f>
        <v>0.95</v>
      </c>
      <c r="G13" s="245">
        <f>1-G14</f>
        <v>0.95</v>
      </c>
      <c r="H13" s="10"/>
      <c r="I13" s="10"/>
      <c r="J13" s="10"/>
    </row>
    <row r="14" spans="1:15" s="33" customFormat="1" x14ac:dyDescent="0.25">
      <c r="A14" s="238" t="s">
        <v>92</v>
      </c>
      <c r="B14" s="886">
        <v>0.05</v>
      </c>
      <c r="C14" s="886">
        <v>0.05</v>
      </c>
      <c r="D14" s="538">
        <v>0.05</v>
      </c>
      <c r="E14" s="409">
        <v>0.05</v>
      </c>
      <c r="F14" s="246">
        <v>0.05</v>
      </c>
      <c r="G14" s="247">
        <v>0.05</v>
      </c>
      <c r="H14" s="10"/>
      <c r="I14" s="10"/>
      <c r="J14" s="10"/>
    </row>
    <row r="15" spans="1:15" s="33" customFormat="1" x14ac:dyDescent="0.25">
      <c r="A15" s="239" t="s">
        <v>89</v>
      </c>
      <c r="B15" s="883">
        <f t="shared" ref="B15:G15" si="0">IF(B7="","",ROUND(B12*B13,0))</f>
        <v>56</v>
      </c>
      <c r="C15" s="883">
        <f t="shared" si="0"/>
        <v>58</v>
      </c>
      <c r="D15" s="539" t="str">
        <f t="shared" si="0"/>
        <v/>
      </c>
      <c r="E15" s="410" t="str">
        <f t="shared" si="0"/>
        <v/>
      </c>
      <c r="F15" s="86" t="str">
        <f t="shared" si="0"/>
        <v/>
      </c>
      <c r="G15" s="223" t="str">
        <f t="shared" si="0"/>
        <v/>
      </c>
      <c r="H15" s="10"/>
      <c r="I15" s="10"/>
      <c r="J15" s="10"/>
    </row>
    <row r="16" spans="1:15" s="33" customFormat="1" x14ac:dyDescent="0.25">
      <c r="A16" s="239" t="s">
        <v>90</v>
      </c>
      <c r="B16" s="883">
        <f t="shared" ref="B16:G16" si="1">IF(B7="","",(B12-B15)*3)</f>
        <v>9</v>
      </c>
      <c r="C16" s="883">
        <f t="shared" si="1"/>
        <v>9</v>
      </c>
      <c r="D16" s="816" t="str">
        <f t="shared" si="1"/>
        <v/>
      </c>
      <c r="E16" s="817" t="str">
        <f t="shared" si="1"/>
        <v/>
      </c>
      <c r="F16" s="818" t="str">
        <f t="shared" si="1"/>
        <v/>
      </c>
      <c r="G16" s="819" t="str">
        <f t="shared" si="1"/>
        <v/>
      </c>
      <c r="H16" s="69"/>
      <c r="I16" s="10"/>
      <c r="J16" s="10"/>
    </row>
    <row r="17" spans="1:161" s="33" customFormat="1" x14ac:dyDescent="0.25">
      <c r="A17" s="238" t="s">
        <v>271</v>
      </c>
      <c r="B17" s="887">
        <f>ROTACIÓN!C2</f>
        <v>2154</v>
      </c>
      <c r="C17" s="887">
        <f>ROTACIÓN!D2</f>
        <v>13645</v>
      </c>
      <c r="D17" s="820" t="e">
        <f>#REF!</f>
        <v>#REF!</v>
      </c>
      <c r="E17" s="812"/>
      <c r="F17" s="814"/>
      <c r="G17" s="815"/>
      <c r="H17" s="69"/>
      <c r="I17" s="10"/>
      <c r="J17" s="10"/>
    </row>
    <row r="18" spans="1:161" s="33" customFormat="1" x14ac:dyDescent="0.25">
      <c r="A18" s="238" t="s">
        <v>272</v>
      </c>
      <c r="B18" s="888">
        <f>ROTACIÓN!C4</f>
        <v>60</v>
      </c>
      <c r="C18" s="888">
        <f>ROTACIÓN!D4</f>
        <v>60</v>
      </c>
      <c r="D18" s="820" t="e">
        <f>#REF!</f>
        <v>#REF!</v>
      </c>
      <c r="E18" s="812" t="e">
        <f>#REF!</f>
        <v>#REF!</v>
      </c>
      <c r="F18" s="813" t="e">
        <f>#REF!</f>
        <v>#REF!</v>
      </c>
      <c r="G18" s="813" t="e">
        <f>#REF!</f>
        <v>#REF!</v>
      </c>
      <c r="H18" s="69"/>
      <c r="I18" s="10"/>
      <c r="J18" s="10"/>
    </row>
    <row r="19" spans="1:161" s="33" customFormat="1" x14ac:dyDescent="0.25">
      <c r="A19" s="238" t="s">
        <v>273</v>
      </c>
      <c r="B19" s="888">
        <f>ROTACIÓN!C3</f>
        <v>64</v>
      </c>
      <c r="C19" s="888">
        <f>ROTACIÓN!D3</f>
        <v>64</v>
      </c>
      <c r="D19" s="820" t="e">
        <f>#REF!</f>
        <v>#REF!</v>
      </c>
      <c r="E19" s="812" t="e">
        <f>#REF!</f>
        <v>#REF!</v>
      </c>
      <c r="F19" s="814" t="e">
        <f>#REF!</f>
        <v>#REF!</v>
      </c>
      <c r="G19" s="815" t="e">
        <f>#REF!</f>
        <v>#REF!</v>
      </c>
      <c r="H19" s="69"/>
      <c r="I19" s="10"/>
      <c r="J19" s="10"/>
    </row>
    <row r="20" spans="1:161" s="33" customFormat="1" x14ac:dyDescent="0.25">
      <c r="A20" s="238" t="s">
        <v>274</v>
      </c>
      <c r="B20" s="888">
        <f>ROTACIÓN!C5</f>
        <v>60</v>
      </c>
      <c r="C20" s="888">
        <f>ROTACIÓN!D5</f>
        <v>60</v>
      </c>
      <c r="D20" s="821" t="e">
        <f>#REF!</f>
        <v>#REF!</v>
      </c>
      <c r="E20" s="812" t="e">
        <f>#REF!</f>
        <v>#REF!</v>
      </c>
      <c r="F20" s="814" t="e">
        <f>#REF!</f>
        <v>#REF!</v>
      </c>
      <c r="G20" s="815" t="e">
        <f>#REF!</f>
        <v>#REF!</v>
      </c>
      <c r="H20" s="69"/>
      <c r="I20" s="10"/>
      <c r="J20" s="10"/>
    </row>
    <row r="21" spans="1:161" s="33" customFormat="1" x14ac:dyDescent="0.25">
      <c r="A21" s="403" t="s">
        <v>268</v>
      </c>
      <c r="B21" s="889" t="str">
        <f>B8</f>
        <v>729-20</v>
      </c>
      <c r="C21" s="889" t="str">
        <f>C8</f>
        <v>729-21</v>
      </c>
      <c r="D21" s="822" t="str">
        <f>D8</f>
        <v>729-20</v>
      </c>
      <c r="E21" s="407"/>
      <c r="F21" s="90"/>
      <c r="G21" s="91"/>
      <c r="H21" s="69"/>
      <c r="I21" s="10"/>
      <c r="J21" s="10"/>
    </row>
    <row r="22" spans="1:161" s="33" customFormat="1" x14ac:dyDescent="0.25">
      <c r="A22" s="403" t="s">
        <v>269</v>
      </c>
      <c r="B22" s="890">
        <f t="shared" ref="B22:G22" si="2">IF(EG64&gt;0,EG64,0)</f>
        <v>74</v>
      </c>
      <c r="C22" s="890">
        <f t="shared" si="2"/>
        <v>74</v>
      </c>
      <c r="D22" s="540">
        <f t="shared" si="2"/>
        <v>0</v>
      </c>
      <c r="E22" s="411">
        <f t="shared" si="2"/>
        <v>0</v>
      </c>
      <c r="F22" s="298">
        <f t="shared" si="2"/>
        <v>0</v>
      </c>
      <c r="G22" s="299">
        <f t="shared" si="2"/>
        <v>0</v>
      </c>
      <c r="H22" s="10"/>
      <c r="I22" s="10"/>
      <c r="J22" s="10"/>
    </row>
    <row r="23" spans="1:161" s="33" customFormat="1" x14ac:dyDescent="0.25">
      <c r="A23" s="403" t="s">
        <v>270</v>
      </c>
      <c r="B23" s="890">
        <f t="shared" ref="B23:G23" si="3">(IF(B22="","",ROUND(B22*0.7,0)))</f>
        <v>52</v>
      </c>
      <c r="C23" s="890">
        <f t="shared" si="3"/>
        <v>52</v>
      </c>
      <c r="D23" s="540">
        <f t="shared" si="3"/>
        <v>0</v>
      </c>
      <c r="E23" s="411">
        <f t="shared" si="3"/>
        <v>0</v>
      </c>
      <c r="F23" s="298">
        <f t="shared" si="3"/>
        <v>0</v>
      </c>
      <c r="G23" s="299">
        <f t="shared" si="3"/>
        <v>0</v>
      </c>
      <c r="H23" s="10"/>
      <c r="I23" s="10"/>
      <c r="J23" s="10"/>
    </row>
    <row r="24" spans="1:161" s="33" customFormat="1" ht="15.75" thickBot="1" x14ac:dyDescent="0.3">
      <c r="A24" s="240" t="s">
        <v>336</v>
      </c>
      <c r="B24" s="501">
        <f t="shared" ref="B24:G24" si="4">IF(B12="",0,IF(B12&lt;=100,1,IF(B12&lt;=200,2,IF(B12&lt;=300,3,IF(B12&lt;=400,4,"")))))</f>
        <v>1</v>
      </c>
      <c r="C24" s="501">
        <f t="shared" si="4"/>
        <v>1</v>
      </c>
      <c r="D24" s="541">
        <f t="shared" si="4"/>
        <v>0</v>
      </c>
      <c r="E24" s="412">
        <f t="shared" si="4"/>
        <v>0</v>
      </c>
      <c r="F24" s="242">
        <f t="shared" si="4"/>
        <v>0</v>
      </c>
      <c r="G24" s="243">
        <f t="shared" si="4"/>
        <v>0</v>
      </c>
      <c r="H24" s="10"/>
      <c r="I24" s="10"/>
      <c r="J24" s="10"/>
    </row>
    <row r="25" spans="1:161" s="33" customFormat="1" x14ac:dyDescent="0.25">
      <c r="A25" s="10"/>
      <c r="B25" s="67"/>
      <c r="C25" s="10"/>
      <c r="D25" s="10"/>
      <c r="E25" s="10"/>
      <c r="F25" s="10"/>
      <c r="G25" s="10"/>
      <c r="H25" s="10"/>
      <c r="I25" s="10"/>
      <c r="J25" s="10"/>
    </row>
    <row r="26" spans="1:161" s="33" customFormat="1" x14ac:dyDescent="0.25">
      <c r="A26" s="65"/>
      <c r="B26" s="20"/>
      <c r="C26" s="20"/>
      <c r="D26" s="20"/>
      <c r="E26" s="20"/>
      <c r="F26" s="20"/>
      <c r="G26" s="20"/>
      <c r="H26" s="11"/>
      <c r="I26" s="10"/>
      <c r="J26" s="10"/>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row>
    <row r="27" spans="1:161" s="33" customFormat="1" ht="15.75" thickBot="1" x14ac:dyDescent="0.3">
      <c r="A27" s="10"/>
      <c r="B27" s="20"/>
      <c r="C27" s="20"/>
      <c r="D27" s="20"/>
      <c r="E27" s="20"/>
      <c r="F27" s="20"/>
      <c r="G27" s="20"/>
      <c r="H27" s="10"/>
      <c r="I27" s="10"/>
      <c r="J27" s="10"/>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row>
    <row r="28" spans="1:161" s="33" customFormat="1" x14ac:dyDescent="0.25">
      <c r="A28" s="1107" t="s">
        <v>129</v>
      </c>
      <c r="B28" s="1108"/>
      <c r="C28" s="282">
        <v>2018</v>
      </c>
      <c r="D28" s="4">
        <v>2019</v>
      </c>
      <c r="E28" s="4">
        <v>2020</v>
      </c>
      <c r="F28" s="4">
        <v>2021</v>
      </c>
      <c r="G28" s="4">
        <v>2022</v>
      </c>
      <c r="H28" s="26">
        <v>2023</v>
      </c>
      <c r="I28" s="26">
        <v>2024</v>
      </c>
      <c r="J28" s="10"/>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row>
    <row r="29" spans="1:161" s="33" customFormat="1" x14ac:dyDescent="0.25">
      <c r="A29" s="1116" t="s">
        <v>15</v>
      </c>
      <c r="B29" s="1117"/>
      <c r="C29" s="289">
        <f>'DATOS MODELO'!H41</f>
        <v>124906.34639999999</v>
      </c>
      <c r="D29" s="106">
        <f>C29*(1+'DATOS MODELO'!F5)</f>
        <v>129219.77889567999</v>
      </c>
      <c r="E29" s="106">
        <f>D29*(1+'DATOS MODELO'!G5)</f>
        <v>134626.96423055159</v>
      </c>
      <c r="F29" s="106">
        <f>E29*(1+'DATOS MODELO'!H5)</f>
        <v>140288.28547096308</v>
      </c>
      <c r="G29" s="106">
        <f>F29*(1+'DATOS MODELO'!I5)</f>
        <v>146216.72112076855</v>
      </c>
      <c r="H29" s="97">
        <f>G29*(1+'DATOS MODELO'!J5)</f>
        <v>152425.95867629812</v>
      </c>
      <c r="I29" s="97">
        <f>H29*(1+'DATOS MODELO'!K5)</f>
        <v>158930.43562939434</v>
      </c>
      <c r="J29" s="10"/>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71"/>
      <c r="EX29" s="71"/>
      <c r="EY29" s="71"/>
      <c r="EZ29" s="71"/>
      <c r="FA29" s="71"/>
      <c r="FB29" s="71"/>
      <c r="FC29" s="71"/>
      <c r="FD29" s="71"/>
      <c r="FE29" s="71"/>
    </row>
    <row r="30" spans="1:161" s="33" customFormat="1" ht="15.75" thickBot="1" x14ac:dyDescent="0.3">
      <c r="A30" s="1109" t="s">
        <v>40</v>
      </c>
      <c r="B30" s="1110"/>
      <c r="C30" s="542">
        <v>96312.624100288827</v>
      </c>
      <c r="D30" s="107">
        <f>(C30*(1+'DATOS MODELO'!F5))</f>
        <v>99638.620052552127</v>
      </c>
      <c r="E30" s="107">
        <f>(D30*(1+'DATOS MODELO'!G5))</f>
        <v>103807.98553003023</v>
      </c>
      <c r="F30" s="107">
        <f>(E30*(1+'DATOS MODELO'!H5))</f>
        <v>108173.30979299925</v>
      </c>
      <c r="G30" s="107">
        <f>(F30*(1+'DATOS MODELO'!I5))</f>
        <v>112744.60028943208</v>
      </c>
      <c r="H30" s="108">
        <f>(G30*(1+'DATOS MODELO'!J5))</f>
        <v>117532.41115630342</v>
      </c>
      <c r="I30" s="108">
        <f>(H30*(1+'DATOS MODELO'!K5))</f>
        <v>122547.87483615811</v>
      </c>
      <c r="J30" s="10"/>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71"/>
      <c r="EX30" s="71"/>
      <c r="EY30" s="71"/>
      <c r="EZ30" s="71"/>
      <c r="FA30" s="71"/>
      <c r="FB30" s="71"/>
      <c r="FC30" s="71"/>
      <c r="FD30" s="71"/>
      <c r="FE30" s="71"/>
    </row>
    <row r="31" spans="1:161" s="33" customFormat="1" ht="15.75" thickBot="1" x14ac:dyDescent="0.3">
      <c r="A31" s="10"/>
      <c r="B31" s="10"/>
      <c r="C31" s="10" t="s">
        <v>39</v>
      </c>
      <c r="D31" s="10"/>
      <c r="E31" s="10"/>
      <c r="F31" s="10"/>
      <c r="G31" s="10"/>
      <c r="H31" s="10"/>
      <c r="I31" s="3"/>
      <c r="J31" s="10"/>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row>
    <row r="32" spans="1:161" s="33" customFormat="1" ht="15.75" thickBot="1" x14ac:dyDescent="0.3">
      <c r="A32" s="8" t="s">
        <v>88</v>
      </c>
      <c r="B32" s="9">
        <f>IF(B2=1,SUM(B12:B12),IF(B2=2,SUM(B12:C12),IF(B2=3,SUM(B12:D12),IF(B2=4,SUM(B12:E12),IF(B2=5,SUM(B12:F12),IF(B2=6,SUM(B12:G12)))))))</f>
        <v>120</v>
      </c>
      <c r="C32" s="10"/>
      <c r="D32" s="10"/>
      <c r="E32" s="10"/>
      <c r="F32" s="10"/>
      <c r="G32" s="10"/>
      <c r="H32" s="10"/>
      <c r="I32" s="3"/>
      <c r="J32" s="10"/>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row>
    <row r="33" spans="1:161" s="33" customFormat="1" x14ac:dyDescent="0.25">
      <c r="A33" s="10"/>
      <c r="B33" s="10"/>
      <c r="C33" s="10"/>
      <c r="D33" s="42"/>
      <c r="E33" s="10"/>
      <c r="F33" s="10"/>
      <c r="G33" s="10"/>
      <c r="H33" s="10"/>
      <c r="I33" s="3"/>
      <c r="J33" s="10"/>
      <c r="DX33" s="71"/>
      <c r="DY33" s="71"/>
      <c r="DZ33" s="71"/>
      <c r="EA33" s="71"/>
      <c r="EB33" s="71"/>
      <c r="EC33" s="71"/>
      <c r="ED33" s="8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row>
    <row r="34" spans="1:161" s="33" customFormat="1" x14ac:dyDescent="0.25">
      <c r="A34" s="10"/>
      <c r="B34" s="69"/>
      <c r="C34" s="340"/>
      <c r="D34" s="69"/>
      <c r="E34" s="10"/>
      <c r="F34" s="10"/>
      <c r="G34" s="10"/>
      <c r="H34" s="10"/>
      <c r="I34" s="3"/>
      <c r="J34" s="69"/>
      <c r="K34" s="71"/>
      <c r="DX34" s="71"/>
      <c r="DY34" s="71"/>
      <c r="DZ34" s="71"/>
      <c r="EA34" s="71"/>
      <c r="EB34" s="71"/>
      <c r="EC34" s="71"/>
      <c r="ED34" s="8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row>
    <row r="35" spans="1:161" s="33" customFormat="1" ht="15.75" thickBot="1" x14ac:dyDescent="0.3">
      <c r="A35" s="10"/>
      <c r="B35" s="69"/>
      <c r="C35" s="69"/>
      <c r="D35" s="69"/>
      <c r="E35" s="69"/>
      <c r="F35" s="69"/>
      <c r="G35" s="69"/>
      <c r="H35" s="69"/>
      <c r="I35" s="233"/>
      <c r="J35" s="69"/>
      <c r="K35" s="71"/>
      <c r="DX35" s="71"/>
      <c r="DY35" s="71"/>
      <c r="DZ35" s="71"/>
      <c r="EA35" s="71"/>
      <c r="EB35" s="71"/>
      <c r="EC35" s="71"/>
      <c r="ED35" s="8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row>
    <row r="36" spans="1:161" s="33" customFormat="1" ht="15.75" thickBot="1" x14ac:dyDescent="0.3">
      <c r="A36" s="10"/>
      <c r="B36" s="229" t="s">
        <v>254</v>
      </c>
      <c r="C36" s="226">
        <v>2018</v>
      </c>
      <c r="D36" s="227">
        <v>2019</v>
      </c>
      <c r="E36" s="227">
        <v>2020</v>
      </c>
      <c r="F36" s="227">
        <v>2021</v>
      </c>
      <c r="G36" s="227">
        <v>2022</v>
      </c>
      <c r="H36" s="228">
        <v>2023</v>
      </c>
      <c r="I36" s="228">
        <v>2024</v>
      </c>
      <c r="J36" s="69"/>
      <c r="K36" s="71"/>
      <c r="DX36" s="71"/>
      <c r="DY36" s="71"/>
      <c r="DZ36" s="71"/>
      <c r="EA36" s="71"/>
      <c r="EB36" s="71"/>
      <c r="EC36" s="71"/>
      <c r="ED36" s="8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row>
    <row r="37" spans="1:161" s="33" customFormat="1" x14ac:dyDescent="0.25">
      <c r="A37" s="10"/>
      <c r="B37" s="225" t="s">
        <v>7</v>
      </c>
      <c r="C37" s="92">
        <f>(IF(B2=1,C46+F46,IF(B2=2,C46+F46+C53+F53,IF(B2=3,C46+F46+C53+F53+C60+F60,IF(B2=4,C46+F46+C53+F53+C60+F60+C67+F67,IF(B2=5,C46+F46+C53+F53+C60+F60+C67+F67+C74+F74,IF(B2=6,C46+F46+C53+F53+C60+F60+C67+F67+C74+F74+C81+F81,0)))))))</f>
        <v>79290364.247999996</v>
      </c>
      <c r="D37" s="92">
        <f>C37*(1+'DATOS MODELO'!F5)</f>
        <v>82028524.826697588</v>
      </c>
      <c r="E37" s="92">
        <f>D37*(1+'DATOS MODELO'!G5)</f>
        <v>85460998.092590928</v>
      </c>
      <c r="F37" s="92">
        <f>E37*(1+'DATOS MODELO'!H5)</f>
        <v>89054796.456043556</v>
      </c>
      <c r="G37" s="92">
        <f>F37*(1+'DATOS MODELO'!I5)</f>
        <v>92818158.652136937</v>
      </c>
      <c r="H37" s="92">
        <f>G37*(1+'DATOS MODELO'!J5)</f>
        <v>96759773.483329386</v>
      </c>
      <c r="I37" s="92">
        <f>H37*(1+'DATOS MODELO'!K5)</f>
        <v>100888805.84812298</v>
      </c>
      <c r="J37" s="69"/>
      <c r="K37" s="71"/>
      <c r="DX37" s="71"/>
      <c r="DY37" s="71"/>
      <c r="DZ37" s="71"/>
      <c r="EA37" s="71"/>
      <c r="EB37" s="71"/>
      <c r="EC37" s="71"/>
      <c r="ED37" s="81"/>
      <c r="EE37" s="71"/>
      <c r="EF37" s="71"/>
      <c r="EG37" s="71"/>
      <c r="EH37" s="71"/>
      <c r="EI37" s="71"/>
      <c r="EJ37" s="71"/>
      <c r="EK37" s="71"/>
      <c r="EL37" s="71"/>
      <c r="EM37" s="71"/>
      <c r="EN37" s="71"/>
      <c r="EO37" s="71"/>
      <c r="EP37" s="71"/>
      <c r="EQ37" s="71"/>
      <c r="ER37" s="71"/>
      <c r="ES37" s="71"/>
      <c r="ET37" s="71"/>
      <c r="EU37" s="71"/>
      <c r="EV37" s="71"/>
      <c r="EW37" s="71"/>
      <c r="EX37" s="71"/>
      <c r="EY37" s="71"/>
      <c r="EZ37" s="71"/>
      <c r="FA37" s="71"/>
      <c r="FB37" s="71"/>
      <c r="FC37" s="71"/>
      <c r="FD37" s="71"/>
      <c r="FE37" s="71"/>
    </row>
    <row r="38" spans="1:161" s="33" customFormat="1" ht="15" customHeight="1" x14ac:dyDescent="0.25">
      <c r="A38" s="68"/>
      <c r="B38" s="123" t="s">
        <v>121</v>
      </c>
      <c r="C38" s="93">
        <f t="shared" ref="C38:I38" si="5">C37-C39</f>
        <v>12659806.056403361</v>
      </c>
      <c r="D38" s="93">
        <f t="shared" si="5"/>
        <v>13096991.358884484</v>
      </c>
      <c r="E38" s="93">
        <f t="shared" si="5"/>
        <v>13645033.308901072</v>
      </c>
      <c r="F38" s="93">
        <f t="shared" si="5"/>
        <v>14218833.047603592</v>
      </c>
      <c r="G38" s="93">
        <f t="shared" si="5"/>
        <v>14819706.003282368</v>
      </c>
      <c r="H38" s="93">
        <f t="shared" si="5"/>
        <v>15449039.463724852</v>
      </c>
      <c r="I38" s="93">
        <f t="shared" si="5"/>
        <v>16108296.73205325</v>
      </c>
      <c r="J38" s="69"/>
      <c r="K38" s="71"/>
      <c r="DX38" s="71"/>
      <c r="DY38" s="71"/>
      <c r="DZ38" s="71"/>
      <c r="EA38" s="71"/>
      <c r="EB38" s="71"/>
      <c r="EC38" s="71"/>
      <c r="ED38" s="81"/>
      <c r="EE38" s="71"/>
      <c r="EF38" s="71"/>
      <c r="EG38" s="71"/>
      <c r="EH38" s="71"/>
      <c r="EI38" s="71"/>
      <c r="EJ38" s="71"/>
      <c r="EK38" s="71"/>
      <c r="EL38" s="71"/>
      <c r="EM38" s="71"/>
      <c r="EN38" s="71"/>
      <c r="EO38" s="71"/>
      <c r="EP38" s="71"/>
      <c r="EQ38" s="71"/>
      <c r="ER38" s="71"/>
      <c r="ES38" s="71"/>
      <c r="ET38" s="71"/>
      <c r="EU38" s="71"/>
      <c r="EV38" s="71"/>
      <c r="EW38" s="71"/>
      <c r="EX38" s="71"/>
      <c r="EY38" s="71"/>
      <c r="EZ38" s="71"/>
      <c r="FA38" s="71"/>
      <c r="FB38" s="71"/>
      <c r="FC38" s="71"/>
      <c r="FD38" s="71"/>
      <c r="FE38" s="71"/>
    </row>
    <row r="39" spans="1:161" s="33" customFormat="1" ht="15.75" thickBot="1" x14ac:dyDescent="0.3">
      <c r="A39" s="68"/>
      <c r="B39" s="124" t="s">
        <v>122</v>
      </c>
      <c r="C39" s="94">
        <f t="shared" ref="C39:I39" si="6">C37/1.19</f>
        <v>66630558.191596635</v>
      </c>
      <c r="D39" s="94">
        <f t="shared" si="6"/>
        <v>68931533.467813104</v>
      </c>
      <c r="E39" s="94">
        <f t="shared" si="6"/>
        <v>71815964.783689857</v>
      </c>
      <c r="F39" s="94">
        <f t="shared" si="6"/>
        <v>74835963.408439964</v>
      </c>
      <c r="G39" s="94">
        <f t="shared" si="6"/>
        <v>77998452.648854569</v>
      </c>
      <c r="H39" s="94">
        <f t="shared" si="6"/>
        <v>81310734.019604534</v>
      </c>
      <c r="I39" s="94">
        <f t="shared" si="6"/>
        <v>84780509.116069734</v>
      </c>
      <c r="J39" s="69"/>
      <c r="K39" s="71"/>
      <c r="DX39" s="71"/>
      <c r="DY39" s="71"/>
      <c r="DZ39" s="71"/>
      <c r="EA39" s="71"/>
      <c r="EB39" s="71"/>
      <c r="EC39" s="71"/>
      <c r="ED39" s="81"/>
      <c r="EE39" s="71"/>
      <c r="EF39" s="71"/>
      <c r="EG39" s="71"/>
      <c r="EH39" s="71"/>
      <c r="EI39" s="71"/>
      <c r="EJ39" s="71"/>
      <c r="EK39" s="71"/>
      <c r="EL39" s="71"/>
      <c r="EM39" s="71"/>
      <c r="EN39" s="71"/>
      <c r="EO39" s="71"/>
      <c r="EP39" s="71"/>
      <c r="EQ39" s="71"/>
      <c r="ER39" s="71"/>
      <c r="ES39" s="71"/>
      <c r="ET39" s="71"/>
      <c r="EU39" s="71"/>
      <c r="EV39" s="71"/>
      <c r="EW39" s="71"/>
      <c r="EX39" s="71"/>
      <c r="EY39" s="71"/>
      <c r="EZ39" s="71"/>
      <c r="FA39" s="71"/>
      <c r="FB39" s="71"/>
      <c r="FC39" s="71"/>
      <c r="FD39" s="71"/>
      <c r="FE39" s="71"/>
    </row>
    <row r="40" spans="1:161" s="33" customFormat="1" ht="15.75" thickBot="1" x14ac:dyDescent="0.3">
      <c r="A40" s="68"/>
      <c r="B40" s="70"/>
      <c r="C40" s="70"/>
      <c r="D40" s="70"/>
      <c r="E40" s="70"/>
      <c r="F40" s="70"/>
      <c r="G40" s="69"/>
      <c r="H40" s="69"/>
      <c r="I40" s="69"/>
      <c r="J40" s="69"/>
      <c r="K40" s="71"/>
      <c r="DX40" s="71"/>
      <c r="DY40" s="71"/>
      <c r="DZ40" s="71"/>
      <c r="EA40" s="71"/>
      <c r="EB40" s="71"/>
      <c r="EC40" s="71"/>
      <c r="ED40" s="81"/>
      <c r="EE40" s="71"/>
      <c r="EF40" s="71"/>
      <c r="EG40" s="71"/>
      <c r="EH40" s="71"/>
      <c r="EI40" s="71"/>
      <c r="EJ40" s="71"/>
      <c r="EK40" s="71"/>
      <c r="EL40" s="71"/>
      <c r="EM40" s="71"/>
      <c r="EN40" s="71"/>
      <c r="EO40" s="71"/>
      <c r="EP40" s="71"/>
      <c r="EQ40" s="71"/>
      <c r="ER40" s="71"/>
      <c r="ES40" s="71"/>
      <c r="ET40" s="71"/>
      <c r="EU40" s="71"/>
      <c r="EV40" s="71"/>
      <c r="EW40" s="71"/>
      <c r="EX40" s="71"/>
      <c r="EY40" s="71"/>
      <c r="EZ40" s="71"/>
      <c r="FA40" s="71"/>
      <c r="FB40" s="71"/>
      <c r="FC40" s="71"/>
      <c r="FD40" s="71"/>
      <c r="FE40" s="71"/>
    </row>
    <row r="41" spans="1:161" s="33" customFormat="1" ht="15.75" thickBot="1" x14ac:dyDescent="0.3">
      <c r="A41" s="68"/>
      <c r="B41" s="1113" t="s">
        <v>134</v>
      </c>
      <c r="C41" s="1114"/>
      <c r="D41" s="1114"/>
      <c r="E41" s="1114"/>
      <c r="F41" s="1115"/>
      <c r="G41" s="69"/>
      <c r="H41" s="69"/>
      <c r="I41" s="69"/>
      <c r="J41" s="69"/>
      <c r="K41" s="71"/>
      <c r="DX41" s="71"/>
      <c r="DY41" s="71"/>
      <c r="DZ41" s="71"/>
      <c r="EA41" s="71"/>
      <c r="EB41" s="71"/>
      <c r="EC41" s="71"/>
      <c r="ED41" s="81"/>
      <c r="EE41" s="71"/>
      <c r="EF41" s="71"/>
      <c r="EG41" s="71"/>
      <c r="EH41" s="71"/>
      <c r="EI41" s="71"/>
      <c r="EJ41" s="71"/>
      <c r="EK41" s="71"/>
      <c r="EL41" s="71"/>
      <c r="EM41" s="71"/>
      <c r="EN41" s="71"/>
      <c r="EO41" s="71"/>
      <c r="EP41" s="71"/>
      <c r="EQ41" s="71"/>
      <c r="ER41" s="71"/>
      <c r="ES41" s="71"/>
      <c r="ET41" s="71"/>
      <c r="EU41" s="71"/>
      <c r="EV41" s="71"/>
      <c r="EW41" s="71"/>
      <c r="EX41" s="71"/>
      <c r="EY41" s="71"/>
      <c r="EZ41" s="71"/>
      <c r="FA41" s="71"/>
      <c r="FB41" s="71"/>
      <c r="FC41" s="71"/>
      <c r="FD41" s="71"/>
      <c r="FE41" s="71"/>
    </row>
    <row r="42" spans="1:161" s="33" customFormat="1" x14ac:dyDescent="0.25">
      <c r="A42" s="68"/>
      <c r="B42" s="95" t="s">
        <v>93</v>
      </c>
      <c r="C42" s="96" t="str">
        <f>B8</f>
        <v>729-20</v>
      </c>
      <c r="D42" s="1119"/>
      <c r="E42" s="95" t="s">
        <v>94</v>
      </c>
      <c r="F42" s="96" t="str">
        <f>C42</f>
        <v>729-20</v>
      </c>
      <c r="G42" s="69"/>
      <c r="H42" s="69"/>
      <c r="I42" s="69"/>
      <c r="J42" s="69"/>
      <c r="K42" s="71"/>
      <c r="DX42" s="71"/>
      <c r="DY42" s="71"/>
      <c r="DZ42" s="71"/>
      <c r="EA42" s="71"/>
      <c r="EB42" s="71"/>
      <c r="EC42" s="71"/>
      <c r="ED42" s="81"/>
      <c r="EE42" s="71"/>
      <c r="EF42" s="71"/>
      <c r="EG42" s="71"/>
      <c r="EH42" s="71"/>
      <c r="EI42" s="71"/>
      <c r="EJ42" s="71"/>
      <c r="EK42" s="71"/>
      <c r="EL42" s="71"/>
      <c r="EM42" s="71"/>
      <c r="EN42" s="71"/>
      <c r="EO42" s="71"/>
      <c r="EP42" s="71"/>
      <c r="EQ42" s="71"/>
      <c r="ER42" s="71"/>
      <c r="ES42" s="71"/>
      <c r="ET42" s="71"/>
      <c r="EU42" s="71"/>
      <c r="EV42" s="71"/>
      <c r="EW42" s="71"/>
      <c r="EX42" s="71"/>
      <c r="EY42" s="71"/>
      <c r="EZ42" s="71"/>
      <c r="FA42" s="71"/>
      <c r="FB42" s="71"/>
      <c r="FC42" s="71"/>
      <c r="FD42" s="71"/>
      <c r="FE42" s="71"/>
    </row>
    <row r="43" spans="1:161" s="33" customFormat="1" x14ac:dyDescent="0.25">
      <c r="A43" s="68"/>
      <c r="B43" s="34" t="s">
        <v>5</v>
      </c>
      <c r="C43" s="97">
        <f>$C$29</f>
        <v>124906.34639999999</v>
      </c>
      <c r="D43" s="1120"/>
      <c r="E43" s="34" t="s">
        <v>5</v>
      </c>
      <c r="F43" s="97">
        <f>$C$30</f>
        <v>96312.624100288827</v>
      </c>
      <c r="G43" s="69"/>
      <c r="H43" s="69"/>
      <c r="I43" s="69"/>
      <c r="J43" s="69"/>
      <c r="K43" s="71"/>
      <c r="DX43" s="71"/>
      <c r="DY43" s="71"/>
      <c r="DZ43" s="71"/>
      <c r="EA43" s="71"/>
      <c r="EB43" s="71"/>
      <c r="EC43" s="71"/>
      <c r="ED43" s="81"/>
      <c r="EE43" s="71"/>
      <c r="EF43" s="71"/>
      <c r="EG43" s="71"/>
      <c r="EH43" s="71"/>
      <c r="EI43" s="71"/>
      <c r="EJ43" s="71"/>
      <c r="EK43" s="71"/>
      <c r="EL43" s="71"/>
      <c r="EM43" s="71"/>
      <c r="EN43" s="71"/>
      <c r="EO43" s="71"/>
      <c r="EP43" s="71"/>
      <c r="EQ43" s="71"/>
      <c r="ER43" s="71"/>
      <c r="ES43" s="71"/>
      <c r="ET43" s="71"/>
      <c r="EU43" s="71"/>
      <c r="EV43" s="71"/>
      <c r="EW43" s="71"/>
      <c r="EX43" s="71"/>
      <c r="EY43" s="71"/>
      <c r="EZ43" s="71"/>
      <c r="FA43" s="71"/>
      <c r="FB43" s="71"/>
      <c r="FC43" s="71"/>
      <c r="FD43" s="71"/>
      <c r="FE43" s="71"/>
    </row>
    <row r="44" spans="1:161" s="33" customFormat="1" x14ac:dyDescent="0.25">
      <c r="A44" s="68"/>
      <c r="B44" s="34" t="s">
        <v>6</v>
      </c>
      <c r="C44" s="87">
        <f>ROTACIÓN!D13</f>
        <v>50</v>
      </c>
      <c r="D44" s="1120"/>
      <c r="E44" s="34" t="s">
        <v>6</v>
      </c>
      <c r="F44" s="87">
        <v>0</v>
      </c>
      <c r="G44" s="69"/>
      <c r="H44" s="69"/>
      <c r="I44" s="69"/>
      <c r="J44" s="69"/>
      <c r="K44" s="71"/>
      <c r="DX44" s="71"/>
      <c r="DY44" s="71"/>
      <c r="DZ44" s="71"/>
      <c r="EA44" s="71"/>
      <c r="EB44" s="71"/>
      <c r="EC44" s="71"/>
      <c r="ED44" s="81"/>
      <c r="EE44" s="71"/>
      <c r="EF44" s="71"/>
      <c r="EG44" s="71"/>
      <c r="EH44" s="71"/>
      <c r="EI44" s="71"/>
      <c r="EJ44" s="71"/>
      <c r="EK44" s="71"/>
      <c r="EL44" s="71"/>
      <c r="EM44" s="71"/>
      <c r="EN44" s="71"/>
      <c r="EO44" s="71"/>
      <c r="EP44" s="71"/>
      <c r="EQ44" s="71"/>
      <c r="ER44" s="71"/>
      <c r="ES44" s="71"/>
      <c r="ET44" s="71"/>
      <c r="EU44" s="71"/>
      <c r="EV44" s="71"/>
      <c r="EW44" s="71"/>
      <c r="EX44" s="71"/>
      <c r="EY44" s="71"/>
      <c r="EZ44" s="71"/>
      <c r="FA44" s="71"/>
      <c r="FB44" s="71"/>
      <c r="FC44" s="71"/>
      <c r="FD44" s="71"/>
      <c r="FE44" s="71"/>
    </row>
    <row r="45" spans="1:161" s="33" customFormat="1" x14ac:dyDescent="0.25">
      <c r="A45" s="68"/>
      <c r="B45" s="147" t="s">
        <v>343</v>
      </c>
      <c r="C45" s="339">
        <f>IF(B17*B18*B22&gt;0,B17*B18*B22,"")</f>
        <v>9563760</v>
      </c>
      <c r="D45" s="1120"/>
      <c r="E45" s="34" t="s">
        <v>344</v>
      </c>
      <c r="F45" s="339">
        <f>IF(B19*B20*B23&gt;0,B19*B20*B23,"")</f>
        <v>199680</v>
      </c>
      <c r="G45" s="69"/>
      <c r="H45" s="69"/>
      <c r="I45" s="69"/>
      <c r="J45" s="69"/>
      <c r="K45" s="71"/>
      <c r="DX45" s="71"/>
      <c r="DY45" s="71"/>
      <c r="DZ45" s="71"/>
      <c r="EA45" s="71"/>
      <c r="EB45" s="71"/>
      <c r="EC45" s="71"/>
      <c r="ED45" s="8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row>
    <row r="46" spans="1:161" s="33" customFormat="1" ht="15.75" thickBot="1" x14ac:dyDescent="0.3">
      <c r="A46" s="68"/>
      <c r="B46" s="98" t="s">
        <v>120</v>
      </c>
      <c r="C46" s="99">
        <f>IF(C44="",0,C43*C44)+IF(C45="",0,C45)</f>
        <v>15809077.32</v>
      </c>
      <c r="D46" s="1121"/>
      <c r="E46" s="98" t="s">
        <v>120</v>
      </c>
      <c r="F46" s="99">
        <f>IF(F44="",0,F43*F44)+IF(F45="",0,F45)</f>
        <v>199680</v>
      </c>
      <c r="G46" s="69"/>
      <c r="H46" s="69"/>
      <c r="I46" s="69"/>
      <c r="J46" s="69"/>
      <c r="K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row>
    <row r="47" spans="1:161" s="33" customFormat="1" ht="14.45" customHeight="1" thickBot="1" x14ac:dyDescent="0.3">
      <c r="A47" s="68"/>
      <c r="B47" s="122"/>
      <c r="C47" s="122"/>
      <c r="D47" s="122"/>
      <c r="E47" s="122"/>
      <c r="F47" s="122"/>
      <c r="G47" s="69"/>
      <c r="H47" s="69"/>
      <c r="I47" s="69"/>
      <c r="J47" s="69"/>
      <c r="K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row>
    <row r="48" spans="1:161" s="33" customFormat="1" ht="14.45" customHeight="1" thickBot="1" x14ac:dyDescent="0.3">
      <c r="A48" s="68"/>
      <c r="B48" s="1113" t="s">
        <v>134</v>
      </c>
      <c r="C48" s="1114"/>
      <c r="D48" s="1114"/>
      <c r="E48" s="1114"/>
      <c r="F48" s="1115"/>
      <c r="G48" s="69"/>
      <c r="H48" s="69"/>
      <c r="I48" s="69"/>
      <c r="J48" s="69"/>
      <c r="K48" s="71"/>
      <c r="DX48" s="71"/>
      <c r="DY48" s="71"/>
      <c r="DZ48" s="71"/>
      <c r="EA48" s="71"/>
      <c r="EB48" s="71"/>
      <c r="EC48" s="71"/>
      <c r="ED48" s="71"/>
      <c r="EE48" s="81"/>
      <c r="EF48" s="81"/>
      <c r="EG48" s="81"/>
      <c r="EH48" s="81"/>
      <c r="EI48" s="81"/>
      <c r="EJ48" s="81"/>
      <c r="EK48" s="81"/>
      <c r="EL48" s="81"/>
      <c r="EM48" s="81"/>
      <c r="EN48" s="81"/>
      <c r="EO48" s="81"/>
      <c r="EP48" s="81"/>
      <c r="EQ48" s="81"/>
      <c r="ER48" s="81"/>
      <c r="ES48" s="81"/>
      <c r="ET48" s="81"/>
      <c r="EU48" s="81"/>
      <c r="EV48" s="71"/>
      <c r="EW48" s="71"/>
      <c r="EX48" s="71"/>
      <c r="EY48" s="71"/>
      <c r="EZ48" s="71"/>
      <c r="FA48" s="71"/>
      <c r="FB48" s="71"/>
      <c r="FC48" s="71"/>
      <c r="FD48" s="71"/>
      <c r="FE48" s="71"/>
    </row>
    <row r="49" spans="1:161" s="33" customFormat="1" ht="14.45" customHeight="1" x14ac:dyDescent="0.25">
      <c r="A49" s="68"/>
      <c r="B49" s="95" t="s">
        <v>93</v>
      </c>
      <c r="C49" s="96" t="str">
        <f>C8</f>
        <v>729-21</v>
      </c>
      <c r="D49" s="1119"/>
      <c r="E49" s="95" t="s">
        <v>94</v>
      </c>
      <c r="F49" s="96" t="str">
        <f>C49</f>
        <v>729-21</v>
      </c>
      <c r="G49" s="69"/>
      <c r="H49" s="69"/>
      <c r="I49" s="69"/>
      <c r="J49" s="69"/>
      <c r="K49" s="71"/>
      <c r="DX49" s="71"/>
      <c r="DY49" s="71"/>
      <c r="DZ49" s="71"/>
      <c r="EA49" s="71"/>
      <c r="EB49" s="71"/>
      <c r="EC49" s="71"/>
      <c r="ED49" s="80"/>
      <c r="EE49" s="81"/>
      <c r="EF49" s="81"/>
      <c r="EG49" s="81"/>
      <c r="EH49" s="81"/>
      <c r="EI49" s="81"/>
      <c r="EJ49" s="81"/>
      <c r="EK49" s="81"/>
      <c r="EL49" s="81"/>
      <c r="EM49" s="81"/>
      <c r="EN49" s="81"/>
      <c r="EO49" s="81"/>
      <c r="EP49" s="81"/>
      <c r="EQ49" s="81"/>
      <c r="ER49" s="81"/>
      <c r="ES49" s="81"/>
      <c r="ET49" s="81"/>
      <c r="EU49" s="81"/>
      <c r="EV49" s="71"/>
      <c r="EW49" s="71"/>
      <c r="EX49" s="71"/>
      <c r="EY49" s="71"/>
      <c r="EZ49" s="71"/>
      <c r="FA49" s="71"/>
      <c r="FB49" s="71"/>
      <c r="FC49" s="71"/>
      <c r="FD49" s="71"/>
      <c r="FE49" s="71"/>
    </row>
    <row r="50" spans="1:161" s="33" customFormat="1" ht="14.45" customHeight="1" x14ac:dyDescent="0.25">
      <c r="A50" s="68"/>
      <c r="B50" s="34" t="s">
        <v>5</v>
      </c>
      <c r="C50" s="97">
        <f>$C$29</f>
        <v>124906.34639999999</v>
      </c>
      <c r="D50" s="1120"/>
      <c r="E50" s="34" t="s">
        <v>5</v>
      </c>
      <c r="F50" s="97">
        <f>$C$30</f>
        <v>96312.624100288827</v>
      </c>
      <c r="G50" s="69"/>
      <c r="H50" s="69"/>
      <c r="I50" s="69"/>
      <c r="J50" s="69"/>
      <c r="K50" s="71"/>
      <c r="DX50" s="71"/>
      <c r="DY50" s="71"/>
      <c r="DZ50" s="71"/>
      <c r="EA50" s="71"/>
      <c r="EB50" s="71"/>
      <c r="EC50" s="71"/>
      <c r="ED50" s="80"/>
      <c r="EE50" s="81"/>
      <c r="EF50" s="81"/>
      <c r="EG50" s="81"/>
      <c r="EH50" s="81"/>
      <c r="EI50" s="81"/>
      <c r="EJ50" s="81"/>
      <c r="EK50" s="81"/>
      <c r="EL50" s="81"/>
      <c r="EM50" s="81"/>
      <c r="EN50" s="81"/>
      <c r="EO50" s="81"/>
      <c r="EP50" s="81"/>
      <c r="EQ50" s="81"/>
      <c r="ER50" s="81"/>
      <c r="ES50" s="81"/>
      <c r="ET50" s="81"/>
      <c r="EU50" s="81"/>
      <c r="EV50" s="71"/>
      <c r="EW50" s="71"/>
      <c r="EX50" s="71"/>
      <c r="EY50" s="71"/>
      <c r="EZ50" s="71"/>
      <c r="FA50" s="71"/>
      <c r="FB50" s="71"/>
      <c r="FC50" s="71"/>
      <c r="FD50" s="71"/>
      <c r="FE50" s="71"/>
    </row>
    <row r="51" spans="1:161" s="33" customFormat="1" ht="14.45" customHeight="1" x14ac:dyDescent="0.25">
      <c r="A51" s="68"/>
      <c r="B51" s="34" t="s">
        <v>6</v>
      </c>
      <c r="C51" s="87">
        <f>ROTACIÓN!E13</f>
        <v>20</v>
      </c>
      <c r="D51" s="1120"/>
      <c r="E51" s="34" t="s">
        <v>6</v>
      </c>
      <c r="F51" s="87">
        <v>0</v>
      </c>
      <c r="G51" s="69"/>
      <c r="H51" s="69"/>
      <c r="I51" s="69"/>
      <c r="J51" s="69"/>
      <c r="K51" s="71"/>
      <c r="DX51" s="71"/>
      <c r="DY51" s="71"/>
      <c r="DZ51" s="71"/>
      <c r="EA51" s="71"/>
      <c r="EB51" s="71"/>
      <c r="EC51" s="71"/>
      <c r="ED51" s="80"/>
      <c r="EE51" s="81"/>
      <c r="EF51" s="81"/>
      <c r="EG51" s="81"/>
      <c r="EH51" s="81"/>
      <c r="EI51" s="81"/>
      <c r="EJ51" s="81"/>
      <c r="EK51" s="81"/>
      <c r="EL51" s="81"/>
      <c r="EM51" s="81"/>
      <c r="EN51" s="81"/>
      <c r="EO51" s="81"/>
      <c r="EP51" s="81"/>
      <c r="EQ51" s="81"/>
      <c r="ER51" s="81"/>
      <c r="ES51" s="81"/>
      <c r="ET51" s="81"/>
      <c r="EU51" s="81"/>
      <c r="EV51" s="71"/>
      <c r="EW51" s="71"/>
      <c r="EX51" s="71"/>
      <c r="EY51" s="71"/>
      <c r="EZ51" s="71"/>
      <c r="FA51" s="71"/>
      <c r="FB51" s="71"/>
      <c r="FC51" s="71"/>
      <c r="FD51" s="71"/>
      <c r="FE51" s="71"/>
    </row>
    <row r="52" spans="1:161" s="33" customFormat="1" x14ac:dyDescent="0.25">
      <c r="A52" s="68"/>
      <c r="B52" s="336" t="s">
        <v>343</v>
      </c>
      <c r="C52" s="341">
        <f>IF(C17*C18*C22&gt;0,C17*C18*C22,"")</f>
        <v>60583800</v>
      </c>
      <c r="D52" s="1120"/>
      <c r="E52" s="34" t="s">
        <v>344</v>
      </c>
      <c r="F52" s="339">
        <f>IF(C19*C20*C23&gt;0,C19*C20*C23,"")</f>
        <v>199680</v>
      </c>
      <c r="G52" s="69"/>
      <c r="H52" s="69"/>
      <c r="I52" s="69"/>
      <c r="J52" s="69"/>
      <c r="K52" s="71"/>
      <c r="DX52" s="71"/>
      <c r="DY52" s="71"/>
      <c r="DZ52" s="71"/>
      <c r="EA52" s="71"/>
      <c r="EB52" s="71"/>
      <c r="EC52" s="71"/>
      <c r="ED52" s="8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row>
    <row r="53" spans="1:161" s="33" customFormat="1" ht="14.45" customHeight="1" thickBot="1" x14ac:dyDescent="0.3">
      <c r="A53" s="68"/>
      <c r="B53" s="98" t="s">
        <v>120</v>
      </c>
      <c r="C53" s="99">
        <f>IF(C51="",0,C50*C51)+IF(C52="",0,C52)</f>
        <v>63081926.928000003</v>
      </c>
      <c r="D53" s="1121"/>
      <c r="E53" s="98" t="s">
        <v>120</v>
      </c>
      <c r="F53" s="99">
        <f>IF(F51="",0,F50*F51)+IF(F52="",0,F52)</f>
        <v>199680</v>
      </c>
      <c r="G53" s="69"/>
      <c r="H53" s="69"/>
      <c r="I53" s="69"/>
      <c r="J53" s="69"/>
      <c r="K53" s="71"/>
      <c r="DX53" s="71"/>
      <c r="DY53" s="71"/>
      <c r="DZ53" s="71"/>
      <c r="EA53" s="71"/>
      <c r="EB53" s="71"/>
      <c r="EC53" s="71"/>
      <c r="ED53" s="80"/>
      <c r="EE53" s="81"/>
      <c r="EF53" s="81"/>
      <c r="EG53" s="81"/>
      <c r="EH53" s="81"/>
      <c r="EI53" s="81"/>
      <c r="EJ53" s="80"/>
      <c r="EK53" s="81"/>
      <c r="EL53" s="81"/>
      <c r="EM53" s="81"/>
      <c r="EN53" s="81"/>
      <c r="EO53" s="81"/>
      <c r="EP53" s="81"/>
      <c r="EQ53" s="81"/>
      <c r="ER53" s="81"/>
      <c r="ES53" s="81"/>
      <c r="ET53" s="81"/>
      <c r="EU53" s="81"/>
      <c r="EV53" s="71"/>
      <c r="EW53" s="71"/>
      <c r="EX53" s="71"/>
      <c r="EY53" s="71"/>
      <c r="EZ53" s="71"/>
      <c r="FA53" s="71"/>
      <c r="FB53" s="71"/>
      <c r="FC53" s="71"/>
      <c r="FD53" s="71"/>
      <c r="FE53" s="71"/>
    </row>
    <row r="54" spans="1:161" s="33" customFormat="1" ht="15" customHeight="1" thickBot="1" x14ac:dyDescent="0.3">
      <c r="A54" s="68"/>
      <c r="B54" s="122"/>
      <c r="C54" s="122"/>
      <c r="D54" s="122"/>
      <c r="E54" s="122"/>
      <c r="F54" s="122"/>
      <c r="G54" s="69"/>
      <c r="H54" s="69"/>
      <c r="I54" s="69"/>
      <c r="J54" s="69"/>
      <c r="K54" s="71"/>
      <c r="DX54" s="71"/>
      <c r="DY54" s="71"/>
      <c r="DZ54" s="71"/>
      <c r="EA54" s="71"/>
      <c r="EB54" s="71"/>
      <c r="EC54" s="71"/>
      <c r="ED54" s="80"/>
      <c r="EE54" s="81"/>
      <c r="EF54" s="81"/>
      <c r="EG54" s="81"/>
      <c r="EH54" s="81"/>
      <c r="EI54" s="81"/>
      <c r="EJ54" s="80"/>
      <c r="EK54" s="81"/>
      <c r="EL54" s="81"/>
      <c r="EM54" s="81"/>
      <c r="EN54" s="81"/>
      <c r="EO54" s="81"/>
      <c r="EP54" s="81"/>
      <c r="EQ54" s="81"/>
      <c r="ER54" s="81"/>
      <c r="ES54" s="81"/>
      <c r="ET54" s="81"/>
      <c r="EU54" s="81"/>
      <c r="EV54" s="71"/>
      <c r="EW54" s="71"/>
      <c r="EX54" s="71"/>
      <c r="EY54" s="71"/>
      <c r="EZ54" s="71"/>
      <c r="FA54" s="71"/>
      <c r="FB54" s="71"/>
      <c r="FC54" s="71"/>
      <c r="FD54" s="71"/>
      <c r="FE54" s="71"/>
    </row>
    <row r="55" spans="1:161" s="33" customFormat="1" ht="15.75" thickBot="1" x14ac:dyDescent="0.3">
      <c r="A55" s="68"/>
      <c r="B55" s="1113" t="s">
        <v>134</v>
      </c>
      <c r="C55" s="1114"/>
      <c r="D55" s="1114"/>
      <c r="E55" s="1114"/>
      <c r="F55" s="1115"/>
      <c r="G55" s="69"/>
      <c r="H55" s="69"/>
      <c r="I55" s="69"/>
      <c r="J55" s="69"/>
      <c r="K55" s="71"/>
      <c r="DX55" s="71"/>
      <c r="DY55" s="71"/>
      <c r="DZ55" s="71"/>
      <c r="EA55" s="71"/>
      <c r="EB55" s="71"/>
      <c r="EC55" s="71"/>
      <c r="ED55" s="80"/>
      <c r="EE55" s="81"/>
      <c r="EF55" s="81"/>
      <c r="EG55" s="81"/>
      <c r="EH55" s="81"/>
      <c r="EI55" s="81"/>
      <c r="EJ55" s="81"/>
      <c r="EK55" s="81"/>
      <c r="EL55" s="81"/>
      <c r="EM55" s="81"/>
      <c r="EN55" s="81"/>
      <c r="EO55" s="81"/>
      <c r="EP55" s="81"/>
      <c r="EQ55" s="81"/>
      <c r="ER55" s="81"/>
      <c r="ES55" s="81"/>
      <c r="ET55" s="81"/>
      <c r="EU55" s="81"/>
      <c r="EV55" s="71"/>
      <c r="EW55" s="71"/>
      <c r="EX55" s="71"/>
      <c r="EY55" s="71"/>
      <c r="EZ55" s="71"/>
      <c r="FA55" s="71"/>
      <c r="FB55" s="71"/>
      <c r="FC55" s="71"/>
      <c r="FD55" s="71"/>
      <c r="FE55" s="71"/>
    </row>
    <row r="56" spans="1:161" s="33" customFormat="1" ht="15" customHeight="1" x14ac:dyDescent="0.25">
      <c r="A56" s="68"/>
      <c r="B56" s="95" t="s">
        <v>93</v>
      </c>
      <c r="C56" s="96" t="str">
        <f>D8</f>
        <v>729-20</v>
      </c>
      <c r="D56" s="1119"/>
      <c r="E56" s="95" t="s">
        <v>94</v>
      </c>
      <c r="F56" s="96" t="str">
        <f>C56</f>
        <v>729-20</v>
      </c>
      <c r="G56" s="69"/>
      <c r="H56" s="69"/>
      <c r="I56" s="69"/>
      <c r="J56" s="69"/>
      <c r="K56" s="71"/>
      <c r="DX56" s="71"/>
      <c r="DY56" s="71"/>
      <c r="DZ56" s="71"/>
      <c r="EA56" s="71"/>
      <c r="EB56" s="71"/>
      <c r="EC56" s="71"/>
      <c r="ED56" s="80"/>
      <c r="EE56" s="81"/>
      <c r="EF56" s="81"/>
      <c r="EG56" s="81"/>
      <c r="EH56" s="81"/>
      <c r="EI56" s="81"/>
      <c r="EJ56" s="81"/>
      <c r="EK56" s="81"/>
      <c r="EL56" s="81"/>
      <c r="EM56" s="81"/>
      <c r="EN56" s="81"/>
      <c r="EO56" s="81"/>
      <c r="EP56" s="81"/>
      <c r="EQ56" s="81"/>
      <c r="ER56" s="81"/>
      <c r="ES56" s="81"/>
      <c r="ET56" s="81"/>
      <c r="EU56" s="81"/>
      <c r="EV56" s="71"/>
      <c r="EW56" s="71"/>
      <c r="EX56" s="71"/>
      <c r="EY56" s="71"/>
      <c r="EZ56" s="71"/>
      <c r="FA56" s="71"/>
      <c r="FB56" s="71"/>
      <c r="FC56" s="71"/>
      <c r="FD56" s="71"/>
      <c r="FE56" s="71"/>
    </row>
    <row r="57" spans="1:161" s="33" customFormat="1" ht="14.45" customHeight="1" x14ac:dyDescent="0.25">
      <c r="A57" s="68"/>
      <c r="B57" s="34" t="s">
        <v>5</v>
      </c>
      <c r="C57" s="97">
        <f>$C$29</f>
        <v>124906.34639999999</v>
      </c>
      <c r="D57" s="1120"/>
      <c r="E57" s="34" t="s">
        <v>5</v>
      </c>
      <c r="F57" s="97">
        <f>$C$30</f>
        <v>96312.624100288827</v>
      </c>
      <c r="G57" s="69"/>
      <c r="H57" s="69"/>
      <c r="I57" s="69"/>
      <c r="J57" s="69"/>
      <c r="K57" s="71"/>
      <c r="DX57" s="71"/>
      <c r="DY57" s="71"/>
      <c r="DZ57" s="71"/>
      <c r="EA57" s="71"/>
      <c r="EB57" s="71"/>
      <c r="EC57" s="71"/>
      <c r="ED57" s="81"/>
      <c r="EE57" s="81"/>
      <c r="EF57" s="81"/>
      <c r="EG57" s="81"/>
      <c r="EH57" s="81"/>
      <c r="EI57" s="81"/>
      <c r="EJ57" s="81"/>
      <c r="EK57" s="81"/>
      <c r="EL57" s="81"/>
      <c r="EM57" s="81"/>
      <c r="EN57" s="81"/>
      <c r="EO57" s="81"/>
      <c r="EP57" s="81"/>
      <c r="EQ57" s="81"/>
      <c r="ER57" s="81"/>
      <c r="ES57" s="81"/>
      <c r="ET57" s="81"/>
      <c r="EU57" s="81"/>
      <c r="EV57" s="71"/>
      <c r="EW57" s="71"/>
      <c r="EX57" s="71"/>
      <c r="EY57" s="71"/>
      <c r="EZ57" s="71"/>
      <c r="FA57" s="71"/>
      <c r="FB57" s="71"/>
      <c r="FC57" s="71"/>
      <c r="FD57" s="71"/>
      <c r="FE57" s="71"/>
    </row>
    <row r="58" spans="1:161" s="33" customFormat="1" ht="14.25" customHeight="1" x14ac:dyDescent="0.25">
      <c r="A58" s="68"/>
      <c r="B58" s="34" t="s">
        <v>6</v>
      </c>
      <c r="C58" s="87" t="e">
        <f>#REF!</f>
        <v>#REF!</v>
      </c>
      <c r="D58" s="1120"/>
      <c r="E58" s="34" t="s">
        <v>6</v>
      </c>
      <c r="F58" s="87">
        <v>0</v>
      </c>
      <c r="G58" s="69"/>
      <c r="H58" s="69"/>
      <c r="I58" s="69"/>
      <c r="J58" s="69"/>
      <c r="K58" s="71"/>
      <c r="DX58" s="71"/>
      <c r="DY58" s="71"/>
      <c r="DZ58" s="71"/>
      <c r="EA58" s="71"/>
      <c r="EB58" s="71"/>
      <c r="EC58" s="71"/>
      <c r="ED58" s="81"/>
      <c r="EE58" s="81"/>
      <c r="EF58" s="81"/>
      <c r="EG58" s="81"/>
      <c r="EH58" s="80"/>
      <c r="EI58" s="81"/>
      <c r="EJ58" s="81"/>
      <c r="EK58" s="81"/>
      <c r="EL58" s="81"/>
      <c r="EM58" s="81"/>
      <c r="EN58" s="81"/>
      <c r="EO58" s="81"/>
      <c r="EP58" s="81"/>
      <c r="EQ58" s="81"/>
      <c r="ER58" s="81"/>
      <c r="ES58" s="81"/>
      <c r="ET58" s="81"/>
      <c r="EU58" s="81"/>
      <c r="EV58" s="71"/>
      <c r="EW58" s="71"/>
      <c r="EX58" s="71"/>
      <c r="EY58" s="71"/>
      <c r="EZ58" s="71"/>
      <c r="FA58" s="71"/>
      <c r="FB58" s="71"/>
      <c r="FC58" s="71"/>
      <c r="FD58" s="71"/>
      <c r="FE58" s="71"/>
    </row>
    <row r="59" spans="1:161" s="33" customFormat="1" ht="15" customHeight="1" x14ac:dyDescent="0.25">
      <c r="A59" s="68"/>
      <c r="B59" s="34" t="s">
        <v>343</v>
      </c>
      <c r="C59" s="338" t="e">
        <f>IF(D17*D18*D22&gt;0,D17*D18*D22,"")</f>
        <v>#REF!</v>
      </c>
      <c r="D59" s="1120"/>
      <c r="E59" s="34" t="s">
        <v>344</v>
      </c>
      <c r="F59" s="338" t="e">
        <f>IF(D19*D20*D23&gt;0,D19*D20*D23,"")</f>
        <v>#REF!</v>
      </c>
      <c r="G59" s="69"/>
      <c r="H59" s="69"/>
      <c r="I59" s="69"/>
      <c r="J59" s="69"/>
      <c r="K59" s="71"/>
      <c r="DX59" s="71"/>
      <c r="DY59" s="71"/>
      <c r="DZ59" s="71"/>
      <c r="EA59" s="71"/>
      <c r="EB59" s="71"/>
      <c r="EC59" s="71"/>
      <c r="ED59" s="8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row>
    <row r="60" spans="1:161" s="33" customFormat="1" ht="14.25" customHeight="1" thickBot="1" x14ac:dyDescent="0.3">
      <c r="A60" s="68"/>
      <c r="B60" s="98" t="s">
        <v>120</v>
      </c>
      <c r="C60" s="99" t="e">
        <f>IF(C58="",0,C57*C58)+IF(C59="",0,C59)</f>
        <v>#REF!</v>
      </c>
      <c r="D60" s="1121"/>
      <c r="E60" s="98" t="s">
        <v>120</v>
      </c>
      <c r="F60" s="99" t="e">
        <f>IF(F58="",0,F57*F58)+IF(F59="",0,F59)</f>
        <v>#REF!</v>
      </c>
      <c r="G60" s="69"/>
      <c r="H60" s="69"/>
      <c r="I60" s="69"/>
      <c r="J60" s="69"/>
      <c r="K60" s="71"/>
      <c r="DX60" s="71"/>
      <c r="DY60" s="71"/>
      <c r="DZ60" s="71"/>
      <c r="EA60" s="71"/>
      <c r="EB60" s="71"/>
      <c r="EC60" s="71"/>
      <c r="ED60" s="81"/>
      <c r="EE60" s="81"/>
      <c r="EF60" s="81"/>
      <c r="EG60" s="81"/>
      <c r="EH60" s="80"/>
      <c r="EI60" s="81"/>
      <c r="EJ60" s="81"/>
      <c r="EK60" s="81"/>
      <c r="EL60" s="81"/>
      <c r="EM60" s="81"/>
      <c r="EN60" s="81"/>
      <c r="EO60" s="81"/>
      <c r="EP60" s="81"/>
      <c r="EQ60" s="81"/>
      <c r="ER60" s="81"/>
      <c r="ES60" s="81"/>
      <c r="ET60" s="81"/>
      <c r="EU60" s="81"/>
      <c r="EV60" s="71"/>
      <c r="EW60" s="71"/>
      <c r="EX60" s="71"/>
      <c r="EY60" s="71"/>
      <c r="EZ60" s="71"/>
      <c r="FA60" s="71"/>
      <c r="FB60" s="71"/>
      <c r="FC60" s="71"/>
      <c r="FD60" s="71"/>
      <c r="FE60" s="71"/>
    </row>
    <row r="61" spans="1:161" s="33" customFormat="1" ht="14.45" customHeight="1" thickBot="1" x14ac:dyDescent="0.3">
      <c r="A61" s="68"/>
      <c r="B61" s="122"/>
      <c r="C61" s="122"/>
      <c r="D61" s="122"/>
      <c r="E61" s="122"/>
      <c r="F61" s="122"/>
      <c r="G61" s="69"/>
      <c r="H61" s="69"/>
      <c r="I61" s="69"/>
      <c r="J61" s="69"/>
      <c r="K61" s="71"/>
      <c r="DX61" s="71"/>
      <c r="DY61" s="71"/>
      <c r="DZ61" s="71"/>
      <c r="EA61" s="71"/>
      <c r="EB61" s="71"/>
      <c r="EC61" s="71"/>
      <c r="ED61" s="81"/>
      <c r="EE61" s="81"/>
      <c r="EF61" s="81"/>
      <c r="EG61" s="81"/>
      <c r="EH61" s="80"/>
      <c r="EI61" s="82"/>
      <c r="EJ61" s="81"/>
      <c r="EK61" s="81"/>
      <c r="EL61" s="81"/>
      <c r="EM61" s="81"/>
      <c r="EN61" s="81"/>
      <c r="EO61" s="81"/>
      <c r="EP61" s="81"/>
      <c r="EQ61" s="81"/>
      <c r="ER61" s="81"/>
      <c r="ES61" s="81"/>
      <c r="ET61" s="81"/>
      <c r="EU61" s="81"/>
      <c r="EV61" s="71"/>
      <c r="EW61" s="71"/>
      <c r="EX61" s="71"/>
      <c r="EY61" s="71"/>
      <c r="EZ61" s="71"/>
      <c r="FA61" s="71"/>
      <c r="FB61" s="71"/>
      <c r="FC61" s="71"/>
      <c r="FD61" s="71"/>
      <c r="FE61" s="71"/>
    </row>
    <row r="62" spans="1:161" s="33" customFormat="1" ht="14.45" customHeight="1" thickBot="1" x14ac:dyDescent="0.3">
      <c r="A62" s="68"/>
      <c r="B62" s="1113" t="s">
        <v>134</v>
      </c>
      <c r="C62" s="1114"/>
      <c r="D62" s="1114"/>
      <c r="E62" s="1114"/>
      <c r="F62" s="1115"/>
      <c r="G62" s="69"/>
      <c r="H62" s="69"/>
      <c r="I62" s="69"/>
      <c r="J62" s="69"/>
      <c r="K62" s="71"/>
      <c r="DX62" s="71"/>
      <c r="DY62" s="71"/>
      <c r="DZ62" s="71"/>
      <c r="EA62" s="71"/>
      <c r="EB62" s="71"/>
      <c r="EC62" s="71"/>
      <c r="ED62" s="81"/>
      <c r="EE62" s="81"/>
      <c r="EF62" s="81"/>
      <c r="EG62" s="81"/>
      <c r="EH62" s="80"/>
      <c r="EI62" s="82"/>
      <c r="EJ62" s="81"/>
      <c r="EK62" s="81"/>
      <c r="EL62" s="81"/>
      <c r="EM62" s="81"/>
      <c r="EN62" s="81"/>
      <c r="EO62" s="81"/>
      <c r="EP62" s="81"/>
      <c r="EQ62" s="81"/>
      <c r="ER62" s="81"/>
      <c r="ES62" s="81"/>
      <c r="ET62" s="81"/>
      <c r="EU62" s="81"/>
      <c r="EV62" s="71"/>
      <c r="EW62" s="71"/>
      <c r="EX62" s="71"/>
      <c r="EY62" s="71"/>
      <c r="EZ62" s="71"/>
      <c r="FA62" s="71"/>
      <c r="FB62" s="71"/>
      <c r="FC62" s="71"/>
      <c r="FD62" s="71"/>
      <c r="FE62" s="71"/>
    </row>
    <row r="63" spans="1:161" s="33" customFormat="1" ht="14.45" customHeight="1" x14ac:dyDescent="0.25">
      <c r="A63" s="68"/>
      <c r="B63" s="95" t="s">
        <v>93</v>
      </c>
      <c r="C63" s="96">
        <f>E8</f>
        <v>0</v>
      </c>
      <c r="D63" s="1119"/>
      <c r="E63" s="95" t="s">
        <v>94</v>
      </c>
      <c r="F63" s="96">
        <f>C63</f>
        <v>0</v>
      </c>
      <c r="G63" s="69"/>
      <c r="H63" s="69"/>
      <c r="I63" s="69"/>
      <c r="J63" s="69"/>
      <c r="K63" s="71"/>
      <c r="DX63" s="71"/>
      <c r="DY63" s="71"/>
      <c r="DZ63" s="71"/>
      <c r="EA63" s="71"/>
      <c r="EB63" s="71"/>
      <c r="EC63" s="71"/>
      <c r="ED63" s="81"/>
      <c r="EE63" s="81"/>
      <c r="EF63" s="81"/>
      <c r="EG63" s="81"/>
      <c r="EH63" s="80"/>
      <c r="EI63" s="82"/>
      <c r="EJ63" s="81"/>
      <c r="EK63" s="81"/>
      <c r="EL63" s="81"/>
      <c r="EM63" s="81"/>
      <c r="EN63" s="81"/>
      <c r="EO63" s="81"/>
      <c r="EP63" s="81"/>
      <c r="EQ63" s="81"/>
      <c r="ER63" s="81"/>
      <c r="ES63" s="81"/>
      <c r="ET63" s="81"/>
      <c r="EU63" s="81"/>
      <c r="EV63" s="71"/>
      <c r="EW63" s="71"/>
      <c r="EX63" s="71"/>
      <c r="EY63" s="71"/>
      <c r="EZ63" s="71"/>
      <c r="FA63" s="71"/>
      <c r="FB63" s="71"/>
      <c r="FC63" s="71"/>
      <c r="FD63" s="71"/>
      <c r="FE63" s="71"/>
    </row>
    <row r="64" spans="1:161" s="33" customFormat="1" ht="14.45" customHeight="1" x14ac:dyDescent="0.25">
      <c r="A64" s="68"/>
      <c r="B64" s="34" t="s">
        <v>5</v>
      </c>
      <c r="C64" s="97">
        <f>$C$29</f>
        <v>124906.34639999999</v>
      </c>
      <c r="D64" s="1120"/>
      <c r="E64" s="34" t="s">
        <v>5</v>
      </c>
      <c r="F64" s="97">
        <f>$C$30</f>
        <v>96312.624100288827</v>
      </c>
      <c r="G64" s="69"/>
      <c r="H64" s="69"/>
      <c r="I64" s="69"/>
      <c r="J64" s="69"/>
      <c r="K64" s="71"/>
      <c r="DX64" s="71"/>
      <c r="DY64" s="71"/>
      <c r="DZ64" s="71"/>
      <c r="EA64" s="71"/>
      <c r="EB64" s="71"/>
      <c r="EC64" s="71"/>
      <c r="ED64" s="81"/>
      <c r="EE64" s="81"/>
      <c r="EF64" s="81"/>
      <c r="EG64" s="81">
        <f t="shared" ref="EG64:EL64" si="7">ROUNDUP(EG69*EG70*EG71,0)</f>
        <v>74</v>
      </c>
      <c r="EH64" s="81">
        <f t="shared" si="7"/>
        <v>74</v>
      </c>
      <c r="EI64" s="81">
        <f t="shared" si="7"/>
        <v>0</v>
      </c>
      <c r="EJ64" s="81">
        <f t="shared" si="7"/>
        <v>0</v>
      </c>
      <c r="EK64" s="81">
        <f t="shared" si="7"/>
        <v>0</v>
      </c>
      <c r="EL64" s="81">
        <f t="shared" si="7"/>
        <v>0</v>
      </c>
      <c r="EM64" s="81"/>
      <c r="EN64" s="81"/>
      <c r="EO64" s="81"/>
      <c r="EP64" s="81"/>
      <c r="EQ64" s="81"/>
      <c r="ER64" s="81"/>
      <c r="ES64" s="81"/>
      <c r="ET64" s="81"/>
      <c r="EU64" s="81"/>
      <c r="EV64" s="71"/>
      <c r="EW64" s="71"/>
      <c r="EX64" s="71"/>
      <c r="EY64" s="71"/>
      <c r="EZ64" s="71"/>
      <c r="FA64" s="71"/>
      <c r="FB64" s="71"/>
      <c r="FC64" s="71"/>
      <c r="FD64" s="71"/>
      <c r="FE64" s="71"/>
    </row>
    <row r="65" spans="1:161" s="33" customFormat="1" ht="15" customHeight="1" x14ac:dyDescent="0.25">
      <c r="A65" s="68"/>
      <c r="B65" s="34" t="s">
        <v>6</v>
      </c>
      <c r="C65" s="87"/>
      <c r="D65" s="1120"/>
      <c r="E65" s="34" t="s">
        <v>6</v>
      </c>
      <c r="F65" s="87"/>
      <c r="G65" s="69"/>
      <c r="H65" s="69"/>
      <c r="I65" s="69"/>
      <c r="J65" s="69"/>
      <c r="K65" s="71"/>
      <c r="DX65" s="71"/>
      <c r="DY65" s="71"/>
      <c r="DZ65" s="71"/>
      <c r="EA65" s="71"/>
      <c r="EB65" s="71"/>
      <c r="EC65" s="71"/>
      <c r="ED65" s="81"/>
      <c r="EE65" s="81"/>
      <c r="EF65" s="81"/>
      <c r="EG65" s="80" t="s">
        <v>330</v>
      </c>
      <c r="EH65" s="80" t="s">
        <v>331</v>
      </c>
      <c r="EI65" s="80" t="s">
        <v>332</v>
      </c>
      <c r="EJ65" s="80" t="s">
        <v>333</v>
      </c>
      <c r="EK65" s="80" t="s">
        <v>334</v>
      </c>
      <c r="EL65" s="80" t="s">
        <v>335</v>
      </c>
      <c r="EM65" s="81"/>
      <c r="EN65" s="81"/>
      <c r="EO65" s="81"/>
      <c r="EP65" s="81"/>
      <c r="EQ65" s="81"/>
      <c r="ER65" s="81"/>
      <c r="ES65" s="81"/>
      <c r="ET65" s="81"/>
      <c r="EU65" s="81"/>
      <c r="EV65" s="71"/>
      <c r="EW65" s="71"/>
      <c r="EX65" s="71"/>
      <c r="EY65" s="71"/>
      <c r="EZ65" s="71"/>
      <c r="FA65" s="71"/>
      <c r="FB65" s="71"/>
      <c r="FC65" s="71"/>
      <c r="FD65" s="71"/>
      <c r="FE65" s="71"/>
    </row>
    <row r="66" spans="1:161" s="33" customFormat="1" ht="15" customHeight="1" x14ac:dyDescent="0.25">
      <c r="A66" s="68"/>
      <c r="B66" s="336" t="s">
        <v>343</v>
      </c>
      <c r="C66" s="337" t="e">
        <f>IF(E17*E18*E22&gt;0,E17*E18*E22,"")</f>
        <v>#REF!</v>
      </c>
      <c r="D66" s="1120"/>
      <c r="E66" s="34" t="s">
        <v>344</v>
      </c>
      <c r="F66" s="338" t="e">
        <f>IF(E19*E20*E23&gt;0,E19*E20*E23,"")</f>
        <v>#REF!</v>
      </c>
      <c r="G66" s="69"/>
      <c r="H66" s="69"/>
      <c r="I66" s="69"/>
      <c r="J66" s="69"/>
      <c r="K66" s="71"/>
      <c r="DX66" s="71"/>
      <c r="DY66" s="71"/>
      <c r="DZ66" s="71"/>
      <c r="EA66" s="71"/>
      <c r="EB66" s="71"/>
      <c r="EC66" s="71"/>
      <c r="ED66" s="81"/>
      <c r="EE66" s="71"/>
      <c r="EF66" s="71"/>
      <c r="EG66" s="71"/>
      <c r="EH66" s="71"/>
      <c r="EI66" s="71"/>
      <c r="EJ66" s="71"/>
      <c r="EK66" s="71"/>
      <c r="EL66" s="71"/>
      <c r="EM66" s="71"/>
      <c r="EN66" s="71"/>
      <c r="EO66" s="71"/>
      <c r="EP66" s="71"/>
      <c r="EQ66" s="71"/>
      <c r="ER66" s="71"/>
      <c r="ES66" s="71"/>
      <c r="ET66" s="71"/>
      <c r="EU66" s="71"/>
      <c r="EV66" s="71"/>
      <c r="EW66" s="71"/>
      <c r="EX66" s="71"/>
      <c r="EY66" s="71"/>
      <c r="EZ66" s="71"/>
      <c r="FA66" s="71"/>
      <c r="FB66" s="71"/>
      <c r="FC66" s="71"/>
      <c r="FD66" s="71"/>
      <c r="FE66" s="71"/>
    </row>
    <row r="67" spans="1:161" s="33" customFormat="1" ht="15.75" customHeight="1" thickBot="1" x14ac:dyDescent="0.3">
      <c r="A67" s="68"/>
      <c r="B67" s="98" t="s">
        <v>120</v>
      </c>
      <c r="C67" s="99" t="e">
        <f>IF(C65="",0,C64*C65)+IF(C66="",0,C66)</f>
        <v>#REF!</v>
      </c>
      <c r="D67" s="1121"/>
      <c r="E67" s="98" t="s">
        <v>120</v>
      </c>
      <c r="F67" s="99" t="e">
        <f>IF(F65="",0,F64*F65)+IF(F66="",0,F66)</f>
        <v>#REF!</v>
      </c>
      <c r="G67" s="69"/>
      <c r="H67" s="69"/>
      <c r="I67" s="69"/>
      <c r="J67" s="69"/>
      <c r="K67" s="71"/>
      <c r="DX67" s="71"/>
      <c r="DY67" s="71"/>
      <c r="DZ67" s="71"/>
      <c r="EA67" s="71"/>
      <c r="EB67" s="71"/>
      <c r="EC67" s="71"/>
      <c r="ED67" s="81"/>
      <c r="EE67" s="81"/>
      <c r="EF67" s="81"/>
      <c r="EG67" s="80" t="str">
        <f t="shared" ref="EG67:EL67" si="8">CONCATENATE(B5,B6)</f>
        <v>ChapineroSin Excepción</v>
      </c>
      <c r="EH67" s="80" t="str">
        <f t="shared" si="8"/>
        <v>ChapineroSin Excepción</v>
      </c>
      <c r="EI67" s="80" t="str">
        <f t="shared" si="8"/>
        <v/>
      </c>
      <c r="EJ67" s="80" t="str">
        <f t="shared" si="8"/>
        <v/>
      </c>
      <c r="EK67" s="80" t="str">
        <f t="shared" si="8"/>
        <v/>
      </c>
      <c r="EL67" s="80" t="str">
        <f t="shared" si="8"/>
        <v/>
      </c>
      <c r="EM67" s="81"/>
      <c r="EN67" s="81"/>
      <c r="EO67" s="81"/>
      <c r="EP67" s="81"/>
      <c r="EQ67" s="81"/>
      <c r="ER67" s="81"/>
      <c r="ES67" s="81"/>
      <c r="ET67" s="81"/>
      <c r="EU67" s="81"/>
      <c r="EV67" s="71"/>
      <c r="EW67" s="71"/>
      <c r="EX67" s="71"/>
      <c r="EY67" s="71"/>
      <c r="EZ67" s="71"/>
      <c r="FA67" s="71"/>
      <c r="FB67" s="71"/>
      <c r="FC67" s="71"/>
      <c r="FD67" s="71"/>
      <c r="FE67" s="71"/>
    </row>
    <row r="68" spans="1:161" s="33" customFormat="1" ht="14.45" customHeight="1" thickBot="1" x14ac:dyDescent="0.3">
      <c r="A68" s="68"/>
      <c r="B68" s="122"/>
      <c r="C68" s="122"/>
      <c r="D68" s="122"/>
      <c r="E68" s="122"/>
      <c r="F68" s="122"/>
      <c r="G68" s="69"/>
      <c r="H68" s="69"/>
      <c r="I68" s="69"/>
      <c r="J68" s="69"/>
      <c r="K68" s="71"/>
      <c r="DX68" s="71"/>
      <c r="DY68" s="71"/>
      <c r="DZ68" s="71"/>
      <c r="EA68" s="71"/>
      <c r="EB68" s="71"/>
      <c r="EC68" s="71"/>
      <c r="ED68" s="81"/>
      <c r="EE68" s="81"/>
      <c r="EG68" s="33" t="str">
        <f t="shared" ref="EG68:EL68" si="9">B11</f>
        <v>A nivel, piso concreto, asfalto o gravilla lavada de río compactada, y con 50 cupos o más.</v>
      </c>
      <c r="EH68" s="33" t="str">
        <f t="shared" si="9"/>
        <v>A nivel, piso concreto, asfalto o gravilla lavada de río compactada, y con 50 cupos o más.</v>
      </c>
      <c r="EI68" s="33">
        <f t="shared" si="9"/>
        <v>0</v>
      </c>
      <c r="EJ68" s="33">
        <f t="shared" si="9"/>
        <v>0</v>
      </c>
      <c r="EK68" s="33">
        <f t="shared" si="9"/>
        <v>0</v>
      </c>
      <c r="EL68" s="33">
        <f t="shared" si="9"/>
        <v>0</v>
      </c>
      <c r="EM68" s="81"/>
      <c r="EN68" s="81"/>
      <c r="EO68" s="81"/>
      <c r="EP68" s="81"/>
      <c r="EQ68" s="81"/>
      <c r="ER68" s="81"/>
      <c r="ES68" s="81"/>
      <c r="ET68" s="81"/>
      <c r="EU68" s="81"/>
      <c r="EV68" s="71"/>
      <c r="EW68" s="71"/>
      <c r="EX68" s="71"/>
      <c r="EY68" s="71"/>
      <c r="EZ68" s="71"/>
      <c r="FA68" s="71"/>
      <c r="FB68" s="71"/>
      <c r="FC68" s="71"/>
      <c r="FD68" s="71"/>
      <c r="FE68" s="71"/>
    </row>
    <row r="69" spans="1:161" s="33" customFormat="1" ht="14.45" customHeight="1" thickBot="1" x14ac:dyDescent="0.3">
      <c r="A69" s="68"/>
      <c r="B69" s="1113" t="s">
        <v>134</v>
      </c>
      <c r="C69" s="1114"/>
      <c r="D69" s="1114"/>
      <c r="E69" s="1114"/>
      <c r="F69" s="1115"/>
      <c r="G69" s="69"/>
      <c r="H69" s="69"/>
      <c r="I69" s="69"/>
      <c r="J69" s="69"/>
      <c r="K69" s="71"/>
      <c r="DX69" s="71"/>
      <c r="DY69" s="71"/>
      <c r="DZ69" s="71"/>
      <c r="EA69" s="71"/>
      <c r="EB69" s="71"/>
      <c r="EC69" s="71"/>
      <c r="ED69" s="81"/>
      <c r="EE69" s="81"/>
      <c r="EF69" s="81" t="s">
        <v>43</v>
      </c>
      <c r="EG69" s="80">
        <f t="shared" ref="EG69:EL69" si="10">EK118</f>
        <v>1</v>
      </c>
      <c r="EH69" s="80">
        <f t="shared" si="10"/>
        <v>1</v>
      </c>
      <c r="EI69" s="80">
        <f t="shared" si="10"/>
        <v>0</v>
      </c>
      <c r="EJ69" s="80">
        <f t="shared" si="10"/>
        <v>0</v>
      </c>
      <c r="EK69" s="80">
        <f t="shared" si="10"/>
        <v>0</v>
      </c>
      <c r="EL69" s="80">
        <f t="shared" si="10"/>
        <v>0</v>
      </c>
      <c r="EM69" s="81"/>
      <c r="EN69" s="81"/>
      <c r="EO69" s="81"/>
      <c r="EP69" s="81"/>
      <c r="EQ69" s="81"/>
      <c r="ER69" s="81"/>
      <c r="ES69" s="81"/>
      <c r="ET69" s="81"/>
      <c r="EU69" s="81"/>
      <c r="EV69" s="71"/>
      <c r="EW69" s="71"/>
      <c r="EX69" s="71"/>
      <c r="EY69" s="71"/>
      <c r="EZ69" s="71"/>
      <c r="FA69" s="71"/>
      <c r="FB69" s="71"/>
      <c r="FC69" s="71"/>
      <c r="FD69" s="71"/>
      <c r="FE69" s="71"/>
    </row>
    <row r="70" spans="1:161" s="33" customFormat="1" ht="14.45" customHeight="1" x14ac:dyDescent="0.25">
      <c r="A70" s="68"/>
      <c r="B70" s="95" t="s">
        <v>93</v>
      </c>
      <c r="C70" s="96">
        <f>F8</f>
        <v>0</v>
      </c>
      <c r="D70" s="1119"/>
      <c r="E70" s="95" t="s">
        <v>94</v>
      </c>
      <c r="F70" s="96">
        <f>C70</f>
        <v>0</v>
      </c>
      <c r="G70" s="69"/>
      <c r="H70" s="69"/>
      <c r="I70" s="69"/>
      <c r="J70" s="69"/>
      <c r="K70" s="71"/>
      <c r="DX70" s="71"/>
      <c r="DY70" s="71"/>
      <c r="DZ70" s="71"/>
      <c r="EA70" s="71"/>
      <c r="EB70" s="71"/>
      <c r="EC70" s="71"/>
      <c r="ED70" s="81"/>
      <c r="EE70" s="81"/>
      <c r="EF70" s="81" t="s">
        <v>41</v>
      </c>
      <c r="EG70" s="80">
        <f>IF(EG68=TARIFAS!$C$21,TARIFAS!$E$21,IF(EG68=TARIFAS!$C$22,TARIFAS!$E$22,IF(EG68=TARIFAS!$C$23,TARIFAS!$E$23,IF(EG68=TARIFAS!$C$24,TARIFAS!$E$24,IF(EG68=TARIFAS!$C$25,TARIFAS!$E$25,IF(EG68=TARIFAS!$C$26,TARIFAS!$E$26))))))</f>
        <v>0.7</v>
      </c>
      <c r="EH70" s="80">
        <f>IF(EH68=TARIFAS!$C$21,TARIFAS!$E$21,IF(EH68=TARIFAS!$C$22,TARIFAS!$E$22,IF(EH68=TARIFAS!$C$23,TARIFAS!$E$23,IF(EH68=TARIFAS!$C$24,TARIFAS!$E$24,IF(EH68=TARIFAS!$C$25,TARIFAS!$E$25,IF(EH68=TARIFAS!$C$26,TARIFAS!$E$26))))))</f>
        <v>0.7</v>
      </c>
      <c r="EI70" s="80">
        <f>IF(EI68=TARIFAS!$C$21,TARIFAS!$E$21,IF(EI68=TARIFAS!$C$22,TARIFAS!$E$22,IF(EI68=TARIFAS!$C$23,TARIFAS!$E$23,IF(EI68=TARIFAS!$C$24,TARIFAS!$E$24,IF(EI68=TARIFAS!$C$25,TARIFAS!$E$25,IF(EI68=TARIFAS!$C$26,TARIFAS!$E$26))))))</f>
        <v>0</v>
      </c>
      <c r="EJ70" s="80">
        <f>IF(EJ68=TARIFAS!$C$21,TARIFAS!$E$21,IF(EJ68=TARIFAS!$C$22,TARIFAS!$E$22,IF(EJ68=TARIFAS!$C$23,TARIFAS!$E$23,IF(EJ68=TARIFAS!$C$24,TARIFAS!$E$24,IF(EJ68=TARIFAS!$C$25,TARIFAS!$E$25,IF(EJ68=TARIFAS!$C$26,TARIFAS!$E$26))))))</f>
        <v>0</v>
      </c>
      <c r="EK70" s="80">
        <f>IF(EK68=TARIFAS!$C$21,TARIFAS!$E$21,IF(EK68=TARIFAS!$C$22,TARIFAS!$E$22,IF(EK68=TARIFAS!$C$23,TARIFAS!$E$23,IF(EK68=TARIFAS!$C$24,TARIFAS!$E$24,IF(EK68=TARIFAS!$C$25,TARIFAS!$E$25,IF(EK68=TARIFAS!$C$26,TARIFAS!$E$26))))))</f>
        <v>0</v>
      </c>
      <c r="EL70" s="80">
        <f>IF(EL68=TARIFAS!$C$21,TARIFAS!$E$21,IF(EL68=TARIFAS!$C$22,TARIFAS!$E$22,IF(EL68=TARIFAS!$C$23,TARIFAS!$E$23,IF(EL68=TARIFAS!$C$24,TARIFAS!$E$24,IF(EL68=TARIFAS!$C$25,TARIFAS!$E$25,IF(EL68=TARIFAS!$C$26,TARIFAS!$E$26))))))</f>
        <v>0</v>
      </c>
      <c r="EM70" s="81"/>
      <c r="EN70" s="81"/>
      <c r="EO70" s="81"/>
      <c r="EP70" s="81"/>
      <c r="EQ70" s="81"/>
      <c r="ER70" s="81"/>
      <c r="ES70" s="81"/>
      <c r="ET70" s="81"/>
      <c r="EU70" s="81"/>
      <c r="EV70" s="71"/>
      <c r="EW70" s="71"/>
      <c r="EX70" s="71"/>
      <c r="EY70" s="71"/>
      <c r="EZ70" s="71"/>
      <c r="FA70" s="71"/>
      <c r="FB70" s="71"/>
      <c r="FC70" s="71"/>
      <c r="FD70" s="71"/>
      <c r="FE70" s="71"/>
    </row>
    <row r="71" spans="1:161" s="33" customFormat="1" ht="14.45" customHeight="1" x14ac:dyDescent="0.25">
      <c r="A71" s="68"/>
      <c r="B71" s="34" t="s">
        <v>5</v>
      </c>
      <c r="C71" s="97">
        <f>$C$29</f>
        <v>124906.34639999999</v>
      </c>
      <c r="D71" s="1120"/>
      <c r="E71" s="34" t="s">
        <v>5</v>
      </c>
      <c r="F71" s="97">
        <f>$C$30</f>
        <v>96312.624100288827</v>
      </c>
      <c r="G71" s="69"/>
      <c r="H71" s="69"/>
      <c r="I71" s="69"/>
      <c r="J71" s="69"/>
      <c r="K71" s="71"/>
      <c r="DX71" s="71"/>
      <c r="DY71" s="71"/>
      <c r="DZ71" s="71"/>
      <c r="EA71" s="71"/>
      <c r="EB71" s="71"/>
      <c r="EC71" s="71"/>
      <c r="ED71" s="81"/>
      <c r="EE71" s="81"/>
      <c r="EF71" s="81"/>
      <c r="EG71" s="80">
        <v>105</v>
      </c>
      <c r="EH71" s="80">
        <v>105</v>
      </c>
      <c r="EI71" s="80">
        <v>105</v>
      </c>
      <c r="EJ71" s="80">
        <v>105</v>
      </c>
      <c r="EK71" s="80">
        <v>105</v>
      </c>
      <c r="EL71" s="80">
        <v>105</v>
      </c>
      <c r="EM71" s="81"/>
      <c r="EN71" s="81"/>
      <c r="EO71" s="81"/>
      <c r="EP71" s="81"/>
      <c r="EQ71" s="81"/>
      <c r="ER71" s="81"/>
      <c r="ES71" s="81"/>
      <c r="ET71" s="81"/>
      <c r="EU71" s="81"/>
      <c r="EV71" s="71"/>
      <c r="EW71" s="71"/>
      <c r="EX71" s="71"/>
      <c r="EY71" s="71"/>
      <c r="EZ71" s="71"/>
      <c r="FA71" s="71"/>
      <c r="FB71" s="71"/>
      <c r="FC71" s="71"/>
      <c r="FD71" s="71"/>
      <c r="FE71" s="71"/>
    </row>
    <row r="72" spans="1:161" s="33" customFormat="1" ht="14.45" customHeight="1" x14ac:dyDescent="0.25">
      <c r="A72" s="68"/>
      <c r="B72" s="34" t="s">
        <v>6</v>
      </c>
      <c r="C72" s="87"/>
      <c r="D72" s="1120"/>
      <c r="E72" s="34" t="s">
        <v>6</v>
      </c>
      <c r="F72" s="87"/>
      <c r="G72" s="69"/>
      <c r="H72" s="69"/>
      <c r="I72" s="69"/>
      <c r="J72" s="69"/>
      <c r="K72" s="71"/>
      <c r="DX72" s="71"/>
      <c r="DY72" s="71"/>
      <c r="DZ72" s="71"/>
      <c r="EA72" s="71"/>
      <c r="EB72" s="71"/>
      <c r="EC72" s="71"/>
      <c r="ED72" s="81"/>
      <c r="EE72" s="81"/>
      <c r="EF72" s="81"/>
      <c r="EG72" s="81"/>
      <c r="EH72" s="81"/>
      <c r="EI72" s="81"/>
      <c r="EJ72" s="81"/>
      <c r="EK72" s="81"/>
      <c r="EL72" s="81"/>
      <c r="EM72" s="81"/>
      <c r="EN72" s="81"/>
      <c r="EO72" s="81"/>
      <c r="EP72" s="81"/>
      <c r="EQ72" s="81"/>
      <c r="ER72" s="81"/>
      <c r="ES72" s="81"/>
      <c r="ET72" s="81"/>
      <c r="EU72" s="81"/>
      <c r="EV72" s="71"/>
      <c r="EW72" s="71"/>
      <c r="EX72" s="71"/>
      <c r="EY72" s="71"/>
      <c r="EZ72" s="71"/>
      <c r="FA72" s="71"/>
      <c r="FB72" s="71"/>
      <c r="FC72" s="71"/>
      <c r="FD72" s="71"/>
      <c r="FE72" s="71"/>
    </row>
    <row r="73" spans="1:161" s="33" customFormat="1" ht="15" customHeight="1" x14ac:dyDescent="0.25">
      <c r="A73" s="68"/>
      <c r="B73" s="34" t="s">
        <v>343</v>
      </c>
      <c r="C73" s="338" t="e">
        <f>IF(F17*F18*F22&gt;0,F17*F18*F22,"")</f>
        <v>#REF!</v>
      </c>
      <c r="D73" s="1120"/>
      <c r="E73" s="34" t="s">
        <v>344</v>
      </c>
      <c r="F73" s="338" t="e">
        <f>IF(F19*F20*F23&gt;0,F19*F20*F23,"")</f>
        <v>#REF!</v>
      </c>
      <c r="G73" s="69"/>
      <c r="H73" s="69"/>
      <c r="I73" s="69"/>
      <c r="J73" s="69"/>
      <c r="K73" s="71"/>
      <c r="DX73" s="71"/>
      <c r="DY73" s="71"/>
      <c r="DZ73" s="71"/>
      <c r="EA73" s="71"/>
      <c r="EB73" s="71"/>
      <c r="EC73" s="71"/>
      <c r="ED73" s="8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row>
    <row r="74" spans="1:161" s="33" customFormat="1" ht="14.45" customHeight="1" thickBot="1" x14ac:dyDescent="0.3">
      <c r="A74" s="68"/>
      <c r="B74" s="98" t="s">
        <v>120</v>
      </c>
      <c r="C74" s="99" t="e">
        <f>IF(C72="",0,C71*C72)+IF(C73="",0,C73)</f>
        <v>#REF!</v>
      </c>
      <c r="D74" s="1121"/>
      <c r="E74" s="98" t="s">
        <v>120</v>
      </c>
      <c r="F74" s="99" t="e">
        <f>IF(F72="",0,F71*F72)+IF(F73="",0,F73)</f>
        <v>#REF!</v>
      </c>
      <c r="G74" s="69"/>
      <c r="H74" s="69"/>
      <c r="I74" s="69"/>
      <c r="J74" s="69"/>
      <c r="K74" s="71"/>
      <c r="DX74" s="71"/>
      <c r="DY74" s="71"/>
      <c r="DZ74" s="71"/>
      <c r="EA74" s="71"/>
      <c r="EB74" s="71"/>
      <c r="EC74" s="71"/>
      <c r="ED74" s="81"/>
      <c r="EE74" s="81"/>
      <c r="EF74" s="81"/>
      <c r="EG74" s="81"/>
      <c r="EH74" s="81"/>
      <c r="EI74" s="81"/>
      <c r="EJ74" s="81"/>
      <c r="EK74" s="80"/>
      <c r="EL74" s="80"/>
      <c r="EM74" s="80"/>
      <c r="EN74" s="80"/>
      <c r="EO74" s="80"/>
      <c r="EP74" s="80"/>
      <c r="EQ74" s="81"/>
      <c r="ER74" s="81"/>
      <c r="ES74" s="81"/>
      <c r="ET74" s="81"/>
      <c r="EU74" s="81"/>
      <c r="EV74" s="71"/>
      <c r="EW74" s="71"/>
      <c r="EX74" s="71"/>
      <c r="EY74" s="71"/>
      <c r="EZ74" s="71"/>
      <c r="FA74" s="71"/>
      <c r="FB74" s="71"/>
      <c r="FC74" s="71"/>
      <c r="FD74" s="71"/>
      <c r="FE74" s="71"/>
    </row>
    <row r="75" spans="1:161" s="33" customFormat="1" ht="14.45" customHeight="1" thickBot="1" x14ac:dyDescent="0.3">
      <c r="A75" s="216"/>
      <c r="B75" s="122"/>
      <c r="C75" s="122"/>
      <c r="D75" s="122"/>
      <c r="E75" s="122"/>
      <c r="F75" s="122"/>
      <c r="G75" s="217"/>
      <c r="H75" s="217"/>
      <c r="I75" s="217"/>
      <c r="J75" s="217"/>
      <c r="K75" s="73"/>
      <c r="L75" s="73"/>
      <c r="DX75" s="71"/>
      <c r="DY75" s="71"/>
      <c r="DZ75" s="71"/>
      <c r="EA75" s="71"/>
      <c r="EB75" s="71"/>
      <c r="EC75" s="71"/>
      <c r="ED75" s="81"/>
      <c r="EE75" s="81"/>
      <c r="EF75" s="81"/>
      <c r="EG75" s="81"/>
      <c r="EH75" s="81"/>
      <c r="EI75" s="81"/>
      <c r="EJ75" s="81"/>
      <c r="EK75" s="81"/>
      <c r="EL75" s="81"/>
      <c r="EM75" s="81"/>
      <c r="EN75" s="81"/>
      <c r="EO75" s="81"/>
      <c r="EP75" s="81"/>
      <c r="EQ75" s="81"/>
      <c r="ER75" s="81"/>
      <c r="ES75" s="81"/>
      <c r="ET75" s="81"/>
      <c r="EU75" s="81"/>
      <c r="EV75" s="71"/>
      <c r="EW75" s="71"/>
      <c r="EX75" s="71"/>
      <c r="EY75" s="71"/>
      <c r="EZ75" s="71"/>
      <c r="FA75" s="71"/>
      <c r="FB75" s="71"/>
      <c r="FC75" s="71"/>
      <c r="FD75" s="71"/>
      <c r="FE75" s="71"/>
    </row>
    <row r="76" spans="1:161" ht="15.75" thickBot="1" x14ac:dyDescent="0.3">
      <c r="A76" s="218"/>
      <c r="B76" s="1113" t="s">
        <v>134</v>
      </c>
      <c r="C76" s="1114"/>
      <c r="D76" s="1114"/>
      <c r="E76" s="1114"/>
      <c r="F76" s="1115"/>
      <c r="G76" s="85"/>
      <c r="H76" s="85"/>
      <c r="I76" s="85"/>
      <c r="J76" s="85"/>
      <c r="K76" s="84"/>
      <c r="L76" s="84"/>
      <c r="DX76" s="71"/>
      <c r="DY76" s="71"/>
      <c r="DZ76" s="71"/>
      <c r="EA76" s="71"/>
      <c r="EB76" s="71"/>
      <c r="EC76" s="71"/>
      <c r="ED76" s="81"/>
      <c r="EE76" s="81"/>
      <c r="EF76" s="81"/>
      <c r="EG76" s="81"/>
      <c r="EH76" s="81"/>
      <c r="EI76" s="81"/>
      <c r="EJ76" s="81"/>
      <c r="EK76" s="80"/>
      <c r="EL76" s="80"/>
      <c r="EM76" s="80"/>
      <c r="EN76" s="80"/>
      <c r="EO76" s="80"/>
      <c r="EP76" s="80"/>
      <c r="EQ76" s="81"/>
      <c r="ER76" s="81"/>
      <c r="ES76" s="81"/>
      <c r="ET76" s="81"/>
      <c r="EU76" s="81"/>
      <c r="EV76" s="71"/>
      <c r="EW76" s="71"/>
      <c r="EX76" s="71"/>
      <c r="EY76" s="71"/>
      <c r="EZ76" s="71"/>
      <c r="FA76" s="71"/>
      <c r="FB76" s="71"/>
      <c r="FC76" s="71"/>
      <c r="FD76" s="71"/>
      <c r="FE76" s="71"/>
    </row>
    <row r="77" spans="1:161" ht="15" customHeight="1" x14ac:dyDescent="0.25">
      <c r="A77" s="218"/>
      <c r="B77" s="95" t="s">
        <v>93</v>
      </c>
      <c r="C77" s="96">
        <f>G8</f>
        <v>0</v>
      </c>
      <c r="D77" s="1119"/>
      <c r="E77" s="95" t="s">
        <v>94</v>
      </c>
      <c r="F77" s="96">
        <f>C77</f>
        <v>0</v>
      </c>
      <c r="G77" s="85"/>
      <c r="H77" s="85"/>
      <c r="I77" s="85"/>
      <c r="J77" s="85"/>
      <c r="K77" s="84"/>
      <c r="L77" s="84"/>
      <c r="DX77" s="71"/>
      <c r="DY77" s="71"/>
      <c r="DZ77" s="71"/>
      <c r="EA77" s="71"/>
      <c r="EB77" s="71"/>
      <c r="EC77" s="71"/>
      <c r="ED77" s="81"/>
      <c r="EE77" s="81"/>
      <c r="EF77" s="81"/>
      <c r="EG77" s="81"/>
      <c r="EH77" s="81"/>
      <c r="EI77" s="81"/>
      <c r="EJ77" s="81"/>
      <c r="EK77" s="81"/>
      <c r="EL77" s="81"/>
      <c r="EM77" s="81"/>
      <c r="EN77" s="81"/>
      <c r="EO77" s="81"/>
      <c r="EP77" s="81"/>
      <c r="EQ77" s="81"/>
      <c r="ER77" s="81"/>
      <c r="ES77" s="81"/>
      <c r="ET77" s="81"/>
      <c r="EU77" s="81"/>
      <c r="EV77" s="71"/>
      <c r="EW77" s="71"/>
      <c r="EX77" s="71"/>
      <c r="EY77" s="71"/>
      <c r="EZ77" s="71"/>
      <c r="FA77" s="71"/>
      <c r="FB77" s="71"/>
      <c r="FC77" s="71"/>
      <c r="FD77" s="71"/>
      <c r="FE77" s="71"/>
    </row>
    <row r="78" spans="1:161" ht="14.45" customHeight="1" x14ac:dyDescent="0.25">
      <c r="A78" s="218"/>
      <c r="B78" s="34" t="s">
        <v>5</v>
      </c>
      <c r="C78" s="97">
        <f>$C$29</f>
        <v>124906.34639999999</v>
      </c>
      <c r="D78" s="1120"/>
      <c r="E78" s="34" t="s">
        <v>5</v>
      </c>
      <c r="F78" s="97">
        <f>$C$30</f>
        <v>96312.624100288827</v>
      </c>
      <c r="G78" s="85"/>
      <c r="H78" s="85"/>
      <c r="I78" s="85"/>
      <c r="J78" s="85"/>
      <c r="K78" s="84"/>
      <c r="L78" s="84"/>
      <c r="DX78" s="71"/>
      <c r="DY78" s="71"/>
      <c r="DZ78" s="71"/>
      <c r="EA78" s="71"/>
      <c r="EB78" s="71"/>
      <c r="EC78" s="71"/>
      <c r="ED78" s="81"/>
      <c r="EE78" s="81"/>
      <c r="EF78" s="81"/>
      <c r="EG78" s="81"/>
      <c r="EH78" s="81"/>
      <c r="EI78" s="81"/>
      <c r="EJ78" s="81"/>
      <c r="EK78" s="80"/>
      <c r="EL78" s="80"/>
      <c r="EM78" s="80"/>
      <c r="EN78" s="80"/>
      <c r="EO78" s="80"/>
      <c r="EP78" s="80"/>
      <c r="EQ78" s="81"/>
      <c r="ER78" s="81"/>
      <c r="ES78" s="81"/>
      <c r="ET78" s="81"/>
      <c r="EU78" s="81"/>
      <c r="EV78" s="71"/>
      <c r="EW78" s="71"/>
      <c r="EX78" s="71"/>
      <c r="EY78" s="71"/>
      <c r="EZ78" s="71"/>
      <c r="FA78" s="71"/>
      <c r="FB78" s="71"/>
      <c r="FC78" s="71"/>
      <c r="FD78" s="71"/>
      <c r="FE78" s="71"/>
    </row>
    <row r="79" spans="1:161" ht="14.25" customHeight="1" x14ac:dyDescent="0.25">
      <c r="A79" s="218"/>
      <c r="B79" s="34" t="s">
        <v>6</v>
      </c>
      <c r="C79" s="87"/>
      <c r="D79" s="1120"/>
      <c r="E79" s="34" t="s">
        <v>6</v>
      </c>
      <c r="F79" s="87"/>
      <c r="G79" s="85"/>
      <c r="H79" s="85"/>
      <c r="I79" s="85"/>
      <c r="J79" s="85"/>
      <c r="K79" s="84"/>
      <c r="L79" s="84"/>
      <c r="DX79" s="81" t="s">
        <v>73</v>
      </c>
      <c r="DY79" s="81"/>
      <c r="DZ79" s="71"/>
      <c r="EA79" s="71"/>
      <c r="EB79" s="71"/>
      <c r="EC79" s="71"/>
      <c r="ED79" s="81"/>
      <c r="EE79" s="81"/>
      <c r="EF79" s="81"/>
      <c r="EG79" s="100" t="s">
        <v>2</v>
      </c>
      <c r="EH79" s="100" t="s">
        <v>50</v>
      </c>
      <c r="EI79" s="81"/>
      <c r="EJ79" s="100" t="s">
        <v>128</v>
      </c>
      <c r="EK79" s="101" t="str">
        <f t="shared" ref="EK79:EP79" si="11">EG67</f>
        <v>ChapineroSin Excepción</v>
      </c>
      <c r="EL79" s="101" t="str">
        <f t="shared" si="11"/>
        <v>ChapineroSin Excepción</v>
      </c>
      <c r="EM79" s="101" t="str">
        <f t="shared" si="11"/>
        <v/>
      </c>
      <c r="EN79" s="101" t="str">
        <f t="shared" si="11"/>
        <v/>
      </c>
      <c r="EO79" s="101" t="str">
        <f t="shared" si="11"/>
        <v/>
      </c>
      <c r="EP79" s="101" t="str">
        <f t="shared" si="11"/>
        <v/>
      </c>
      <c r="EQ79" s="81"/>
      <c r="ER79" s="81"/>
      <c r="ES79" s="81"/>
      <c r="ET79" s="81"/>
      <c r="EU79" s="81"/>
      <c r="EV79" s="71"/>
      <c r="EW79" s="71"/>
      <c r="EX79" s="71"/>
      <c r="EY79" s="71"/>
      <c r="EZ79" s="71"/>
      <c r="FA79" s="71"/>
      <c r="FB79" s="71"/>
      <c r="FC79" s="71"/>
      <c r="FD79" s="71"/>
      <c r="FE79" s="71"/>
    </row>
    <row r="80" spans="1:161" s="33" customFormat="1" ht="15" customHeight="1" x14ac:dyDescent="0.25">
      <c r="A80" s="68"/>
      <c r="B80" s="34" t="s">
        <v>343</v>
      </c>
      <c r="C80" s="338">
        <f>IF(C78="",0,C77*C78)+IF(C79="",0,C79)</f>
        <v>0</v>
      </c>
      <c r="D80" s="1120"/>
      <c r="E80" s="34" t="s">
        <v>344</v>
      </c>
      <c r="F80" s="339">
        <f>IF(F78="",0,F77*F78)+IF(F79="",0,F79)</f>
        <v>0</v>
      </c>
      <c r="G80" s="69"/>
      <c r="H80" s="69"/>
      <c r="I80" s="69"/>
      <c r="J80" s="69"/>
      <c r="K80" s="71"/>
      <c r="DX80" s="71"/>
      <c r="DY80" s="71"/>
      <c r="DZ80" s="71"/>
      <c r="EA80" s="71"/>
      <c r="EB80" s="71"/>
      <c r="EC80" s="71"/>
      <c r="ED80" s="8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row>
    <row r="81" spans="1:161" ht="14.45" customHeight="1" thickBot="1" x14ac:dyDescent="0.3">
      <c r="A81" s="213"/>
      <c r="B81" s="98" t="s">
        <v>120</v>
      </c>
      <c r="C81" s="99">
        <f>IF(C79="",0,C78*C79)</f>
        <v>0</v>
      </c>
      <c r="D81" s="1121"/>
      <c r="E81" s="98" t="s">
        <v>120</v>
      </c>
      <c r="F81" s="99">
        <f>IF(F79="",0,F78*F79)</f>
        <v>0</v>
      </c>
      <c r="G81" s="85"/>
      <c r="H81" s="85"/>
      <c r="I81" s="85"/>
      <c r="J81" s="85"/>
      <c r="K81" s="84"/>
      <c r="L81" s="84"/>
      <c r="DX81" s="81" t="s">
        <v>77</v>
      </c>
      <c r="DY81" s="81"/>
      <c r="DZ81" s="71"/>
      <c r="EA81" s="71"/>
      <c r="EB81" s="71"/>
      <c r="EC81" s="71"/>
      <c r="ED81" s="81"/>
      <c r="EE81" s="81"/>
      <c r="EF81" s="1111">
        <v>1</v>
      </c>
      <c r="EG81" s="102" t="s">
        <v>49</v>
      </c>
      <c r="EH81" s="81" t="s">
        <v>46</v>
      </c>
      <c r="EI81" s="81" t="str">
        <f>CONCATENATE(EG81,EH81)</f>
        <v>ENGATIVÁSanta Cecilia</v>
      </c>
      <c r="EJ81" s="81">
        <v>1</v>
      </c>
      <c r="EK81" s="81">
        <f>IF($EK$79=EI81,1,0)*EJ81</f>
        <v>0</v>
      </c>
      <c r="EL81" s="81">
        <f>IF($EL$79=EI81,1,0)*EJ81</f>
        <v>0</v>
      </c>
      <c r="EM81" s="81">
        <f>IF($EM$79=EI81,1,0)*EJ81</f>
        <v>0</v>
      </c>
      <c r="EN81" s="81">
        <f>IF($EN$79=EI81,1,0)*EJ81</f>
        <v>0</v>
      </c>
      <c r="EO81" s="81">
        <f>IF($EO$79=EI81,1,0)*EJ81</f>
        <v>0</v>
      </c>
      <c r="EP81" s="81">
        <f>IF($EP$79=EI81,1,0)*EJ81</f>
        <v>0</v>
      </c>
      <c r="EQ81" s="81"/>
      <c r="ER81" s="81"/>
      <c r="ES81" s="81"/>
      <c r="ET81" s="81"/>
      <c r="EU81" s="81"/>
      <c r="EV81" s="71"/>
      <c r="EW81" s="71"/>
      <c r="EX81" s="71"/>
      <c r="EY81" s="71"/>
      <c r="EZ81" s="71"/>
      <c r="FA81" s="71"/>
      <c r="FB81" s="71"/>
      <c r="FC81" s="71"/>
      <c r="FD81" s="71"/>
      <c r="FE81" s="71"/>
    </row>
    <row r="82" spans="1:161" ht="14.45" customHeight="1" x14ac:dyDescent="0.25">
      <c r="A82" s="213"/>
      <c r="B82" s="122"/>
      <c r="C82" s="122"/>
      <c r="D82" s="122"/>
      <c r="E82" s="122"/>
      <c r="F82" s="122"/>
      <c r="G82" s="85"/>
      <c r="H82" s="85"/>
      <c r="I82" s="85"/>
      <c r="J82" s="85"/>
      <c r="K82" s="84"/>
      <c r="L82" s="84"/>
      <c r="DX82" s="81" t="s">
        <v>71</v>
      </c>
      <c r="DY82" s="81"/>
      <c r="DZ82" s="71"/>
      <c r="EA82" s="71"/>
      <c r="EB82" s="71"/>
      <c r="EC82" s="71"/>
      <c r="ED82" s="81"/>
      <c r="EE82" s="81"/>
      <c r="EF82" s="1111"/>
      <c r="EG82" s="102" t="s">
        <v>49</v>
      </c>
      <c r="EH82" s="81" t="s">
        <v>47</v>
      </c>
      <c r="EI82" s="81" t="str">
        <f t="shared" ref="EI82:EI116" si="12">CONCATENATE(EG82,EH82)</f>
        <v>ENGATIVÁJardín Botánico</v>
      </c>
      <c r="EJ82" s="81">
        <v>1</v>
      </c>
      <c r="EK82" s="81">
        <f t="shared" ref="EK82:EK116" si="13">IF($EK$79=EI82,1,0)*EJ82</f>
        <v>0</v>
      </c>
      <c r="EL82" s="81">
        <f t="shared" ref="EL82:EL116" si="14">IF($EL$79=EI82,1,0)</f>
        <v>0</v>
      </c>
      <c r="EM82" s="81">
        <f t="shared" ref="EM82:EM116" si="15">IF($EM$79=EI82,1,0)</f>
        <v>0</v>
      </c>
      <c r="EN82" s="81">
        <f t="shared" ref="EN82:EN116" si="16">IF($EN$79=EI82,1,0)</f>
        <v>0</v>
      </c>
      <c r="EO82" s="81">
        <f t="shared" ref="EO82:EO116" si="17">IF(EO81=EI82,1,0)</f>
        <v>0</v>
      </c>
      <c r="EP82" s="81">
        <f t="shared" ref="EP82:EP116" si="18">IF($EP$79=EI82,1,0)</f>
        <v>0</v>
      </c>
      <c r="EQ82" s="81"/>
      <c r="ER82" s="81"/>
      <c r="ES82" s="81"/>
      <c r="ET82" s="81"/>
      <c r="EU82" s="81"/>
      <c r="EV82" s="71"/>
      <c r="EW82" s="71"/>
      <c r="EX82" s="71"/>
      <c r="EY82" s="71"/>
      <c r="EZ82" s="71"/>
      <c r="FA82" s="71"/>
      <c r="FB82" s="71"/>
      <c r="FC82" s="71"/>
      <c r="FD82" s="71"/>
      <c r="FE82" s="71"/>
    </row>
    <row r="83" spans="1:161" ht="14.45" customHeight="1" x14ac:dyDescent="0.25">
      <c r="B83" s="126"/>
      <c r="C83" s="126"/>
      <c r="D83" s="126"/>
      <c r="E83" s="126"/>
      <c r="F83" s="126"/>
      <c r="G83" s="127"/>
      <c r="H83" s="84"/>
      <c r="I83" s="84"/>
      <c r="J83" s="84"/>
      <c r="K83" s="84"/>
      <c r="L83" s="84"/>
      <c r="DX83" s="81" t="s">
        <v>66</v>
      </c>
      <c r="DY83" s="81"/>
      <c r="DZ83" s="71"/>
      <c r="EA83" s="71"/>
      <c r="EB83" s="71"/>
      <c r="EC83" s="71"/>
      <c r="ED83" s="81"/>
      <c r="EE83" s="81"/>
      <c r="EF83" s="1111"/>
      <c r="EG83" s="102" t="s">
        <v>49</v>
      </c>
      <c r="EH83" s="81" t="s">
        <v>76</v>
      </c>
      <c r="EI83" s="81" t="str">
        <f t="shared" si="12"/>
        <v>ENGATIVÁSin Excepción</v>
      </c>
      <c r="EJ83" s="81">
        <v>0.8</v>
      </c>
      <c r="EK83" s="81">
        <f t="shared" si="13"/>
        <v>0</v>
      </c>
      <c r="EL83" s="81">
        <f t="shared" si="14"/>
        <v>0</v>
      </c>
      <c r="EM83" s="81">
        <f t="shared" si="15"/>
        <v>0</v>
      </c>
      <c r="EN83" s="81">
        <f t="shared" si="16"/>
        <v>0</v>
      </c>
      <c r="EO83" s="81">
        <f t="shared" si="17"/>
        <v>0</v>
      </c>
      <c r="EP83" s="81">
        <f t="shared" si="18"/>
        <v>0</v>
      </c>
      <c r="EQ83" s="81"/>
      <c r="ER83" s="81"/>
      <c r="ES83" s="81"/>
      <c r="ET83" s="81"/>
      <c r="EU83" s="81"/>
      <c r="EV83" s="71"/>
      <c r="EW83" s="71"/>
      <c r="EX83" s="71"/>
      <c r="EY83" s="71"/>
      <c r="EZ83" s="71"/>
      <c r="FA83" s="71"/>
      <c r="FB83" s="71"/>
      <c r="FC83" s="71"/>
      <c r="FD83" s="71"/>
      <c r="FE83" s="71"/>
    </row>
    <row r="84" spans="1:161" ht="14.45" customHeight="1" x14ac:dyDescent="0.25">
      <c r="B84" s="126"/>
      <c r="C84" s="126"/>
      <c r="D84" s="126"/>
      <c r="E84" s="126"/>
      <c r="F84" s="126"/>
      <c r="G84" s="127"/>
      <c r="H84" s="84"/>
      <c r="I84" s="84"/>
      <c r="J84" s="84"/>
      <c r="K84" s="84"/>
      <c r="L84" s="84"/>
      <c r="DX84" s="81" t="s">
        <v>68</v>
      </c>
      <c r="DY84" s="81"/>
      <c r="DZ84" s="71"/>
      <c r="EA84" s="71"/>
      <c r="EB84" s="71"/>
      <c r="EC84" s="71"/>
      <c r="ED84" s="81"/>
      <c r="EE84" s="81"/>
      <c r="EF84" s="1112">
        <v>2</v>
      </c>
      <c r="EG84" s="103" t="s">
        <v>55</v>
      </c>
      <c r="EH84" s="81" t="s">
        <v>44</v>
      </c>
      <c r="EI84" s="81" t="str">
        <f t="shared" si="12"/>
        <v>SUBASuba</v>
      </c>
      <c r="EJ84" s="81">
        <v>0.8</v>
      </c>
      <c r="EK84" s="81">
        <f t="shared" si="13"/>
        <v>0</v>
      </c>
      <c r="EL84" s="81">
        <f t="shared" si="14"/>
        <v>0</v>
      </c>
      <c r="EM84" s="81">
        <f t="shared" si="15"/>
        <v>0</v>
      </c>
      <c r="EN84" s="81">
        <f t="shared" si="16"/>
        <v>0</v>
      </c>
      <c r="EO84" s="81">
        <f t="shared" si="17"/>
        <v>0</v>
      </c>
      <c r="EP84" s="81">
        <f t="shared" si="18"/>
        <v>0</v>
      </c>
      <c r="EQ84" s="81"/>
      <c r="ER84" s="81"/>
      <c r="ES84" s="81"/>
      <c r="ET84" s="81"/>
      <c r="EU84" s="81"/>
      <c r="EV84" s="71"/>
      <c r="EW84" s="71"/>
      <c r="EX84" s="71"/>
      <c r="EY84" s="71"/>
      <c r="EZ84" s="71"/>
      <c r="FA84" s="71"/>
      <c r="FB84" s="71"/>
      <c r="FC84" s="71"/>
      <c r="FD84" s="71"/>
      <c r="FE84" s="71"/>
    </row>
    <row r="85" spans="1:161" ht="14.45" customHeight="1" x14ac:dyDescent="0.25">
      <c r="B85" s="126"/>
      <c r="C85" s="126"/>
      <c r="D85" s="126"/>
      <c r="E85" s="126"/>
      <c r="F85" s="126"/>
      <c r="G85" s="127"/>
      <c r="H85" s="84"/>
      <c r="I85" s="84"/>
      <c r="J85" s="84"/>
      <c r="K85" s="84"/>
      <c r="L85" s="84"/>
      <c r="DX85" s="81" t="s">
        <v>79</v>
      </c>
      <c r="DY85" s="81"/>
      <c r="DZ85" s="71"/>
      <c r="EA85" s="71"/>
      <c r="EB85" s="71"/>
      <c r="EC85" s="71"/>
      <c r="ED85" s="81"/>
      <c r="EE85" s="81"/>
      <c r="EF85" s="1112"/>
      <c r="EG85" s="103" t="s">
        <v>55</v>
      </c>
      <c r="EH85" s="81" t="s">
        <v>51</v>
      </c>
      <c r="EI85" s="81" t="str">
        <f t="shared" si="12"/>
        <v>SUBABritalia</v>
      </c>
      <c r="EJ85" s="81">
        <v>0.8</v>
      </c>
      <c r="EK85" s="81">
        <f t="shared" si="13"/>
        <v>0</v>
      </c>
      <c r="EL85" s="81">
        <f t="shared" si="14"/>
        <v>0</v>
      </c>
      <c r="EM85" s="81">
        <f t="shared" si="15"/>
        <v>0</v>
      </c>
      <c r="EN85" s="81">
        <f t="shared" si="16"/>
        <v>0</v>
      </c>
      <c r="EO85" s="81">
        <f t="shared" si="17"/>
        <v>0</v>
      </c>
      <c r="EP85" s="81">
        <f t="shared" si="18"/>
        <v>0</v>
      </c>
      <c r="EQ85" s="81"/>
      <c r="ER85" s="81"/>
      <c r="ES85" s="81"/>
      <c r="ET85" s="81"/>
      <c r="EU85" s="81"/>
      <c r="EV85" s="71"/>
      <c r="EW85" s="71"/>
      <c r="EX85" s="71"/>
      <c r="EY85" s="71"/>
      <c r="EZ85" s="71"/>
      <c r="FA85" s="71"/>
      <c r="FB85" s="71"/>
      <c r="FC85" s="71"/>
      <c r="FD85" s="71"/>
      <c r="FE85" s="71"/>
    </row>
    <row r="86" spans="1:161" x14ac:dyDescent="0.25">
      <c r="B86" s="126"/>
      <c r="C86" s="126"/>
      <c r="D86" s="126"/>
      <c r="E86" s="126"/>
      <c r="F86" s="126"/>
      <c r="G86" s="127"/>
      <c r="H86" s="84"/>
      <c r="I86" s="84"/>
      <c r="J86" s="84"/>
      <c r="K86" s="84"/>
      <c r="L86" s="84"/>
      <c r="DX86" s="71" t="s">
        <v>49</v>
      </c>
      <c r="DY86" s="71"/>
      <c r="DZ86" s="71"/>
      <c r="EA86" s="71"/>
      <c r="EB86" s="71"/>
      <c r="EC86" s="71"/>
      <c r="ED86" s="81"/>
      <c r="EE86" s="81"/>
      <c r="EF86" s="1112"/>
      <c r="EG86" s="103" t="s">
        <v>55</v>
      </c>
      <c r="EH86" s="81" t="s">
        <v>52</v>
      </c>
      <c r="EI86" s="81" t="str">
        <f t="shared" si="12"/>
        <v>SUBAPrado</v>
      </c>
      <c r="EJ86" s="81">
        <v>0.8</v>
      </c>
      <c r="EK86" s="81">
        <f t="shared" si="13"/>
        <v>0</v>
      </c>
      <c r="EL86" s="81">
        <f t="shared" si="14"/>
        <v>0</v>
      </c>
      <c r="EM86" s="81">
        <f t="shared" si="15"/>
        <v>0</v>
      </c>
      <c r="EN86" s="81">
        <f t="shared" si="16"/>
        <v>0</v>
      </c>
      <c r="EO86" s="81">
        <f t="shared" si="17"/>
        <v>0</v>
      </c>
      <c r="EP86" s="81">
        <f t="shared" si="18"/>
        <v>0</v>
      </c>
      <c r="EQ86" s="81"/>
      <c r="ER86" s="81"/>
      <c r="ES86" s="81"/>
      <c r="ET86" s="81"/>
      <c r="EU86" s="81"/>
      <c r="EV86" s="71"/>
      <c r="EW86" s="71"/>
      <c r="EX86" s="71"/>
      <c r="EY86" s="71"/>
      <c r="EZ86" s="71"/>
      <c r="FA86" s="71"/>
      <c r="FB86" s="71"/>
      <c r="FC86" s="71"/>
      <c r="FD86" s="71"/>
      <c r="FE86" s="71"/>
    </row>
    <row r="87" spans="1:161" x14ac:dyDescent="0.25">
      <c r="A87" s="83"/>
      <c r="B87" s="126"/>
      <c r="C87" s="126"/>
      <c r="D87" s="126"/>
      <c r="E87" s="126"/>
      <c r="F87" s="126"/>
      <c r="G87" s="84"/>
      <c r="H87" s="84"/>
      <c r="I87" s="84"/>
      <c r="J87" s="84"/>
      <c r="K87" s="84"/>
      <c r="L87" s="84"/>
      <c r="DX87" s="81" t="s">
        <v>61</v>
      </c>
      <c r="DY87" s="81"/>
      <c r="DZ87" s="71"/>
      <c r="EA87" s="71"/>
      <c r="EB87" s="71"/>
      <c r="EC87" s="71"/>
      <c r="ED87" s="81"/>
      <c r="EE87" s="81"/>
      <c r="EF87" s="1112"/>
      <c r="EG87" s="103" t="s">
        <v>55</v>
      </c>
      <c r="EH87" s="81" t="s">
        <v>53</v>
      </c>
      <c r="EI87" s="81" t="str">
        <f t="shared" si="12"/>
        <v>SUBARincón</v>
      </c>
      <c r="EJ87" s="81">
        <v>0.8</v>
      </c>
      <c r="EK87" s="81">
        <f t="shared" si="13"/>
        <v>0</v>
      </c>
      <c r="EL87" s="81">
        <f t="shared" si="14"/>
        <v>0</v>
      </c>
      <c r="EM87" s="81">
        <f t="shared" si="15"/>
        <v>0</v>
      </c>
      <c r="EN87" s="81">
        <f t="shared" si="16"/>
        <v>0</v>
      </c>
      <c r="EO87" s="81">
        <f t="shared" si="17"/>
        <v>0</v>
      </c>
      <c r="EP87" s="81">
        <f t="shared" si="18"/>
        <v>0</v>
      </c>
      <c r="EQ87" s="81"/>
      <c r="ER87" s="81"/>
      <c r="ES87" s="81"/>
      <c r="ET87" s="81"/>
      <c r="EU87" s="81"/>
      <c r="EV87" s="71"/>
      <c r="EW87" s="71"/>
      <c r="EX87" s="71"/>
      <c r="EY87" s="71"/>
      <c r="EZ87" s="71"/>
      <c r="FA87" s="71"/>
      <c r="FB87" s="71"/>
      <c r="FC87" s="71"/>
      <c r="FD87" s="71"/>
      <c r="FE87" s="71"/>
    </row>
    <row r="88" spans="1:161" ht="14.45" customHeight="1" x14ac:dyDescent="0.25">
      <c r="A88" s="83"/>
      <c r="B88" s="126"/>
      <c r="C88" s="126"/>
      <c r="D88" s="126"/>
      <c r="E88" s="126"/>
      <c r="F88" s="126"/>
      <c r="G88" s="84"/>
      <c r="H88" s="84"/>
      <c r="I88" s="84"/>
      <c r="J88" s="84"/>
      <c r="K88" s="84"/>
      <c r="L88" s="84"/>
      <c r="DX88" s="81" t="s">
        <v>72</v>
      </c>
      <c r="DY88" s="81"/>
      <c r="DZ88" s="71"/>
      <c r="EA88" s="71"/>
      <c r="EB88" s="71"/>
      <c r="EC88" s="71"/>
      <c r="ED88" s="81"/>
      <c r="EE88" s="81"/>
      <c r="EF88" s="1112"/>
      <c r="EG88" s="103" t="s">
        <v>55</v>
      </c>
      <c r="EH88" s="81" t="s">
        <v>54</v>
      </c>
      <c r="EI88" s="81" t="str">
        <f t="shared" si="12"/>
        <v>SUBATibabuyes</v>
      </c>
      <c r="EJ88" s="81">
        <v>0.8</v>
      </c>
      <c r="EK88" s="81">
        <f t="shared" si="13"/>
        <v>0</v>
      </c>
      <c r="EL88" s="81">
        <f t="shared" si="14"/>
        <v>0</v>
      </c>
      <c r="EM88" s="81">
        <f t="shared" si="15"/>
        <v>0</v>
      </c>
      <c r="EN88" s="81">
        <f t="shared" si="16"/>
        <v>0</v>
      </c>
      <c r="EO88" s="81">
        <f t="shared" si="17"/>
        <v>0</v>
      </c>
      <c r="EP88" s="81">
        <f t="shared" si="18"/>
        <v>0</v>
      </c>
      <c r="EQ88" s="81"/>
      <c r="ER88" s="81"/>
      <c r="ES88" s="81"/>
      <c r="ET88" s="81"/>
      <c r="EU88" s="81"/>
      <c r="EV88" s="71"/>
      <c r="EW88" s="71"/>
      <c r="EX88" s="71"/>
      <c r="EY88" s="71"/>
      <c r="EZ88" s="71"/>
      <c r="FA88" s="71"/>
      <c r="FB88" s="71"/>
      <c r="FC88" s="71"/>
      <c r="FD88" s="71"/>
      <c r="FE88" s="71"/>
    </row>
    <row r="89" spans="1:161" ht="14.45" customHeight="1" x14ac:dyDescent="0.25">
      <c r="A89" s="83"/>
      <c r="B89" s="126"/>
      <c r="C89" s="126"/>
      <c r="D89" s="126"/>
      <c r="E89" s="126"/>
      <c r="F89" s="126"/>
      <c r="G89" s="84"/>
      <c r="H89" s="84"/>
      <c r="I89" s="84"/>
      <c r="J89" s="84"/>
      <c r="K89" s="84"/>
      <c r="L89" s="84"/>
      <c r="DX89" s="81" t="s">
        <v>82</v>
      </c>
      <c r="DY89" s="81"/>
      <c r="DZ89" s="81"/>
      <c r="EA89" s="81"/>
      <c r="EB89" s="81"/>
      <c r="EC89" s="81"/>
      <c r="ED89" s="81"/>
      <c r="EE89" s="81"/>
      <c r="EF89" s="1112"/>
      <c r="EG89" s="103" t="s">
        <v>55</v>
      </c>
      <c r="EH89" s="81" t="s">
        <v>76</v>
      </c>
      <c r="EI89" s="81" t="str">
        <f t="shared" si="12"/>
        <v>SUBASin Excepción</v>
      </c>
      <c r="EJ89" s="81">
        <v>1</v>
      </c>
      <c r="EK89" s="81">
        <f t="shared" si="13"/>
        <v>0</v>
      </c>
      <c r="EL89" s="81">
        <f t="shared" si="14"/>
        <v>0</v>
      </c>
      <c r="EM89" s="81">
        <f t="shared" si="15"/>
        <v>0</v>
      </c>
      <c r="EN89" s="81">
        <f t="shared" si="16"/>
        <v>0</v>
      </c>
      <c r="EO89" s="81">
        <f t="shared" si="17"/>
        <v>0</v>
      </c>
      <c r="EP89" s="81">
        <f t="shared" si="18"/>
        <v>0</v>
      </c>
      <c r="EQ89" s="81"/>
      <c r="ER89" s="81"/>
      <c r="ES89" s="81"/>
      <c r="ET89" s="81"/>
      <c r="EU89" s="81"/>
      <c r="EV89" s="81"/>
      <c r="EW89" s="81"/>
      <c r="EX89" s="81"/>
      <c r="EY89" s="81"/>
      <c r="EZ89" s="81"/>
      <c r="FA89" s="81"/>
      <c r="FB89" s="81"/>
      <c r="FC89" s="81"/>
      <c r="FD89" s="81"/>
      <c r="FE89" s="81"/>
    </row>
    <row r="90" spans="1:161" ht="14.45" customHeight="1" x14ac:dyDescent="0.25">
      <c r="B90" s="126"/>
      <c r="C90" s="126"/>
      <c r="D90" s="126"/>
      <c r="E90" s="126"/>
      <c r="F90" s="126"/>
      <c r="G90" s="84"/>
      <c r="H90" s="84"/>
      <c r="I90" s="84"/>
      <c r="J90" s="84"/>
      <c r="K90" s="84"/>
      <c r="L90" s="84"/>
      <c r="DX90" s="81" t="s">
        <v>74</v>
      </c>
      <c r="DY90" s="81"/>
      <c r="DZ90" s="81"/>
      <c r="EA90" s="81"/>
      <c r="EB90" s="81"/>
      <c r="EC90" s="81"/>
      <c r="ED90" s="81"/>
      <c r="EE90" s="81"/>
      <c r="EF90" s="1111">
        <v>3</v>
      </c>
      <c r="EG90" s="102" t="s">
        <v>73</v>
      </c>
      <c r="EH90" s="81" t="s">
        <v>56</v>
      </c>
      <c r="EI90" s="81" t="str">
        <f t="shared" si="12"/>
        <v>ANTONIONARIÑOCiudad Jardín</v>
      </c>
      <c r="EJ90" s="81">
        <v>0.8</v>
      </c>
      <c r="EK90" s="81">
        <f t="shared" si="13"/>
        <v>0</v>
      </c>
      <c r="EL90" s="81">
        <f t="shared" si="14"/>
        <v>0</v>
      </c>
      <c r="EM90" s="81">
        <f t="shared" si="15"/>
        <v>0</v>
      </c>
      <c r="EN90" s="81">
        <f t="shared" si="16"/>
        <v>0</v>
      </c>
      <c r="EO90" s="81">
        <f t="shared" si="17"/>
        <v>0</v>
      </c>
      <c r="EP90" s="81">
        <f t="shared" si="18"/>
        <v>0</v>
      </c>
      <c r="EQ90" s="81"/>
      <c r="ER90" s="81"/>
      <c r="ES90" s="81"/>
      <c r="ET90" s="81"/>
      <c r="EU90" s="81"/>
      <c r="EV90" s="81"/>
      <c r="EW90" s="81"/>
      <c r="EX90" s="81"/>
      <c r="EY90" s="81"/>
      <c r="EZ90" s="81"/>
      <c r="FA90" s="81"/>
      <c r="FB90" s="81"/>
      <c r="FC90" s="81"/>
      <c r="FD90" s="81"/>
      <c r="FE90" s="81"/>
    </row>
    <row r="91" spans="1:161" ht="15.6" customHeight="1" x14ac:dyDescent="0.25">
      <c r="B91" s="126"/>
      <c r="C91" s="126"/>
      <c r="D91" s="126"/>
      <c r="E91" s="126"/>
      <c r="F91" s="126"/>
      <c r="G91" s="84"/>
      <c r="H91" s="84"/>
      <c r="I91" s="84"/>
      <c r="J91" s="84"/>
      <c r="K91" s="84"/>
      <c r="L91" s="84"/>
      <c r="DX91" s="81" t="s">
        <v>78</v>
      </c>
      <c r="DY91" s="81"/>
      <c r="DZ91" s="81"/>
      <c r="EA91" s="81"/>
      <c r="EB91" s="81"/>
      <c r="EC91" s="81"/>
      <c r="ED91" s="81"/>
      <c r="EE91" s="81"/>
      <c r="EF91" s="1111"/>
      <c r="EG91" s="102" t="s">
        <v>73</v>
      </c>
      <c r="EH91" s="81" t="s">
        <v>48</v>
      </c>
      <c r="EI91" s="81" t="str">
        <f t="shared" si="12"/>
        <v>ANTONIONARIÑOOtro</v>
      </c>
      <c r="EJ91" s="81">
        <v>1</v>
      </c>
      <c r="EK91" s="81">
        <f t="shared" si="13"/>
        <v>0</v>
      </c>
      <c r="EL91" s="81">
        <f t="shared" si="14"/>
        <v>0</v>
      </c>
      <c r="EM91" s="81">
        <f t="shared" si="15"/>
        <v>0</v>
      </c>
      <c r="EN91" s="81">
        <f t="shared" si="16"/>
        <v>0</v>
      </c>
      <c r="EO91" s="81">
        <f t="shared" si="17"/>
        <v>0</v>
      </c>
      <c r="EP91" s="81">
        <f t="shared" si="18"/>
        <v>0</v>
      </c>
      <c r="EQ91" s="81"/>
      <c r="ER91" s="81"/>
      <c r="ES91" s="81"/>
      <c r="ET91" s="81"/>
      <c r="EU91" s="81"/>
      <c r="EV91" s="81"/>
      <c r="EW91" s="81"/>
      <c r="EX91" s="81"/>
      <c r="EY91" s="81"/>
      <c r="EZ91" s="81"/>
      <c r="FA91" s="81"/>
      <c r="FB91" s="81"/>
      <c r="FC91" s="81"/>
      <c r="FD91" s="81"/>
      <c r="FE91" s="81"/>
    </row>
    <row r="92" spans="1:161" ht="17.100000000000001" customHeight="1" x14ac:dyDescent="0.25">
      <c r="B92" s="126"/>
      <c r="C92" s="126"/>
      <c r="D92" s="126"/>
      <c r="E92" s="126"/>
      <c r="F92" s="126"/>
      <c r="G92" s="127"/>
      <c r="H92" s="84"/>
      <c r="I92" s="84"/>
      <c r="J92" s="84"/>
      <c r="K92" s="84"/>
      <c r="L92" s="84"/>
      <c r="DX92" s="81" t="s">
        <v>81</v>
      </c>
      <c r="DY92" s="81"/>
      <c r="DZ92" s="81"/>
      <c r="EA92" s="81"/>
      <c r="EB92" s="81"/>
      <c r="EC92" s="81"/>
      <c r="ED92" s="81"/>
      <c r="EE92" s="81"/>
      <c r="EF92" s="1111">
        <v>4</v>
      </c>
      <c r="EG92" s="102" t="s">
        <v>74</v>
      </c>
      <c r="EH92" s="81" t="s">
        <v>57</v>
      </c>
      <c r="EI92" s="81" t="str">
        <f t="shared" si="12"/>
        <v>PUENTEARANDAZona Industrial</v>
      </c>
      <c r="EJ92" s="81">
        <v>1</v>
      </c>
      <c r="EK92" s="81">
        <f t="shared" si="13"/>
        <v>0</v>
      </c>
      <c r="EL92" s="81">
        <f t="shared" si="14"/>
        <v>0</v>
      </c>
      <c r="EM92" s="81">
        <f t="shared" si="15"/>
        <v>0</v>
      </c>
      <c r="EN92" s="81">
        <f t="shared" si="16"/>
        <v>0</v>
      </c>
      <c r="EO92" s="81">
        <f t="shared" si="17"/>
        <v>0</v>
      </c>
      <c r="EP92" s="81">
        <f t="shared" si="18"/>
        <v>0</v>
      </c>
      <c r="EQ92" s="81"/>
      <c r="ER92" s="81"/>
      <c r="ES92" s="81"/>
      <c r="ET92" s="81"/>
      <c r="EU92" s="81"/>
      <c r="EV92" s="81"/>
      <c r="EW92" s="81"/>
      <c r="EX92" s="81"/>
      <c r="EY92" s="81"/>
      <c r="EZ92" s="81"/>
      <c r="FA92" s="81"/>
      <c r="FB92" s="81"/>
      <c r="FC92" s="81"/>
      <c r="FD92" s="81"/>
      <c r="FE92" s="81"/>
    </row>
    <row r="93" spans="1:161" ht="15.6" customHeight="1" x14ac:dyDescent="0.25">
      <c r="B93" s="126"/>
      <c r="C93" s="126"/>
      <c r="D93" s="126"/>
      <c r="E93" s="126"/>
      <c r="F93" s="126"/>
      <c r="G93" s="127"/>
      <c r="H93" s="84"/>
      <c r="I93" s="84"/>
      <c r="J93" s="84"/>
      <c r="K93" s="84"/>
      <c r="L93" s="84"/>
      <c r="DX93" s="81" t="s">
        <v>80</v>
      </c>
      <c r="DY93" s="81"/>
      <c r="DZ93" s="81"/>
      <c r="EA93" s="81"/>
      <c r="EB93" s="81"/>
      <c r="EC93" s="81"/>
      <c r="ED93" s="81"/>
      <c r="EE93" s="81"/>
      <c r="EF93" s="1111"/>
      <c r="EG93" s="102" t="s">
        <v>74</v>
      </c>
      <c r="EH93" s="81" t="s">
        <v>45</v>
      </c>
      <c r="EI93" s="81" t="str">
        <f t="shared" si="12"/>
        <v>PUENTEARANDAPuente Aranda</v>
      </c>
      <c r="EJ93" s="81">
        <v>1</v>
      </c>
      <c r="EK93" s="81">
        <f t="shared" si="13"/>
        <v>0</v>
      </c>
      <c r="EL93" s="81">
        <f t="shared" si="14"/>
        <v>0</v>
      </c>
      <c r="EM93" s="81">
        <f t="shared" si="15"/>
        <v>0</v>
      </c>
      <c r="EN93" s="81">
        <f t="shared" si="16"/>
        <v>0</v>
      </c>
      <c r="EO93" s="81">
        <f t="shared" si="17"/>
        <v>0</v>
      </c>
      <c r="EP93" s="81">
        <f t="shared" si="18"/>
        <v>0</v>
      </c>
      <c r="EQ93" s="81"/>
      <c r="ER93" s="81"/>
      <c r="ES93" s="81"/>
      <c r="ET93" s="81"/>
      <c r="EU93" s="81"/>
      <c r="EV93" s="81"/>
      <c r="EW93" s="81"/>
      <c r="EX93" s="81"/>
      <c r="EY93" s="81"/>
      <c r="EZ93" s="81"/>
      <c r="FA93" s="81"/>
      <c r="FB93" s="81"/>
      <c r="FC93" s="81"/>
      <c r="FD93" s="81"/>
      <c r="FE93" s="81"/>
    </row>
    <row r="94" spans="1:161" ht="16.350000000000001" customHeight="1" x14ac:dyDescent="0.25">
      <c r="B94" s="126"/>
      <c r="C94" s="126"/>
      <c r="D94" s="126"/>
      <c r="E94" s="126"/>
      <c r="F94" s="126"/>
      <c r="G94" s="127"/>
      <c r="H94" s="84"/>
      <c r="I94" s="84"/>
      <c r="J94" s="84"/>
      <c r="K94" s="84"/>
      <c r="L94" s="84"/>
      <c r="DX94" s="71" t="s">
        <v>55</v>
      </c>
      <c r="DY94" s="71"/>
      <c r="DZ94" s="81"/>
      <c r="EA94" s="81"/>
      <c r="EB94" s="81"/>
      <c r="EC94" s="81"/>
      <c r="ED94" s="81"/>
      <c r="EE94" s="81"/>
      <c r="EF94" s="1111"/>
      <c r="EG94" s="102" t="s">
        <v>74</v>
      </c>
      <c r="EH94" s="81" t="s">
        <v>76</v>
      </c>
      <c r="EI94" s="81" t="str">
        <f t="shared" si="12"/>
        <v>PUENTEARANDASin Excepción</v>
      </c>
      <c r="EJ94" s="81">
        <v>0.8</v>
      </c>
      <c r="EK94" s="81">
        <f t="shared" si="13"/>
        <v>0</v>
      </c>
      <c r="EL94" s="81">
        <f t="shared" si="14"/>
        <v>0</v>
      </c>
      <c r="EM94" s="81">
        <f t="shared" si="15"/>
        <v>0</v>
      </c>
      <c r="EN94" s="81">
        <f t="shared" si="16"/>
        <v>0</v>
      </c>
      <c r="EO94" s="81">
        <f t="shared" si="17"/>
        <v>0</v>
      </c>
      <c r="EP94" s="81">
        <f t="shared" si="18"/>
        <v>0</v>
      </c>
      <c r="EQ94" s="81"/>
      <c r="ER94" s="81"/>
      <c r="ES94" s="81"/>
      <c r="ET94" s="81"/>
      <c r="EU94" s="81"/>
      <c r="EV94" s="81"/>
      <c r="EW94" s="81"/>
      <c r="EX94" s="81"/>
      <c r="EY94" s="81"/>
      <c r="EZ94" s="81"/>
      <c r="FA94" s="81"/>
      <c r="FB94" s="81"/>
      <c r="FC94" s="81"/>
      <c r="FD94" s="81"/>
      <c r="FE94" s="81"/>
    </row>
    <row r="95" spans="1:161" x14ac:dyDescent="0.25">
      <c r="C95" s="127"/>
      <c r="D95" s="127"/>
      <c r="E95" s="127"/>
      <c r="F95" s="127"/>
      <c r="G95" s="127"/>
      <c r="H95" s="84"/>
      <c r="I95" s="84"/>
      <c r="J95" s="84"/>
      <c r="K95" s="84"/>
      <c r="L95" s="84"/>
      <c r="DX95" s="81" t="s">
        <v>67</v>
      </c>
      <c r="DY95" s="81"/>
      <c r="DZ95" s="81"/>
      <c r="EA95" s="81"/>
      <c r="EB95" s="81"/>
      <c r="EC95" s="81"/>
      <c r="ED95" s="81"/>
      <c r="EE95" s="81"/>
      <c r="EF95" s="1111">
        <v>5</v>
      </c>
      <c r="EG95" s="102" t="s">
        <v>113</v>
      </c>
      <c r="EH95" s="81" t="s">
        <v>58</v>
      </c>
      <c r="EI95" s="81" t="str">
        <f t="shared" si="12"/>
        <v>USAQUÉNSan Cristóbal Norte</v>
      </c>
      <c r="EJ95" s="81">
        <v>0.8</v>
      </c>
      <c r="EK95" s="81">
        <f t="shared" si="13"/>
        <v>0</v>
      </c>
      <c r="EL95" s="81">
        <f t="shared" si="14"/>
        <v>0</v>
      </c>
      <c r="EM95" s="81">
        <f t="shared" si="15"/>
        <v>0</v>
      </c>
      <c r="EN95" s="81">
        <f t="shared" si="16"/>
        <v>0</v>
      </c>
      <c r="EO95" s="81">
        <f t="shared" si="17"/>
        <v>0</v>
      </c>
      <c r="EP95" s="81">
        <f t="shared" si="18"/>
        <v>0</v>
      </c>
      <c r="EQ95" s="81"/>
      <c r="ER95" s="81"/>
      <c r="ES95" s="81"/>
      <c r="ET95" s="81"/>
      <c r="EU95" s="81"/>
      <c r="EV95" s="81"/>
      <c r="EW95" s="81"/>
      <c r="EX95" s="81"/>
      <c r="EY95" s="81"/>
      <c r="EZ95" s="81"/>
      <c r="FA95" s="81"/>
      <c r="FB95" s="81"/>
      <c r="FC95" s="81"/>
      <c r="FD95" s="81"/>
      <c r="FE95" s="81"/>
    </row>
    <row r="96" spans="1:161" x14ac:dyDescent="0.25">
      <c r="C96" s="127"/>
      <c r="D96" s="127"/>
      <c r="E96" s="127"/>
      <c r="F96" s="127"/>
      <c r="G96" s="127"/>
      <c r="H96" s="84"/>
      <c r="I96" s="84"/>
      <c r="J96" s="84"/>
      <c r="K96" s="84"/>
      <c r="L96" s="84"/>
      <c r="DX96" s="81" t="s">
        <v>65</v>
      </c>
      <c r="DY96" s="81"/>
      <c r="DZ96" s="81"/>
      <c r="EA96" s="81"/>
      <c r="EB96" s="81"/>
      <c r="EC96" s="81"/>
      <c r="ED96" s="81"/>
      <c r="EE96" s="81"/>
      <c r="EF96" s="1111"/>
      <c r="EG96" s="102" t="s">
        <v>113</v>
      </c>
      <c r="EH96" s="81" t="s">
        <v>59</v>
      </c>
      <c r="EI96" s="81" t="str">
        <f t="shared" si="12"/>
        <v>USAQUÉNVerbenal</v>
      </c>
      <c r="EJ96" s="81">
        <v>0.8</v>
      </c>
      <c r="EK96" s="81">
        <f t="shared" si="13"/>
        <v>0</v>
      </c>
      <c r="EL96" s="81">
        <f t="shared" si="14"/>
        <v>0</v>
      </c>
      <c r="EM96" s="81">
        <f t="shared" si="15"/>
        <v>0</v>
      </c>
      <c r="EN96" s="81">
        <f t="shared" si="16"/>
        <v>0</v>
      </c>
      <c r="EO96" s="81">
        <f t="shared" si="17"/>
        <v>0</v>
      </c>
      <c r="EP96" s="81">
        <f t="shared" si="18"/>
        <v>0</v>
      </c>
      <c r="EQ96" s="81"/>
      <c r="ER96" s="81"/>
      <c r="ES96" s="81"/>
      <c r="ET96" s="81"/>
      <c r="EU96" s="81"/>
      <c r="EV96" s="81"/>
      <c r="EW96" s="81"/>
      <c r="EX96" s="81"/>
      <c r="EY96" s="81"/>
      <c r="EZ96" s="81"/>
      <c r="FA96" s="81"/>
      <c r="FB96" s="81"/>
      <c r="FC96" s="81"/>
      <c r="FD96" s="81"/>
      <c r="FE96" s="81"/>
    </row>
    <row r="97" spans="1:161" ht="15" customHeight="1" x14ac:dyDescent="0.25">
      <c r="A97" s="83"/>
      <c r="B97" s="84"/>
      <c r="C97" s="84"/>
      <c r="D97" s="84"/>
      <c r="E97" s="84"/>
      <c r="F97" s="84"/>
      <c r="G97" s="84"/>
      <c r="H97" s="84"/>
      <c r="I97" s="84"/>
      <c r="J97" s="84"/>
      <c r="K97" s="84"/>
      <c r="L97" s="84"/>
      <c r="DX97" s="81" t="s">
        <v>70</v>
      </c>
      <c r="DY97" s="81"/>
      <c r="DZ97" s="81"/>
      <c r="EA97" s="81"/>
      <c r="EB97" s="81"/>
      <c r="EC97" s="81"/>
      <c r="ED97" s="81"/>
      <c r="EE97" s="81"/>
      <c r="EF97" s="1111"/>
      <c r="EG97" s="102" t="s">
        <v>113</v>
      </c>
      <c r="EH97" s="81" t="s">
        <v>60</v>
      </c>
      <c r="EI97" s="81" t="str">
        <f t="shared" si="12"/>
        <v>USAQUÉNToberín</v>
      </c>
      <c r="EJ97" s="81">
        <v>0.8</v>
      </c>
      <c r="EK97" s="81">
        <f t="shared" si="13"/>
        <v>0</v>
      </c>
      <c r="EL97" s="81">
        <f t="shared" si="14"/>
        <v>0</v>
      </c>
      <c r="EM97" s="81">
        <f t="shared" si="15"/>
        <v>0</v>
      </c>
      <c r="EN97" s="81">
        <f t="shared" si="16"/>
        <v>0</v>
      </c>
      <c r="EO97" s="81">
        <f t="shared" si="17"/>
        <v>0</v>
      </c>
      <c r="EP97" s="81">
        <f t="shared" si="18"/>
        <v>0</v>
      </c>
      <c r="EQ97" s="81"/>
      <c r="ER97" s="81"/>
      <c r="ES97" s="81"/>
      <c r="ET97" s="81"/>
      <c r="EU97" s="81"/>
      <c r="EV97" s="81"/>
      <c r="EW97" s="81"/>
      <c r="EX97" s="81"/>
      <c r="EY97" s="81"/>
      <c r="EZ97" s="81"/>
      <c r="FA97" s="81"/>
      <c r="FB97" s="81"/>
      <c r="FC97" s="81"/>
      <c r="FD97" s="81"/>
      <c r="FE97" s="81"/>
    </row>
    <row r="98" spans="1:161" ht="15" customHeight="1" x14ac:dyDescent="0.25">
      <c r="DX98" s="81" t="s">
        <v>113</v>
      </c>
      <c r="DY98" s="81"/>
      <c r="DZ98" s="81"/>
      <c r="EA98" s="81"/>
      <c r="EB98" s="81"/>
      <c r="EC98" s="81"/>
      <c r="ED98" s="81"/>
      <c r="EE98" s="81"/>
      <c r="EF98" s="1111"/>
      <c r="EG98" s="102" t="s">
        <v>113</v>
      </c>
      <c r="EH98" s="81" t="s">
        <v>76</v>
      </c>
      <c r="EI98" s="81" t="str">
        <f t="shared" si="12"/>
        <v>USAQUÉNSin Excepción</v>
      </c>
      <c r="EJ98" s="81">
        <v>1</v>
      </c>
      <c r="EK98" s="81">
        <f t="shared" si="13"/>
        <v>0</v>
      </c>
      <c r="EL98" s="81">
        <f t="shared" si="14"/>
        <v>0</v>
      </c>
      <c r="EM98" s="81">
        <f t="shared" si="15"/>
        <v>0</v>
      </c>
      <c r="EN98" s="81">
        <f t="shared" si="16"/>
        <v>0</v>
      </c>
      <c r="EO98" s="81">
        <f t="shared" si="17"/>
        <v>0</v>
      </c>
      <c r="EP98" s="81">
        <f t="shared" si="18"/>
        <v>0</v>
      </c>
      <c r="EQ98" s="81"/>
      <c r="ER98" s="81"/>
      <c r="ES98" s="81"/>
      <c r="ET98" s="81"/>
      <c r="EU98" s="81"/>
      <c r="EV98" s="81"/>
      <c r="EW98" s="81"/>
      <c r="EX98" s="81"/>
      <c r="EY98" s="81"/>
      <c r="EZ98" s="81"/>
      <c r="FA98" s="81"/>
      <c r="FB98" s="81"/>
      <c r="FC98" s="81"/>
      <c r="FD98" s="81"/>
      <c r="FE98" s="81"/>
    </row>
    <row r="99" spans="1:161" ht="15" customHeight="1" x14ac:dyDescent="0.25">
      <c r="DX99" s="81" t="s">
        <v>69</v>
      </c>
      <c r="DY99" s="81"/>
      <c r="DZ99" s="81"/>
      <c r="EA99" s="81"/>
      <c r="EB99" s="81"/>
      <c r="EC99" s="81"/>
      <c r="ED99" s="81"/>
      <c r="EE99" s="81"/>
      <c r="EF99" s="1111">
        <v>6</v>
      </c>
      <c r="EG99" s="102" t="s">
        <v>61</v>
      </c>
      <c r="EH99" s="81" t="s">
        <v>62</v>
      </c>
      <c r="EI99" s="81" t="str">
        <f t="shared" si="12"/>
        <v>FONTIBÓNModelia</v>
      </c>
      <c r="EJ99" s="81">
        <v>1</v>
      </c>
      <c r="EK99" s="81">
        <f t="shared" si="13"/>
        <v>0</v>
      </c>
      <c r="EL99" s="81">
        <f t="shared" si="14"/>
        <v>0</v>
      </c>
      <c r="EM99" s="81">
        <f t="shared" si="15"/>
        <v>0</v>
      </c>
      <c r="EN99" s="81">
        <f t="shared" si="16"/>
        <v>0</v>
      </c>
      <c r="EO99" s="81">
        <f t="shared" si="17"/>
        <v>0</v>
      </c>
      <c r="EP99" s="81">
        <f t="shared" si="18"/>
        <v>0</v>
      </c>
      <c r="EQ99" s="81"/>
      <c r="ER99" s="81"/>
      <c r="ES99" s="81"/>
      <c r="ET99" s="81"/>
      <c r="EU99" s="81"/>
      <c r="EV99" s="81"/>
      <c r="EW99" s="81"/>
      <c r="EX99" s="81"/>
      <c r="EY99" s="81"/>
      <c r="EZ99" s="81"/>
      <c r="FA99" s="81"/>
      <c r="FB99" s="81"/>
      <c r="FC99" s="81"/>
      <c r="FD99" s="81"/>
      <c r="FE99" s="81"/>
    </row>
    <row r="100" spans="1:161" ht="15" customHeight="1" x14ac:dyDescent="0.25">
      <c r="DX100" s="71"/>
      <c r="DY100" s="71"/>
      <c r="DZ100" s="81"/>
      <c r="EA100" s="81"/>
      <c r="EB100" s="81"/>
      <c r="EC100" s="81"/>
      <c r="ED100" s="81"/>
      <c r="EE100" s="81"/>
      <c r="EF100" s="1111"/>
      <c r="EG100" s="102" t="s">
        <v>61</v>
      </c>
      <c r="EH100" s="81" t="s">
        <v>63</v>
      </c>
      <c r="EI100" s="81" t="str">
        <f t="shared" si="12"/>
        <v>FONTIBÓNCiudad Salitre Occidental</v>
      </c>
      <c r="EJ100" s="81">
        <v>1</v>
      </c>
      <c r="EK100" s="81">
        <f t="shared" si="13"/>
        <v>0</v>
      </c>
      <c r="EL100" s="81">
        <f t="shared" si="14"/>
        <v>0</v>
      </c>
      <c r="EM100" s="81">
        <f t="shared" si="15"/>
        <v>0</v>
      </c>
      <c r="EN100" s="81">
        <f t="shared" si="16"/>
        <v>0</v>
      </c>
      <c r="EO100" s="81">
        <f t="shared" si="17"/>
        <v>0</v>
      </c>
      <c r="EP100" s="81">
        <f t="shared" si="18"/>
        <v>0</v>
      </c>
      <c r="EQ100" s="81"/>
      <c r="ER100" s="81"/>
      <c r="ES100" s="81"/>
      <c r="ET100" s="81"/>
      <c r="EU100" s="81"/>
      <c r="EV100" s="81"/>
      <c r="EW100" s="81"/>
      <c r="EX100" s="81"/>
      <c r="EY100" s="81"/>
      <c r="EZ100" s="81"/>
      <c r="FA100" s="81"/>
      <c r="FB100" s="81"/>
      <c r="FC100" s="81"/>
      <c r="FD100" s="81"/>
      <c r="FE100" s="81"/>
    </row>
    <row r="101" spans="1:161" ht="15.75" customHeight="1" x14ac:dyDescent="0.25">
      <c r="DX101" s="71"/>
      <c r="DY101" s="71"/>
      <c r="DZ101" s="81"/>
      <c r="EA101" s="81"/>
      <c r="EB101" s="81"/>
      <c r="EC101" s="81"/>
      <c r="ED101" s="81"/>
      <c r="EE101" s="81"/>
      <c r="EF101" s="1111"/>
      <c r="EG101" s="102" t="s">
        <v>61</v>
      </c>
      <c r="EH101" s="81" t="s">
        <v>64</v>
      </c>
      <c r="EI101" s="81" t="str">
        <f t="shared" si="12"/>
        <v>FONTIBÓNAeropuerto El Dorado</v>
      </c>
      <c r="EJ101" s="81">
        <v>1</v>
      </c>
      <c r="EK101" s="81">
        <f t="shared" si="13"/>
        <v>0</v>
      </c>
      <c r="EL101" s="81">
        <f t="shared" si="14"/>
        <v>0</v>
      </c>
      <c r="EM101" s="81">
        <f t="shared" si="15"/>
        <v>0</v>
      </c>
      <c r="EN101" s="81">
        <f t="shared" si="16"/>
        <v>0</v>
      </c>
      <c r="EO101" s="81">
        <f t="shared" si="17"/>
        <v>0</v>
      </c>
      <c r="EP101" s="81">
        <f t="shared" si="18"/>
        <v>0</v>
      </c>
      <c r="EQ101" s="81"/>
      <c r="ER101" s="81"/>
      <c r="ES101" s="81"/>
      <c r="ET101" s="81"/>
      <c r="EU101" s="81"/>
      <c r="EV101" s="81"/>
      <c r="EW101" s="81"/>
      <c r="EX101" s="81"/>
      <c r="EY101" s="81"/>
      <c r="EZ101" s="81"/>
      <c r="FA101" s="81"/>
      <c r="FB101" s="81"/>
      <c r="FC101" s="81"/>
      <c r="FD101" s="81"/>
      <c r="FE101" s="81"/>
    </row>
    <row r="102" spans="1:161" x14ac:dyDescent="0.25">
      <c r="DX102" s="71"/>
      <c r="DY102" s="71"/>
      <c r="DZ102" s="81"/>
      <c r="EA102" s="81"/>
      <c r="EB102" s="81"/>
      <c r="EC102" s="81"/>
      <c r="ED102" s="81"/>
      <c r="EE102" s="81"/>
      <c r="EF102" s="1111"/>
      <c r="EG102" s="102" t="s">
        <v>61</v>
      </c>
      <c r="EH102" s="81" t="s">
        <v>76</v>
      </c>
      <c r="EI102" s="81" t="str">
        <f t="shared" si="12"/>
        <v>FONTIBÓNSin Excepción</v>
      </c>
      <c r="EJ102" s="81">
        <v>0.8</v>
      </c>
      <c r="EK102" s="81">
        <f t="shared" si="13"/>
        <v>0</v>
      </c>
      <c r="EL102" s="81">
        <f t="shared" si="14"/>
        <v>0</v>
      </c>
      <c r="EM102" s="81">
        <f t="shared" si="15"/>
        <v>0</v>
      </c>
      <c r="EN102" s="81">
        <f t="shared" si="16"/>
        <v>0</v>
      </c>
      <c r="EO102" s="81">
        <f t="shared" si="17"/>
        <v>0</v>
      </c>
      <c r="EP102" s="81">
        <f t="shared" si="18"/>
        <v>0</v>
      </c>
      <c r="EQ102" s="81"/>
      <c r="ER102" s="81"/>
      <c r="ES102" s="81"/>
      <c r="ET102" s="81"/>
      <c r="EU102" s="81"/>
      <c r="EV102" s="81"/>
      <c r="EW102" s="81"/>
      <c r="EX102" s="81"/>
      <c r="EY102" s="81"/>
      <c r="EZ102" s="81"/>
      <c r="FA102" s="81"/>
      <c r="FB102" s="81"/>
      <c r="FC102" s="81"/>
      <c r="FD102" s="81"/>
      <c r="FE102" s="81"/>
    </row>
    <row r="103" spans="1:161" x14ac:dyDescent="0.25">
      <c r="DX103" s="71"/>
      <c r="DY103" s="71"/>
      <c r="DZ103" s="81"/>
      <c r="EA103" s="81"/>
      <c r="EB103" s="81"/>
      <c r="EC103" s="81"/>
      <c r="ED103" s="81"/>
      <c r="EE103" s="81"/>
      <c r="EF103" s="100">
        <v>7</v>
      </c>
      <c r="EG103" s="104" t="s">
        <v>77</v>
      </c>
      <c r="EH103" s="81" t="s">
        <v>76</v>
      </c>
      <c r="EI103" s="81" t="str">
        <f t="shared" si="12"/>
        <v>BARRIOSUNIDOSSin Excepción</v>
      </c>
      <c r="EJ103" s="81">
        <v>1</v>
      </c>
      <c r="EK103" s="81">
        <f t="shared" si="13"/>
        <v>0</v>
      </c>
      <c r="EL103" s="81">
        <f t="shared" si="14"/>
        <v>0</v>
      </c>
      <c r="EM103" s="81">
        <f t="shared" si="15"/>
        <v>0</v>
      </c>
      <c r="EN103" s="81">
        <f t="shared" si="16"/>
        <v>0</v>
      </c>
      <c r="EO103" s="81">
        <f t="shared" si="17"/>
        <v>0</v>
      </c>
      <c r="EP103" s="81">
        <f t="shared" si="18"/>
        <v>0</v>
      </c>
      <c r="EQ103" s="81"/>
      <c r="ER103" s="81"/>
      <c r="ES103" s="81"/>
      <c r="ET103" s="81"/>
      <c r="EU103" s="81"/>
      <c r="EV103" s="81"/>
      <c r="EW103" s="81"/>
      <c r="EX103" s="81"/>
      <c r="EY103" s="81"/>
      <c r="EZ103" s="81"/>
      <c r="FA103" s="81"/>
      <c r="FB103" s="81"/>
      <c r="FC103" s="81"/>
      <c r="FD103" s="81"/>
      <c r="FE103" s="81"/>
    </row>
    <row r="104" spans="1:161" ht="15" customHeight="1" x14ac:dyDescent="0.25">
      <c r="DX104" s="71"/>
      <c r="DY104" s="71"/>
      <c r="DZ104" s="81"/>
      <c r="EA104" s="81"/>
      <c r="EB104" s="81"/>
      <c r="EC104" s="81"/>
      <c r="ED104" s="81"/>
      <c r="EE104" s="81"/>
      <c r="EF104" s="100">
        <v>8</v>
      </c>
      <c r="EG104" s="104" t="s">
        <v>65</v>
      </c>
      <c r="EH104" s="81" t="s">
        <v>76</v>
      </c>
      <c r="EI104" s="81" t="str">
        <f t="shared" si="12"/>
        <v>TEUSAQUILLOSin Excepción</v>
      </c>
      <c r="EJ104" s="81">
        <v>1</v>
      </c>
      <c r="EK104" s="81">
        <f t="shared" si="13"/>
        <v>0</v>
      </c>
      <c r="EL104" s="81">
        <f t="shared" si="14"/>
        <v>0</v>
      </c>
      <c r="EM104" s="81">
        <f t="shared" si="15"/>
        <v>0</v>
      </c>
      <c r="EN104" s="81">
        <f t="shared" si="16"/>
        <v>0</v>
      </c>
      <c r="EO104" s="81">
        <f t="shared" si="17"/>
        <v>0</v>
      </c>
      <c r="EP104" s="81">
        <f t="shared" si="18"/>
        <v>0</v>
      </c>
      <c r="EQ104" s="81"/>
      <c r="ER104" s="81"/>
      <c r="ES104" s="81"/>
      <c r="ET104" s="81"/>
      <c r="EU104" s="81"/>
      <c r="EV104" s="81"/>
      <c r="EW104" s="81"/>
      <c r="EX104" s="81"/>
      <c r="EY104" s="81"/>
      <c r="EZ104" s="81"/>
      <c r="FA104" s="81"/>
      <c r="FB104" s="81"/>
      <c r="FC104" s="81"/>
      <c r="FD104" s="81"/>
      <c r="FE104" s="81"/>
    </row>
    <row r="105" spans="1:161" ht="15" customHeight="1" x14ac:dyDescent="0.25">
      <c r="DX105" s="71"/>
      <c r="DY105" s="71"/>
      <c r="DZ105" s="81"/>
      <c r="EA105" s="81"/>
      <c r="EB105" s="81"/>
      <c r="EC105" s="81"/>
      <c r="ED105" s="81"/>
      <c r="EE105" s="81"/>
      <c r="EF105" s="100">
        <v>9</v>
      </c>
      <c r="EG105" s="104" t="s">
        <v>82</v>
      </c>
      <c r="EH105" s="81" t="s">
        <v>76</v>
      </c>
      <c r="EI105" s="81" t="str">
        <f t="shared" si="12"/>
        <v>LOSMÁRTIRESSin Excepción</v>
      </c>
      <c r="EJ105" s="81">
        <v>1</v>
      </c>
      <c r="EK105" s="81">
        <f t="shared" si="13"/>
        <v>0</v>
      </c>
      <c r="EL105" s="81">
        <f t="shared" si="14"/>
        <v>0</v>
      </c>
      <c r="EM105" s="81">
        <f t="shared" si="15"/>
        <v>0</v>
      </c>
      <c r="EN105" s="81">
        <f t="shared" si="16"/>
        <v>0</v>
      </c>
      <c r="EO105" s="81">
        <f t="shared" si="17"/>
        <v>0</v>
      </c>
      <c r="EP105" s="81">
        <f t="shared" si="18"/>
        <v>0</v>
      </c>
      <c r="EQ105" s="81"/>
      <c r="ER105" s="81"/>
      <c r="ES105" s="81"/>
      <c r="ET105" s="81"/>
      <c r="EU105" s="81"/>
      <c r="EV105" s="81"/>
      <c r="EW105" s="81"/>
      <c r="EX105" s="81"/>
      <c r="EY105" s="81"/>
      <c r="EZ105" s="81"/>
      <c r="FA105" s="81"/>
      <c r="FB105" s="81"/>
      <c r="FC105" s="81"/>
      <c r="FD105" s="81"/>
      <c r="FE105" s="81"/>
    </row>
    <row r="106" spans="1:161" ht="15" customHeight="1" x14ac:dyDescent="0.25">
      <c r="DX106" s="71"/>
      <c r="DY106" s="71"/>
      <c r="DZ106" s="81"/>
      <c r="EA106" s="81"/>
      <c r="EB106" s="81"/>
      <c r="EC106" s="81"/>
      <c r="ED106" s="81"/>
      <c r="EE106" s="81"/>
      <c r="EF106" s="100">
        <v>10</v>
      </c>
      <c r="EG106" s="104" t="s">
        <v>66</v>
      </c>
      <c r="EH106" s="81" t="s">
        <v>76</v>
      </c>
      <c r="EI106" s="81" t="str">
        <f t="shared" si="12"/>
        <v>CANDELARIASin Excepción</v>
      </c>
      <c r="EJ106" s="81">
        <v>1</v>
      </c>
      <c r="EK106" s="81">
        <f t="shared" si="13"/>
        <v>0</v>
      </c>
      <c r="EL106" s="81">
        <f t="shared" si="14"/>
        <v>0</v>
      </c>
      <c r="EM106" s="81">
        <f t="shared" si="15"/>
        <v>0</v>
      </c>
      <c r="EN106" s="81">
        <f t="shared" si="16"/>
        <v>0</v>
      </c>
      <c r="EO106" s="81">
        <f t="shared" si="17"/>
        <v>0</v>
      </c>
      <c r="EP106" s="81">
        <f t="shared" si="18"/>
        <v>0</v>
      </c>
      <c r="EQ106" s="81"/>
      <c r="ER106" s="81"/>
      <c r="ES106" s="81"/>
      <c r="ET106" s="81"/>
      <c r="EU106" s="81"/>
      <c r="EV106" s="81"/>
      <c r="EW106" s="81"/>
      <c r="EX106" s="81"/>
      <c r="EY106" s="81"/>
      <c r="EZ106" s="81"/>
      <c r="FA106" s="81"/>
      <c r="FB106" s="81"/>
      <c r="FC106" s="81"/>
      <c r="FD106" s="81"/>
      <c r="FE106" s="81"/>
    </row>
    <row r="107" spans="1:161" ht="15" customHeight="1" x14ac:dyDescent="0.25">
      <c r="DX107" s="81"/>
      <c r="DY107" s="81"/>
      <c r="DZ107" s="81"/>
      <c r="EA107" s="81"/>
      <c r="EB107" s="81"/>
      <c r="EC107" s="81"/>
      <c r="ED107" s="81"/>
      <c r="EE107" s="81"/>
      <c r="EF107" s="100">
        <v>11</v>
      </c>
      <c r="EG107" s="104" t="s">
        <v>78</v>
      </c>
      <c r="EH107" s="81" t="s">
        <v>76</v>
      </c>
      <c r="EI107" s="81" t="str">
        <f t="shared" si="12"/>
        <v>RAFAELURIBEURIBESin Excepción</v>
      </c>
      <c r="EJ107" s="81">
        <v>0.8</v>
      </c>
      <c r="EK107" s="81">
        <f t="shared" si="13"/>
        <v>0</v>
      </c>
      <c r="EL107" s="81">
        <f t="shared" si="14"/>
        <v>0</v>
      </c>
      <c r="EM107" s="81">
        <f t="shared" si="15"/>
        <v>0</v>
      </c>
      <c r="EN107" s="81">
        <f t="shared" si="16"/>
        <v>0</v>
      </c>
      <c r="EO107" s="81">
        <f t="shared" si="17"/>
        <v>0</v>
      </c>
      <c r="EP107" s="81">
        <f t="shared" si="18"/>
        <v>0</v>
      </c>
      <c r="EQ107" s="81"/>
      <c r="ER107" s="81"/>
      <c r="ES107" s="81"/>
      <c r="ET107" s="81"/>
      <c r="EU107" s="81"/>
      <c r="EV107" s="81"/>
      <c r="EW107" s="81"/>
      <c r="EX107" s="81"/>
      <c r="EY107" s="81"/>
      <c r="EZ107" s="81"/>
      <c r="FA107" s="81"/>
      <c r="FB107" s="81"/>
      <c r="FC107" s="81"/>
      <c r="FD107" s="81"/>
      <c r="FE107" s="81"/>
    </row>
    <row r="108" spans="1:161" ht="15.75" customHeight="1" x14ac:dyDescent="0.25">
      <c r="DX108" s="81"/>
      <c r="DY108" s="81"/>
      <c r="DZ108" s="81"/>
      <c r="EA108" s="81"/>
      <c r="EB108" s="81"/>
      <c r="EC108" s="81"/>
      <c r="ED108" s="81"/>
      <c r="EE108" s="81"/>
      <c r="EF108" s="100">
        <v>12</v>
      </c>
      <c r="EG108" s="104" t="s">
        <v>79</v>
      </c>
      <c r="EH108" s="81" t="s">
        <v>76</v>
      </c>
      <c r="EI108" s="81" t="str">
        <f t="shared" si="12"/>
        <v>CIUDADBOLIVARSin Excepción</v>
      </c>
      <c r="EJ108" s="81">
        <v>0.8</v>
      </c>
      <c r="EK108" s="81">
        <f t="shared" si="13"/>
        <v>0</v>
      </c>
      <c r="EL108" s="81">
        <f t="shared" si="14"/>
        <v>0</v>
      </c>
      <c r="EM108" s="81">
        <f t="shared" si="15"/>
        <v>0</v>
      </c>
      <c r="EN108" s="81">
        <f t="shared" si="16"/>
        <v>0</v>
      </c>
      <c r="EO108" s="81">
        <f t="shared" si="17"/>
        <v>0</v>
      </c>
      <c r="EP108" s="81">
        <f t="shared" si="18"/>
        <v>0</v>
      </c>
      <c r="EQ108" s="81"/>
      <c r="ER108" s="81"/>
      <c r="ES108" s="81"/>
      <c r="ET108" s="81"/>
      <c r="EU108" s="81"/>
      <c r="EV108" s="81"/>
      <c r="EW108" s="81"/>
      <c r="EX108" s="81"/>
      <c r="EY108" s="81"/>
      <c r="EZ108" s="81"/>
      <c r="FA108" s="81"/>
      <c r="FB108" s="81"/>
      <c r="FC108" s="81"/>
      <c r="FD108" s="81"/>
      <c r="FE108" s="81"/>
    </row>
    <row r="109" spans="1:161" x14ac:dyDescent="0.25">
      <c r="DX109" s="81"/>
      <c r="DY109" s="81"/>
      <c r="DZ109" s="81"/>
      <c r="EA109" s="81"/>
      <c r="EB109" s="81"/>
      <c r="EC109" s="81"/>
      <c r="ED109" s="81"/>
      <c r="EE109" s="81"/>
      <c r="EF109" s="100">
        <v>13</v>
      </c>
      <c r="EG109" s="104" t="s">
        <v>67</v>
      </c>
      <c r="EH109" s="81" t="s">
        <v>76</v>
      </c>
      <c r="EI109" s="81" t="str">
        <f t="shared" si="12"/>
        <v>SUMAPAZSin Excepción</v>
      </c>
      <c r="EJ109" s="81">
        <v>0.8</v>
      </c>
      <c r="EK109" s="81">
        <f t="shared" si="13"/>
        <v>0</v>
      </c>
      <c r="EL109" s="81">
        <f t="shared" si="14"/>
        <v>0</v>
      </c>
      <c r="EM109" s="81">
        <f t="shared" si="15"/>
        <v>0</v>
      </c>
      <c r="EN109" s="81">
        <f t="shared" si="16"/>
        <v>0</v>
      </c>
      <c r="EO109" s="81">
        <f t="shared" si="17"/>
        <v>0</v>
      </c>
      <c r="EP109" s="81">
        <f t="shared" si="18"/>
        <v>0</v>
      </c>
      <c r="EQ109" s="81"/>
      <c r="ER109" s="81"/>
      <c r="ES109" s="81"/>
      <c r="ET109" s="81"/>
      <c r="EU109" s="81"/>
      <c r="EV109" s="81"/>
      <c r="EW109" s="81"/>
      <c r="EX109" s="81"/>
      <c r="EY109" s="81"/>
      <c r="EZ109" s="81"/>
      <c r="FA109" s="81"/>
      <c r="FB109" s="81"/>
      <c r="FC109" s="81"/>
      <c r="FD109" s="81"/>
      <c r="FE109" s="81"/>
    </row>
    <row r="110" spans="1:161" x14ac:dyDescent="0.25">
      <c r="DX110" s="81"/>
      <c r="DY110" s="81"/>
      <c r="DZ110" s="81"/>
      <c r="EA110" s="81"/>
      <c r="EB110" s="81"/>
      <c r="EC110" s="81"/>
      <c r="ED110" s="81"/>
      <c r="EE110" s="81"/>
      <c r="EF110" s="100">
        <v>14</v>
      </c>
      <c r="EG110" s="104" t="s">
        <v>68</v>
      </c>
      <c r="EH110" s="81" t="s">
        <v>76</v>
      </c>
      <c r="EI110" s="81" t="str">
        <f t="shared" si="12"/>
        <v>CHAPINEROSin Excepción</v>
      </c>
      <c r="EJ110" s="81">
        <v>1</v>
      </c>
      <c r="EK110" s="81">
        <f t="shared" si="13"/>
        <v>1</v>
      </c>
      <c r="EL110" s="81">
        <f t="shared" si="14"/>
        <v>1</v>
      </c>
      <c r="EM110" s="81">
        <f t="shared" si="15"/>
        <v>0</v>
      </c>
      <c r="EN110" s="81">
        <f t="shared" si="16"/>
        <v>0</v>
      </c>
      <c r="EO110" s="81">
        <f t="shared" si="17"/>
        <v>0</v>
      </c>
      <c r="EP110" s="81">
        <f t="shared" si="18"/>
        <v>0</v>
      </c>
      <c r="EQ110" s="81"/>
      <c r="ER110" s="81"/>
      <c r="ES110" s="81"/>
      <c r="ET110" s="81"/>
      <c r="EU110" s="81"/>
      <c r="EV110" s="81"/>
      <c r="EW110" s="81"/>
      <c r="EX110" s="81"/>
      <c r="EY110" s="81"/>
      <c r="EZ110" s="81"/>
      <c r="FA110" s="81"/>
      <c r="FB110" s="81"/>
      <c r="FC110" s="81"/>
      <c r="FD110" s="81"/>
      <c r="FE110" s="81"/>
    </row>
    <row r="111" spans="1:161" x14ac:dyDescent="0.25">
      <c r="DX111" s="81"/>
      <c r="DY111" s="81"/>
      <c r="DZ111" s="81"/>
      <c r="EA111" s="81"/>
      <c r="EB111" s="81"/>
      <c r="EC111" s="81"/>
      <c r="ED111" s="81"/>
      <c r="EE111" s="81"/>
      <c r="EF111" s="100">
        <v>15</v>
      </c>
      <c r="EG111" s="104" t="s">
        <v>80</v>
      </c>
      <c r="EH111" s="81" t="s">
        <v>76</v>
      </c>
      <c r="EI111" s="81" t="str">
        <f t="shared" si="12"/>
        <v>SANTAFESin Excepción</v>
      </c>
      <c r="EJ111" s="81">
        <v>1</v>
      </c>
      <c r="EK111" s="81">
        <f t="shared" si="13"/>
        <v>0</v>
      </c>
      <c r="EL111" s="81">
        <f t="shared" si="14"/>
        <v>0</v>
      </c>
      <c r="EM111" s="81">
        <f t="shared" si="15"/>
        <v>0</v>
      </c>
      <c r="EN111" s="81">
        <f t="shared" si="16"/>
        <v>0</v>
      </c>
      <c r="EO111" s="81">
        <f t="shared" si="17"/>
        <v>0</v>
      </c>
      <c r="EP111" s="81">
        <f t="shared" si="18"/>
        <v>0</v>
      </c>
      <c r="EQ111" s="81"/>
      <c r="ER111" s="81"/>
      <c r="ES111" s="81"/>
      <c r="ET111" s="81"/>
      <c r="EU111" s="81"/>
      <c r="EV111" s="81"/>
      <c r="EW111" s="81"/>
      <c r="EX111" s="81"/>
      <c r="EY111" s="81"/>
      <c r="EZ111" s="81"/>
      <c r="FA111" s="81"/>
      <c r="FB111" s="81"/>
      <c r="FC111" s="81"/>
      <c r="FD111" s="81"/>
      <c r="FE111" s="81"/>
    </row>
    <row r="112" spans="1:161" x14ac:dyDescent="0.25">
      <c r="DX112" s="81"/>
      <c r="DY112" s="81"/>
      <c r="DZ112" s="81"/>
      <c r="EA112" s="81"/>
      <c r="EB112" s="81"/>
      <c r="EC112" s="81"/>
      <c r="ED112" s="81"/>
      <c r="EE112" s="81"/>
      <c r="EF112" s="100">
        <v>16</v>
      </c>
      <c r="EG112" s="104" t="s">
        <v>81</v>
      </c>
      <c r="EH112" s="81" t="s">
        <v>76</v>
      </c>
      <c r="EI112" s="81" t="str">
        <f t="shared" si="12"/>
        <v>SANCRISTÓBALSin Excepción</v>
      </c>
      <c r="EJ112" s="81">
        <v>0.8</v>
      </c>
      <c r="EK112" s="81">
        <f t="shared" si="13"/>
        <v>0</v>
      </c>
      <c r="EL112" s="81">
        <f t="shared" si="14"/>
        <v>0</v>
      </c>
      <c r="EM112" s="81">
        <f t="shared" si="15"/>
        <v>0</v>
      </c>
      <c r="EN112" s="81">
        <f t="shared" si="16"/>
        <v>0</v>
      </c>
      <c r="EO112" s="81">
        <f t="shared" si="17"/>
        <v>0</v>
      </c>
      <c r="EP112" s="81">
        <f t="shared" si="18"/>
        <v>0</v>
      </c>
      <c r="EQ112" s="81"/>
      <c r="ER112" s="81"/>
      <c r="ES112" s="81"/>
      <c r="ET112" s="81"/>
      <c r="EU112" s="81"/>
      <c r="EV112" s="81"/>
      <c r="EW112" s="81"/>
      <c r="EX112" s="81"/>
      <c r="EY112" s="81"/>
      <c r="EZ112" s="81"/>
      <c r="FA112" s="81"/>
      <c r="FB112" s="81"/>
      <c r="FC112" s="81"/>
      <c r="FD112" s="81"/>
      <c r="FE112" s="81"/>
    </row>
    <row r="113" spans="128:161" x14ac:dyDescent="0.25">
      <c r="DX113" s="81"/>
      <c r="DY113" s="81"/>
      <c r="DZ113" s="81"/>
      <c r="EA113" s="81"/>
      <c r="EB113" s="81"/>
      <c r="EC113" s="81"/>
      <c r="ED113" s="81"/>
      <c r="EE113" s="81"/>
      <c r="EF113" s="100">
        <v>17</v>
      </c>
      <c r="EG113" s="104" t="s">
        <v>69</v>
      </c>
      <c r="EH113" s="81" t="s">
        <v>76</v>
      </c>
      <c r="EI113" s="81" t="str">
        <f t="shared" si="12"/>
        <v>USMESin Excepción</v>
      </c>
      <c r="EJ113" s="81">
        <v>0.8</v>
      </c>
      <c r="EK113" s="81">
        <f t="shared" si="13"/>
        <v>0</v>
      </c>
      <c r="EL113" s="81">
        <f t="shared" si="14"/>
        <v>0</v>
      </c>
      <c r="EM113" s="81">
        <f t="shared" si="15"/>
        <v>0</v>
      </c>
      <c r="EN113" s="81">
        <f t="shared" si="16"/>
        <v>0</v>
      </c>
      <c r="EO113" s="81">
        <f t="shared" si="17"/>
        <v>0</v>
      </c>
      <c r="EP113" s="81">
        <f t="shared" si="18"/>
        <v>0</v>
      </c>
      <c r="EQ113" s="81"/>
      <c r="ER113" s="81"/>
      <c r="ES113" s="81"/>
      <c r="ET113" s="81"/>
      <c r="EU113" s="81"/>
      <c r="EV113" s="81"/>
      <c r="EW113" s="81"/>
      <c r="EX113" s="81"/>
      <c r="EY113" s="81"/>
      <c r="EZ113" s="81"/>
      <c r="FA113" s="81"/>
      <c r="FB113" s="81"/>
      <c r="FC113" s="81"/>
      <c r="FD113" s="81"/>
      <c r="FE113" s="81"/>
    </row>
    <row r="114" spans="128:161" x14ac:dyDescent="0.25">
      <c r="DX114" s="81"/>
      <c r="DY114" s="81"/>
      <c r="DZ114" s="81"/>
      <c r="EA114" s="81"/>
      <c r="EB114" s="81"/>
      <c r="EC114" s="81"/>
      <c r="ED114" s="81"/>
      <c r="EE114" s="81"/>
      <c r="EF114" s="100">
        <v>18</v>
      </c>
      <c r="EG114" s="104" t="s">
        <v>70</v>
      </c>
      <c r="EH114" s="81" t="s">
        <v>76</v>
      </c>
      <c r="EI114" s="81" t="str">
        <f t="shared" si="12"/>
        <v>TUNJUELITOSin Excepción</v>
      </c>
      <c r="EJ114" s="81">
        <v>0.8</v>
      </c>
      <c r="EK114" s="81">
        <f t="shared" si="13"/>
        <v>0</v>
      </c>
      <c r="EL114" s="81">
        <f t="shared" si="14"/>
        <v>0</v>
      </c>
      <c r="EM114" s="81">
        <f t="shared" si="15"/>
        <v>0</v>
      </c>
      <c r="EN114" s="81">
        <f t="shared" si="16"/>
        <v>0</v>
      </c>
      <c r="EO114" s="81">
        <f t="shared" si="17"/>
        <v>0</v>
      </c>
      <c r="EP114" s="81">
        <f t="shared" si="18"/>
        <v>0</v>
      </c>
      <c r="EQ114" s="81"/>
      <c r="ER114" s="81"/>
      <c r="ES114" s="81"/>
      <c r="ET114" s="81"/>
      <c r="EU114" s="81"/>
      <c r="EV114" s="81"/>
      <c r="EW114" s="81"/>
      <c r="EX114" s="81"/>
      <c r="EY114" s="81"/>
      <c r="EZ114" s="81"/>
      <c r="FA114" s="81"/>
      <c r="FB114" s="81"/>
      <c r="FC114" s="81"/>
      <c r="FD114" s="81"/>
      <c r="FE114" s="81"/>
    </row>
    <row r="115" spans="128:161" x14ac:dyDescent="0.25">
      <c r="DX115" s="81"/>
      <c r="DY115" s="81"/>
      <c r="DZ115" s="81"/>
      <c r="EA115" s="81"/>
      <c r="EB115" s="81"/>
      <c r="EC115" s="81"/>
      <c r="ED115" s="81"/>
      <c r="EE115" s="81"/>
      <c r="EF115" s="100">
        <v>19</v>
      </c>
      <c r="EG115" s="104" t="s">
        <v>71</v>
      </c>
      <c r="EH115" s="81" t="s">
        <v>76</v>
      </c>
      <c r="EI115" s="81" t="str">
        <f t="shared" si="12"/>
        <v>BOSASin Excepción</v>
      </c>
      <c r="EJ115" s="81">
        <v>0.8</v>
      </c>
      <c r="EK115" s="81">
        <f t="shared" si="13"/>
        <v>0</v>
      </c>
      <c r="EL115" s="81">
        <f t="shared" si="14"/>
        <v>0</v>
      </c>
      <c r="EM115" s="81">
        <f t="shared" si="15"/>
        <v>0</v>
      </c>
      <c r="EN115" s="81">
        <f t="shared" si="16"/>
        <v>0</v>
      </c>
      <c r="EO115" s="81">
        <f t="shared" si="17"/>
        <v>0</v>
      </c>
      <c r="EP115" s="81">
        <f t="shared" si="18"/>
        <v>0</v>
      </c>
      <c r="EQ115" s="81"/>
      <c r="ER115" s="81"/>
      <c r="ES115" s="81"/>
      <c r="ET115" s="81"/>
      <c r="EU115" s="81"/>
      <c r="EV115" s="81"/>
      <c r="EW115" s="81"/>
      <c r="EX115" s="81"/>
      <c r="EY115" s="81"/>
      <c r="EZ115" s="81"/>
      <c r="FA115" s="81"/>
      <c r="FB115" s="81"/>
      <c r="FC115" s="81"/>
      <c r="FD115" s="81"/>
      <c r="FE115" s="81"/>
    </row>
    <row r="116" spans="128:161" x14ac:dyDescent="0.25">
      <c r="DX116" s="81"/>
      <c r="DY116" s="81"/>
      <c r="DZ116" s="81"/>
      <c r="EA116" s="81"/>
      <c r="EB116" s="81"/>
      <c r="EC116" s="81"/>
      <c r="ED116" s="81"/>
      <c r="EE116" s="81"/>
      <c r="EF116" s="100">
        <v>20</v>
      </c>
      <c r="EG116" s="104" t="s">
        <v>72</v>
      </c>
      <c r="EH116" s="81" t="s">
        <v>76</v>
      </c>
      <c r="EI116" s="81" t="str">
        <f t="shared" si="12"/>
        <v>KENEDDYSin Excepción</v>
      </c>
      <c r="EJ116" s="81">
        <v>0.8</v>
      </c>
      <c r="EK116" s="81">
        <f t="shared" si="13"/>
        <v>0</v>
      </c>
      <c r="EL116" s="81">
        <f t="shared" si="14"/>
        <v>0</v>
      </c>
      <c r="EM116" s="81">
        <f t="shared" si="15"/>
        <v>0</v>
      </c>
      <c r="EN116" s="81">
        <f t="shared" si="16"/>
        <v>0</v>
      </c>
      <c r="EO116" s="81">
        <f t="shared" si="17"/>
        <v>0</v>
      </c>
      <c r="EP116" s="81">
        <f t="shared" si="18"/>
        <v>0</v>
      </c>
      <c r="EQ116" s="81"/>
      <c r="ER116" s="81"/>
      <c r="ES116" s="81"/>
      <c r="ET116" s="81"/>
      <c r="EU116" s="81"/>
      <c r="EV116" s="81"/>
      <c r="EW116" s="81"/>
      <c r="EX116" s="81"/>
      <c r="EY116" s="81"/>
      <c r="EZ116" s="81"/>
      <c r="FA116" s="81"/>
      <c r="FB116" s="81"/>
      <c r="FC116" s="81"/>
      <c r="FD116" s="81"/>
      <c r="FE116" s="81"/>
    </row>
    <row r="117" spans="128:161" x14ac:dyDescent="0.25">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row>
    <row r="118" spans="128:161" x14ac:dyDescent="0.25">
      <c r="DX118" s="81"/>
      <c r="DY118" s="81"/>
      <c r="DZ118" s="81"/>
      <c r="EA118" s="81"/>
      <c r="EB118" s="81"/>
      <c r="EC118" s="81"/>
      <c r="ED118" s="81"/>
      <c r="EE118" s="81"/>
      <c r="EF118" s="105"/>
      <c r="EG118" s="103"/>
      <c r="EH118" s="103"/>
      <c r="EI118" s="103"/>
      <c r="EJ118" s="103"/>
      <c r="EK118" s="103">
        <f t="shared" ref="EK118:EP118" si="19">SUM(EK81:EK116)</f>
        <v>1</v>
      </c>
      <c r="EL118" s="103">
        <f t="shared" si="19"/>
        <v>1</v>
      </c>
      <c r="EM118" s="103">
        <f t="shared" si="19"/>
        <v>0</v>
      </c>
      <c r="EN118" s="103">
        <f t="shared" si="19"/>
        <v>0</v>
      </c>
      <c r="EO118" s="103">
        <f t="shared" si="19"/>
        <v>0</v>
      </c>
      <c r="EP118" s="103">
        <f t="shared" si="19"/>
        <v>0</v>
      </c>
      <c r="EQ118" s="103"/>
      <c r="ER118" s="1111"/>
      <c r="ES118" s="1111"/>
      <c r="ET118" s="1111"/>
      <c r="EU118" s="1111"/>
      <c r="EV118" s="81"/>
      <c r="EW118" s="81"/>
      <c r="EX118" s="81"/>
      <c r="EY118" s="81"/>
      <c r="EZ118" s="81"/>
      <c r="FA118" s="81"/>
      <c r="FB118" s="81"/>
      <c r="FC118" s="81"/>
      <c r="FD118" s="81"/>
      <c r="FE118" s="81"/>
    </row>
    <row r="119" spans="128:161" x14ac:dyDescent="0.25">
      <c r="DX119" s="81"/>
      <c r="DY119" s="81"/>
      <c r="DZ119" s="81"/>
      <c r="EA119" s="81"/>
      <c r="EB119" s="81"/>
      <c r="EC119" s="81"/>
      <c r="ED119" s="81"/>
      <c r="EE119" s="81"/>
      <c r="EF119" s="102"/>
      <c r="EG119" s="103"/>
      <c r="EH119" s="103"/>
      <c r="EI119" s="103"/>
      <c r="EJ119" s="103"/>
      <c r="EK119" s="103"/>
      <c r="EL119" s="103"/>
      <c r="EM119" s="102"/>
      <c r="EN119" s="102"/>
      <c r="EO119" s="102"/>
      <c r="EP119" s="102"/>
      <c r="EQ119" s="102"/>
      <c r="ER119" s="102"/>
      <c r="ES119" s="102"/>
      <c r="ET119" s="102"/>
      <c r="EU119" s="102"/>
      <c r="EV119" s="81"/>
      <c r="EW119" s="81"/>
      <c r="EX119" s="81"/>
      <c r="EY119" s="81"/>
      <c r="EZ119" s="81"/>
      <c r="FA119" s="81"/>
      <c r="FB119" s="81"/>
      <c r="FC119" s="81"/>
      <c r="FD119" s="81"/>
      <c r="FE119" s="81"/>
    </row>
    <row r="120" spans="128:161" x14ac:dyDescent="0.25">
      <c r="DX120" s="81"/>
      <c r="DY120" s="81"/>
      <c r="DZ120" s="81"/>
      <c r="EA120" s="81"/>
      <c r="EB120" s="81"/>
      <c r="EC120" s="81"/>
      <c r="ED120" s="81" t="s">
        <v>133</v>
      </c>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row>
    <row r="121" spans="128:161" x14ac:dyDescent="0.25">
      <c r="DX121" s="81"/>
      <c r="DY121" s="81"/>
      <c r="DZ121" s="81"/>
      <c r="EA121" s="81"/>
      <c r="EB121" s="81"/>
      <c r="EC121" s="81"/>
      <c r="ED121" s="81"/>
      <c r="EE121" s="81"/>
      <c r="EF121" s="81"/>
      <c r="EG121" s="81"/>
      <c r="EH121" s="81"/>
      <c r="EI121" s="81"/>
      <c r="EJ121" s="81"/>
      <c r="EK121" s="81"/>
      <c r="EL121" s="81"/>
      <c r="EM121" s="81"/>
      <c r="EN121" s="81"/>
      <c r="EO121" s="81"/>
      <c r="EP121" s="81"/>
      <c r="EQ121" s="81"/>
      <c r="ER121" s="81"/>
      <c r="ES121" s="81"/>
      <c r="ET121" s="81"/>
      <c r="EU121" s="81"/>
      <c r="EV121" s="81"/>
      <c r="EW121" s="81"/>
      <c r="EX121" s="81"/>
      <c r="EY121" s="81"/>
      <c r="EZ121" s="81"/>
      <c r="FA121" s="81"/>
      <c r="FB121" s="81"/>
      <c r="FC121" s="81"/>
      <c r="FD121" s="81"/>
      <c r="FE121" s="81"/>
    </row>
    <row r="122" spans="128:161" x14ac:dyDescent="0.25">
      <c r="DX122" s="81"/>
      <c r="DY122" s="81"/>
      <c r="DZ122" s="81"/>
      <c r="EA122" s="81"/>
      <c r="EB122" s="81"/>
      <c r="EC122" s="81"/>
      <c r="ED122" s="81"/>
      <c r="EE122" s="81"/>
      <c r="EF122" s="81"/>
      <c r="EG122" s="81"/>
      <c r="EH122" s="81"/>
      <c r="EI122" s="81"/>
      <c r="EJ122" s="81"/>
      <c r="EK122" s="81"/>
      <c r="EL122" s="81"/>
      <c r="EM122" s="81"/>
      <c r="EN122" s="81"/>
      <c r="EO122" s="81"/>
      <c r="EP122" s="81"/>
      <c r="EQ122" s="81"/>
      <c r="ER122" s="81"/>
      <c r="ES122" s="81"/>
      <c r="ET122" s="81"/>
      <c r="EU122" s="81"/>
      <c r="EV122" s="81"/>
      <c r="EW122" s="81"/>
      <c r="EX122" s="81"/>
      <c r="EY122" s="81"/>
      <c r="EZ122" s="81"/>
      <c r="FA122" s="81"/>
      <c r="FB122" s="81"/>
      <c r="FC122" s="81"/>
      <c r="FD122" s="81"/>
      <c r="FE122" s="81"/>
    </row>
    <row r="123" spans="128:161" x14ac:dyDescent="0.25">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row>
    <row r="124" spans="128:161" x14ac:dyDescent="0.25">
      <c r="DX124" s="81"/>
      <c r="DY124" s="81"/>
      <c r="DZ124" s="81"/>
      <c r="EA124" s="81"/>
      <c r="EB124" s="81"/>
      <c r="EC124" s="81"/>
      <c r="ED124" s="81"/>
      <c r="EE124" s="81"/>
      <c r="EF124" s="81"/>
      <c r="EG124" s="81"/>
      <c r="EH124" s="81"/>
      <c r="EI124" s="81"/>
      <c r="EJ124" s="81"/>
      <c r="EK124" s="81"/>
      <c r="EL124" s="81"/>
      <c r="EM124" s="81"/>
      <c r="EN124" s="81"/>
      <c r="EO124" s="81"/>
      <c r="EP124" s="81"/>
      <c r="EQ124" s="81"/>
      <c r="ER124" s="81"/>
      <c r="ES124" s="81"/>
      <c r="ET124" s="81"/>
      <c r="EU124" s="81"/>
      <c r="EV124" s="81"/>
      <c r="EW124" s="81"/>
      <c r="EX124" s="81"/>
      <c r="EY124" s="81"/>
      <c r="EZ124" s="81"/>
      <c r="FA124" s="81"/>
      <c r="FB124" s="81"/>
      <c r="FC124" s="81"/>
      <c r="FD124" s="81"/>
      <c r="FE124" s="81"/>
    </row>
    <row r="125" spans="128:161" x14ac:dyDescent="0.25">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row>
    <row r="126" spans="128:161" x14ac:dyDescent="0.25">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c r="EU126" s="81"/>
      <c r="EV126" s="81"/>
      <c r="EW126" s="81"/>
      <c r="EX126" s="81"/>
      <c r="EY126" s="81"/>
      <c r="EZ126" s="81"/>
      <c r="FA126" s="81"/>
      <c r="FB126" s="81"/>
      <c r="FC126" s="81"/>
      <c r="FD126" s="81"/>
      <c r="FE126" s="81"/>
    </row>
    <row r="127" spans="128:161" x14ac:dyDescent="0.25">
      <c r="DX127" s="81"/>
      <c r="DY127" s="81"/>
      <c r="DZ127" s="81"/>
      <c r="EA127" s="81"/>
      <c r="EB127" s="81"/>
      <c r="EC127" s="81"/>
      <c r="ED127" s="81"/>
      <c r="EE127" s="81"/>
      <c r="EF127" s="81"/>
      <c r="EG127" s="81"/>
      <c r="EH127" s="81"/>
      <c r="EI127" s="81"/>
      <c r="EJ127" s="81"/>
      <c r="EK127" s="81"/>
      <c r="EL127" s="81"/>
      <c r="EM127" s="81"/>
      <c r="EN127" s="81"/>
      <c r="EO127" s="81"/>
      <c r="EP127" s="81"/>
      <c r="EQ127" s="81"/>
      <c r="ER127" s="81"/>
      <c r="ES127" s="81"/>
      <c r="ET127" s="81"/>
      <c r="EU127" s="81"/>
      <c r="EV127" s="81"/>
      <c r="EW127" s="81"/>
      <c r="EX127" s="81"/>
      <c r="EY127" s="81"/>
      <c r="EZ127" s="81"/>
      <c r="FA127" s="81"/>
      <c r="FB127" s="81"/>
      <c r="FC127" s="81"/>
      <c r="FD127" s="81"/>
      <c r="FE127" s="81"/>
    </row>
    <row r="128" spans="128:161" x14ac:dyDescent="0.25">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row>
    <row r="129" spans="128:161" x14ac:dyDescent="0.25">
      <c r="DX129" s="81"/>
      <c r="DY129" s="81"/>
      <c r="DZ129" s="81"/>
      <c r="EA129" s="81"/>
      <c r="EB129" s="81"/>
      <c r="EC129" s="81"/>
      <c r="ED129" s="81"/>
      <c r="EE129" s="81"/>
      <c r="EF129" s="81"/>
      <c r="EG129" s="81"/>
      <c r="EH129" s="81"/>
      <c r="EI129" s="81"/>
      <c r="EJ129" s="81"/>
      <c r="EK129" s="81"/>
      <c r="EL129" s="81"/>
      <c r="EM129" s="81"/>
      <c r="EN129" s="81"/>
      <c r="EO129" s="81"/>
      <c r="EP129" s="81"/>
      <c r="EQ129" s="81"/>
      <c r="ER129" s="81"/>
      <c r="ES129" s="81"/>
      <c r="ET129" s="81"/>
      <c r="EU129" s="81"/>
      <c r="EV129" s="81"/>
      <c r="EW129" s="81"/>
      <c r="EX129" s="81"/>
      <c r="EY129" s="81"/>
      <c r="EZ129" s="81"/>
      <c r="FA129" s="81"/>
      <c r="FB129" s="81"/>
      <c r="FC129" s="81"/>
      <c r="FD129" s="81"/>
      <c r="FE129" s="81"/>
    </row>
    <row r="130" spans="128:161" x14ac:dyDescent="0.25">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row>
    <row r="131" spans="128:161" x14ac:dyDescent="0.25">
      <c r="DX131" s="81"/>
      <c r="DY131" s="81"/>
      <c r="DZ131" s="81"/>
      <c r="EA131" s="81"/>
      <c r="EB131" s="81"/>
      <c r="EC131" s="81"/>
      <c r="ED131" s="81"/>
      <c r="EE131" s="81"/>
      <c r="EF131" s="81"/>
      <c r="EG131" s="81"/>
      <c r="EH131" s="81"/>
      <c r="EI131" s="81"/>
      <c r="EJ131" s="81"/>
      <c r="EK131" s="81"/>
      <c r="EL131" s="81"/>
      <c r="EM131" s="81"/>
      <c r="EN131" s="81"/>
      <c r="EO131" s="81"/>
      <c r="EP131" s="81"/>
      <c r="EQ131" s="81"/>
      <c r="ER131" s="81"/>
      <c r="ES131" s="81"/>
      <c r="ET131" s="81"/>
      <c r="EU131" s="81"/>
      <c r="EV131" s="81"/>
      <c r="EW131" s="81"/>
      <c r="EX131" s="81"/>
      <c r="EY131" s="81"/>
      <c r="EZ131" s="81"/>
      <c r="FA131" s="81"/>
      <c r="FB131" s="81"/>
      <c r="FC131" s="81"/>
      <c r="FD131" s="81"/>
      <c r="FE131" s="81"/>
    </row>
    <row r="132" spans="128:161" x14ac:dyDescent="0.25">
      <c r="DX132" s="81"/>
      <c r="DY132" s="81"/>
      <c r="DZ132" s="81"/>
      <c r="EA132" s="81"/>
      <c r="EB132" s="81"/>
      <c r="EC132" s="81"/>
      <c r="ED132" s="81"/>
      <c r="EE132" s="81"/>
      <c r="EF132" s="81"/>
      <c r="EG132" s="81"/>
      <c r="EH132" s="81"/>
      <c r="EI132" s="81"/>
      <c r="EJ132" s="81"/>
      <c r="EK132" s="81"/>
      <c r="EL132" s="81"/>
      <c r="EM132" s="81"/>
      <c r="EN132" s="81"/>
      <c r="EO132" s="81"/>
      <c r="EP132" s="81"/>
      <c r="EQ132" s="81"/>
      <c r="ER132" s="81"/>
      <c r="ES132" s="81"/>
      <c r="ET132" s="81"/>
      <c r="EU132" s="81"/>
      <c r="EV132" s="81"/>
      <c r="EW132" s="81"/>
      <c r="EX132" s="81"/>
      <c r="EY132" s="81"/>
      <c r="EZ132" s="81"/>
      <c r="FA132" s="81"/>
      <c r="FB132" s="81"/>
      <c r="FC132" s="81"/>
      <c r="FD132" s="81"/>
      <c r="FE132" s="81"/>
    </row>
    <row r="133" spans="128:161" x14ac:dyDescent="0.25">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row>
    <row r="134" spans="128:161" x14ac:dyDescent="0.25">
      <c r="DX134" s="81"/>
      <c r="DY134" s="81"/>
      <c r="DZ134" s="81"/>
      <c r="EA134" s="81"/>
      <c r="EB134" s="81"/>
      <c r="EC134" s="81"/>
      <c r="ED134" s="81"/>
      <c r="EE134" s="81"/>
      <c r="EF134" s="81"/>
      <c r="EG134" s="81"/>
      <c r="EH134" s="81"/>
      <c r="EI134" s="81"/>
      <c r="EJ134" s="81"/>
      <c r="EK134" s="81"/>
      <c r="EL134" s="81"/>
      <c r="EM134" s="81"/>
      <c r="EN134" s="81"/>
      <c r="EO134" s="81"/>
      <c r="EP134" s="81"/>
      <c r="EQ134" s="81"/>
      <c r="ER134" s="81"/>
      <c r="ES134" s="81"/>
      <c r="ET134" s="81"/>
      <c r="EU134" s="81"/>
      <c r="EV134" s="81"/>
      <c r="EW134" s="81"/>
      <c r="EX134" s="81"/>
      <c r="EY134" s="81"/>
      <c r="EZ134" s="81"/>
      <c r="FA134" s="81"/>
      <c r="FB134" s="81"/>
      <c r="FC134" s="81"/>
      <c r="FD134" s="81"/>
      <c r="FE134" s="81"/>
    </row>
    <row r="135" spans="128:161" x14ac:dyDescent="0.25">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row>
    <row r="136" spans="128:161" x14ac:dyDescent="0.25">
      <c r="DX136" s="81"/>
      <c r="DY136" s="81"/>
      <c r="DZ136" s="81"/>
      <c r="EA136" s="81"/>
      <c r="EB136" s="81"/>
      <c r="EC136" s="81"/>
      <c r="ED136" s="81"/>
      <c r="EE136" s="81"/>
      <c r="EF136" s="81"/>
      <c r="EG136" s="81"/>
      <c r="EH136" s="81"/>
      <c r="EI136" s="81"/>
      <c r="EJ136" s="81"/>
      <c r="EK136" s="81"/>
      <c r="EL136" s="81"/>
      <c r="EM136" s="81"/>
      <c r="EN136" s="81"/>
      <c r="EO136" s="81"/>
      <c r="EP136" s="81"/>
      <c r="EQ136" s="81"/>
      <c r="ER136" s="81"/>
      <c r="ES136" s="81"/>
      <c r="ET136" s="81"/>
      <c r="EU136" s="81"/>
      <c r="EV136" s="81"/>
      <c r="EW136" s="81"/>
      <c r="EX136" s="81"/>
      <c r="EY136" s="81"/>
      <c r="EZ136" s="81"/>
      <c r="FA136" s="81"/>
      <c r="FB136" s="81"/>
      <c r="FC136" s="81"/>
      <c r="FD136" s="81"/>
      <c r="FE136" s="81"/>
    </row>
    <row r="137" spans="128:161" x14ac:dyDescent="0.25">
      <c r="DX137" s="81"/>
      <c r="DY137" s="81"/>
      <c r="DZ137" s="81"/>
      <c r="EA137" s="81"/>
      <c r="EB137" s="81"/>
      <c r="EC137" s="81"/>
      <c r="ED137" s="81"/>
      <c r="EE137" s="81"/>
      <c r="EF137" s="81"/>
      <c r="EG137" s="81"/>
      <c r="EH137" s="81"/>
      <c r="EI137" s="81"/>
      <c r="EJ137" s="81"/>
      <c r="EK137" s="81"/>
      <c r="EL137" s="81"/>
      <c r="EM137" s="81"/>
      <c r="EN137" s="81"/>
      <c r="EO137" s="81"/>
      <c r="EP137" s="81"/>
      <c r="EQ137" s="81"/>
      <c r="ER137" s="81"/>
      <c r="ES137" s="81"/>
      <c r="ET137" s="81"/>
      <c r="EU137" s="81"/>
      <c r="EV137" s="81"/>
      <c r="EW137" s="81"/>
      <c r="EX137" s="81"/>
      <c r="EY137" s="81"/>
      <c r="EZ137" s="81"/>
      <c r="FA137" s="81"/>
      <c r="FB137" s="81"/>
      <c r="FC137" s="81"/>
      <c r="FD137" s="81"/>
      <c r="FE137" s="81"/>
    </row>
    <row r="138" spans="128:161" x14ac:dyDescent="0.25">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row>
    <row r="139" spans="128:161" x14ac:dyDescent="0.25">
      <c r="DX139" s="81"/>
      <c r="DY139" s="81"/>
      <c r="DZ139" s="81"/>
      <c r="EA139" s="81"/>
      <c r="EB139" s="81"/>
      <c r="EC139" s="81"/>
      <c r="ED139" s="81"/>
      <c r="EE139" s="81"/>
      <c r="EF139" s="81"/>
      <c r="EG139" s="81"/>
      <c r="EH139" s="81"/>
      <c r="EI139" s="81"/>
      <c r="EJ139" s="81"/>
      <c r="EK139" s="81"/>
      <c r="EL139" s="81"/>
      <c r="EM139" s="81"/>
      <c r="EN139" s="81"/>
      <c r="EO139" s="81"/>
      <c r="EP139" s="81"/>
      <c r="EQ139" s="81"/>
      <c r="ER139" s="81"/>
      <c r="ES139" s="81"/>
      <c r="ET139" s="81"/>
      <c r="EU139" s="81"/>
      <c r="EV139" s="81"/>
      <c r="EW139" s="81"/>
      <c r="EX139" s="81"/>
      <c r="EY139" s="81"/>
      <c r="EZ139" s="81"/>
      <c r="FA139" s="81"/>
      <c r="FB139" s="81"/>
      <c r="FC139" s="81"/>
      <c r="FD139" s="81"/>
      <c r="FE139" s="81"/>
    </row>
    <row r="140" spans="128:161" x14ac:dyDescent="0.25">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row>
    <row r="141" spans="128:161" x14ac:dyDescent="0.25">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row>
    <row r="142" spans="128:161" x14ac:dyDescent="0.25">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row>
    <row r="143" spans="128:161" x14ac:dyDescent="0.25">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row>
    <row r="144" spans="128:161" x14ac:dyDescent="0.25">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c r="EU144" s="81"/>
      <c r="EV144" s="81"/>
      <c r="EW144" s="81"/>
      <c r="EX144" s="81"/>
      <c r="EY144" s="81"/>
      <c r="EZ144" s="81"/>
      <c r="FA144" s="81"/>
      <c r="FB144" s="81"/>
      <c r="FC144" s="81"/>
      <c r="FD144" s="81"/>
      <c r="FE144" s="81"/>
    </row>
    <row r="145" spans="128:161" x14ac:dyDescent="0.25">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row>
    <row r="146" spans="128:161" x14ac:dyDescent="0.25">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row>
    <row r="147" spans="128:161" x14ac:dyDescent="0.25">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row>
    <row r="148" spans="128:161" x14ac:dyDescent="0.25">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row>
    <row r="149" spans="128:161" x14ac:dyDescent="0.25">
      <c r="DX149" s="81"/>
      <c r="DY149" s="81"/>
      <c r="DZ149" s="81"/>
      <c r="EA149" s="81"/>
      <c r="EB149" s="81"/>
      <c r="EC149" s="81"/>
      <c r="ED149" s="81"/>
      <c r="EE149" s="81"/>
      <c r="EF149" s="81"/>
      <c r="EG149" s="81"/>
      <c r="EH149" s="81"/>
      <c r="EI149" s="81"/>
      <c r="EJ149" s="81"/>
      <c r="EK149" s="81"/>
      <c r="EL149" s="81"/>
      <c r="EM149" s="81"/>
      <c r="EN149" s="81"/>
      <c r="EO149" s="81"/>
      <c r="EP149" s="81"/>
      <c r="EQ149" s="81"/>
      <c r="ER149" s="81"/>
      <c r="ES149" s="81"/>
      <c r="ET149" s="81"/>
      <c r="EU149" s="81"/>
      <c r="EV149" s="81"/>
      <c r="EW149" s="81"/>
      <c r="EX149" s="81"/>
      <c r="EY149" s="81"/>
      <c r="EZ149" s="81"/>
      <c r="FA149" s="81"/>
      <c r="FB149" s="81"/>
      <c r="FC149" s="81"/>
      <c r="FD149" s="81"/>
      <c r="FE149" s="81"/>
    </row>
    <row r="150" spans="128:161" x14ac:dyDescent="0.25">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row>
    <row r="151" spans="128:161" x14ac:dyDescent="0.25">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row>
    <row r="152" spans="128:161" x14ac:dyDescent="0.25">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row>
    <row r="163" spans="3:36" x14ac:dyDescent="0.25">
      <c r="S163" s="1118">
        <v>6</v>
      </c>
      <c r="T163" s="1118"/>
      <c r="U163" s="1118"/>
      <c r="V163" s="1118"/>
      <c r="W163" s="77">
        <v>7</v>
      </c>
      <c r="X163" s="77">
        <v>8</v>
      </c>
      <c r="Y163" s="77">
        <v>9</v>
      </c>
      <c r="Z163" s="77">
        <v>10</v>
      </c>
      <c r="AA163" s="77">
        <v>11</v>
      </c>
      <c r="AB163" s="77">
        <v>12</v>
      </c>
      <c r="AC163" s="77">
        <v>13</v>
      </c>
      <c r="AD163" s="77">
        <v>14</v>
      </c>
      <c r="AE163" s="77">
        <v>15</v>
      </c>
      <c r="AF163" s="77">
        <v>16</v>
      </c>
      <c r="AG163" s="77">
        <v>17</v>
      </c>
      <c r="AH163" s="77">
        <v>18</v>
      </c>
      <c r="AI163" s="77">
        <v>19</v>
      </c>
      <c r="AJ163" s="77">
        <v>20</v>
      </c>
    </row>
    <row r="164" spans="3:36" x14ac:dyDescent="0.25">
      <c r="S164" s="78" t="s">
        <v>61</v>
      </c>
      <c r="T164" s="78" t="s">
        <v>61</v>
      </c>
      <c r="U164" s="78" t="s">
        <v>61</v>
      </c>
      <c r="V164" s="78" t="s">
        <v>61</v>
      </c>
      <c r="W164" s="79" t="s">
        <v>77</v>
      </c>
      <c r="X164" s="79" t="s">
        <v>65</v>
      </c>
      <c r="Y164" s="79" t="s">
        <v>82</v>
      </c>
      <c r="Z164" s="79" t="s">
        <v>66</v>
      </c>
      <c r="AA164" s="79" t="s">
        <v>78</v>
      </c>
      <c r="AB164" s="79" t="s">
        <v>79</v>
      </c>
      <c r="AC164" s="79" t="s">
        <v>67</v>
      </c>
      <c r="AD164" s="79" t="s">
        <v>68</v>
      </c>
      <c r="AE164" s="79" t="s">
        <v>80</v>
      </c>
      <c r="AF164" s="79" t="s">
        <v>81</v>
      </c>
      <c r="AG164" s="79" t="s">
        <v>69</v>
      </c>
      <c r="AH164" s="79" t="s">
        <v>70</v>
      </c>
      <c r="AI164" s="79" t="s">
        <v>71</v>
      </c>
      <c r="AJ164" s="79" t="s">
        <v>72</v>
      </c>
    </row>
    <row r="165" spans="3:36" x14ac:dyDescent="0.25">
      <c r="S165" s="76" t="s">
        <v>62</v>
      </c>
      <c r="T165" s="76" t="s">
        <v>63</v>
      </c>
      <c r="U165" s="76" t="s">
        <v>64</v>
      </c>
      <c r="V165" s="76" t="s">
        <v>48</v>
      </c>
      <c r="W165" s="76" t="s">
        <v>76</v>
      </c>
      <c r="X165" s="76" t="s">
        <v>76</v>
      </c>
      <c r="Y165" s="76" t="s">
        <v>76</v>
      </c>
      <c r="Z165" s="76" t="s">
        <v>76</v>
      </c>
      <c r="AA165" s="76" t="s">
        <v>76</v>
      </c>
      <c r="AB165" s="76" t="s">
        <v>76</v>
      </c>
      <c r="AC165" s="76" t="s">
        <v>76</v>
      </c>
      <c r="AD165" s="76" t="s">
        <v>76</v>
      </c>
      <c r="AE165" s="76" t="s">
        <v>76</v>
      </c>
      <c r="AF165" s="76" t="s">
        <v>76</v>
      </c>
      <c r="AG165" s="76" t="s">
        <v>76</v>
      </c>
      <c r="AH165" s="76" t="s">
        <v>76</v>
      </c>
      <c r="AI165" s="76" t="s">
        <v>76</v>
      </c>
      <c r="AJ165" s="76" t="s">
        <v>76</v>
      </c>
    </row>
    <row r="166" spans="3:36" x14ac:dyDescent="0.25">
      <c r="S166" s="76">
        <v>1</v>
      </c>
      <c r="T166" s="76">
        <v>1</v>
      </c>
      <c r="U166" s="76">
        <v>1</v>
      </c>
      <c r="V166" s="76">
        <v>0.8</v>
      </c>
      <c r="W166" s="76">
        <v>1</v>
      </c>
      <c r="X166" s="76">
        <v>1</v>
      </c>
      <c r="Y166" s="76">
        <v>1</v>
      </c>
      <c r="Z166" s="76">
        <v>1</v>
      </c>
      <c r="AA166" s="76">
        <v>0.8</v>
      </c>
      <c r="AB166" s="76">
        <v>0.8</v>
      </c>
      <c r="AC166" s="76">
        <v>0.8</v>
      </c>
      <c r="AD166" s="76">
        <v>1</v>
      </c>
      <c r="AE166" s="76">
        <v>1</v>
      </c>
      <c r="AF166" s="76">
        <v>0.8</v>
      </c>
      <c r="AG166" s="76">
        <v>0.8</v>
      </c>
      <c r="AH166" s="76">
        <v>0.8</v>
      </c>
      <c r="AI166" s="76">
        <v>0.8</v>
      </c>
      <c r="AJ166" s="76">
        <v>0.8</v>
      </c>
    </row>
    <row r="169" spans="3:36" x14ac:dyDescent="0.25">
      <c r="C169" s="72"/>
      <c r="D169" s="72"/>
      <c r="E169" s="72"/>
      <c r="F169" s="72"/>
      <c r="G169" s="72"/>
      <c r="H169" s="72"/>
      <c r="I169" s="72"/>
    </row>
    <row r="170" spans="3:36" x14ac:dyDescent="0.25">
      <c r="C170" s="72"/>
      <c r="D170" s="72"/>
      <c r="E170" s="72"/>
      <c r="F170" s="72"/>
      <c r="G170" s="72"/>
      <c r="H170" s="72"/>
      <c r="I170" s="72"/>
    </row>
    <row r="171" spans="3:36" x14ac:dyDescent="0.25">
      <c r="C171" s="72"/>
      <c r="D171" s="72"/>
      <c r="E171" s="72"/>
      <c r="F171" s="72"/>
      <c r="G171" s="72"/>
      <c r="H171" s="72"/>
      <c r="I171" s="72"/>
    </row>
    <row r="172" spans="3:36" x14ac:dyDescent="0.25">
      <c r="C172" s="72"/>
      <c r="D172" s="72"/>
      <c r="E172" s="72"/>
      <c r="F172" s="72"/>
      <c r="G172" s="72"/>
      <c r="H172" s="72"/>
      <c r="I172" s="72"/>
    </row>
    <row r="173" spans="3:36" x14ac:dyDescent="0.25">
      <c r="C173" s="72"/>
      <c r="D173" s="72"/>
      <c r="E173" s="72"/>
      <c r="F173" s="72"/>
      <c r="G173" s="72"/>
      <c r="H173" s="72"/>
      <c r="I173" s="72"/>
    </row>
    <row r="174" spans="3:36" x14ac:dyDescent="0.25">
      <c r="C174" s="72"/>
      <c r="D174" s="72"/>
      <c r="E174" s="72"/>
      <c r="F174" s="72"/>
      <c r="G174" s="72"/>
      <c r="H174" s="72"/>
      <c r="I174" s="72"/>
    </row>
    <row r="175" spans="3:36" x14ac:dyDescent="0.25">
      <c r="C175" s="72"/>
      <c r="D175" s="72"/>
      <c r="E175" s="72"/>
      <c r="F175" s="72"/>
      <c r="G175" s="72"/>
      <c r="H175" s="72"/>
      <c r="I175" s="72"/>
    </row>
    <row r="176" spans="3:36" x14ac:dyDescent="0.25">
      <c r="C176" s="72"/>
      <c r="D176" s="72"/>
      <c r="E176" s="72"/>
      <c r="F176" s="72"/>
      <c r="G176" s="72"/>
      <c r="H176" s="72"/>
      <c r="I176" s="72"/>
    </row>
    <row r="177" spans="3:9" x14ac:dyDescent="0.25">
      <c r="C177" s="72"/>
      <c r="D177" s="72"/>
      <c r="E177" s="72"/>
      <c r="F177" s="72"/>
      <c r="G177" s="72"/>
      <c r="H177" s="72"/>
      <c r="I177" s="72"/>
    </row>
    <row r="178" spans="3:9" x14ac:dyDescent="0.25">
      <c r="C178" s="72"/>
      <c r="D178" s="72"/>
      <c r="E178" s="72"/>
      <c r="F178" s="72"/>
      <c r="G178" s="72"/>
      <c r="H178" s="72"/>
      <c r="I178" s="72"/>
    </row>
    <row r="179" spans="3:9" x14ac:dyDescent="0.25">
      <c r="C179" s="72"/>
      <c r="D179" s="72"/>
      <c r="E179" s="72"/>
      <c r="F179" s="72"/>
      <c r="G179" s="72"/>
      <c r="H179" s="72"/>
      <c r="I179" s="72"/>
    </row>
    <row r="180" spans="3:9" x14ac:dyDescent="0.25">
      <c r="C180" s="72"/>
      <c r="D180" s="72"/>
      <c r="E180" s="72"/>
      <c r="F180" s="72"/>
      <c r="G180" s="72"/>
      <c r="H180" s="72"/>
      <c r="I180" s="72"/>
    </row>
    <row r="181" spans="3:9" x14ac:dyDescent="0.25">
      <c r="C181" s="72"/>
      <c r="D181" s="72"/>
      <c r="E181" s="72"/>
      <c r="F181" s="72"/>
      <c r="G181" s="72"/>
      <c r="H181" s="72"/>
      <c r="I181" s="72"/>
    </row>
    <row r="182" spans="3:9" x14ac:dyDescent="0.25">
      <c r="C182" s="72"/>
      <c r="D182" s="72"/>
      <c r="E182" s="72"/>
      <c r="F182" s="72"/>
      <c r="G182" s="72"/>
      <c r="H182" s="72"/>
      <c r="I182" s="72"/>
    </row>
    <row r="183" spans="3:9" x14ac:dyDescent="0.25">
      <c r="C183" s="72"/>
      <c r="D183" s="72"/>
      <c r="E183" s="72"/>
      <c r="F183" s="72"/>
      <c r="G183" s="72"/>
      <c r="H183" s="72"/>
      <c r="I183" s="72"/>
    </row>
    <row r="184" spans="3:9" x14ac:dyDescent="0.25">
      <c r="C184" s="72"/>
      <c r="D184" s="72"/>
      <c r="E184" s="72"/>
      <c r="F184" s="72"/>
      <c r="G184" s="72"/>
      <c r="H184" s="72"/>
      <c r="I184" s="72"/>
    </row>
    <row r="185" spans="3:9" x14ac:dyDescent="0.25">
      <c r="C185" s="72"/>
      <c r="D185" s="72"/>
      <c r="E185" s="72"/>
      <c r="F185" s="72"/>
      <c r="G185" s="72"/>
      <c r="H185" s="72"/>
      <c r="I185" s="72"/>
    </row>
    <row r="186" spans="3:9" x14ac:dyDescent="0.25">
      <c r="C186" s="72"/>
      <c r="D186" s="72"/>
      <c r="E186" s="72"/>
      <c r="F186" s="72"/>
      <c r="G186" s="72"/>
      <c r="H186" s="72"/>
      <c r="I186" s="72"/>
    </row>
    <row r="187" spans="3:9" x14ac:dyDescent="0.25">
      <c r="C187" s="72"/>
      <c r="D187" s="72"/>
      <c r="E187" s="72"/>
      <c r="F187" s="72"/>
      <c r="G187" s="72"/>
      <c r="H187" s="72"/>
      <c r="I187" s="72"/>
    </row>
    <row r="188" spans="3:9" x14ac:dyDescent="0.25">
      <c r="C188" s="72"/>
      <c r="D188" s="72"/>
      <c r="E188" s="72"/>
      <c r="F188" s="72"/>
      <c r="G188" s="72"/>
      <c r="H188" s="72"/>
      <c r="I188" s="72"/>
    </row>
    <row r="189" spans="3:9" x14ac:dyDescent="0.25">
      <c r="C189" s="72"/>
      <c r="D189" s="72"/>
      <c r="E189" s="72"/>
      <c r="F189" s="72"/>
      <c r="G189" s="72"/>
      <c r="H189" s="72"/>
      <c r="I189" s="72"/>
    </row>
    <row r="190" spans="3:9" x14ac:dyDescent="0.25">
      <c r="C190" s="72"/>
      <c r="D190" s="72"/>
      <c r="E190" s="72"/>
      <c r="F190" s="72"/>
      <c r="G190" s="72"/>
      <c r="H190" s="72"/>
      <c r="I190" s="72"/>
    </row>
    <row r="191" spans="3:9" x14ac:dyDescent="0.25">
      <c r="C191" s="72"/>
      <c r="D191" s="72"/>
      <c r="E191" s="72"/>
      <c r="F191" s="72"/>
      <c r="G191" s="72"/>
      <c r="H191" s="72"/>
      <c r="I191" s="72"/>
    </row>
    <row r="192" spans="3:9" x14ac:dyDescent="0.25">
      <c r="C192" s="72"/>
      <c r="D192" s="72"/>
      <c r="E192" s="72"/>
      <c r="F192" s="72"/>
      <c r="G192" s="72"/>
      <c r="H192" s="72"/>
      <c r="I192" s="72"/>
    </row>
    <row r="193" spans="3:9" x14ac:dyDescent="0.25">
      <c r="C193" s="72"/>
      <c r="D193" s="72"/>
      <c r="E193" s="72"/>
      <c r="F193" s="72"/>
      <c r="G193" s="72"/>
      <c r="H193" s="72"/>
      <c r="I193" s="72"/>
    </row>
    <row r="194" spans="3:9" x14ac:dyDescent="0.25">
      <c r="C194" s="72"/>
      <c r="D194" s="72"/>
      <c r="E194" s="72"/>
      <c r="F194" s="72"/>
      <c r="G194" s="72"/>
      <c r="H194" s="72"/>
      <c r="I194" s="72"/>
    </row>
    <row r="195" spans="3:9" x14ac:dyDescent="0.25">
      <c r="C195" s="72"/>
      <c r="D195" s="72"/>
      <c r="E195" s="72"/>
      <c r="F195" s="72"/>
      <c r="G195" s="72"/>
      <c r="H195" s="72"/>
      <c r="I195" s="72"/>
    </row>
    <row r="196" spans="3:9" x14ac:dyDescent="0.25">
      <c r="C196" s="72"/>
      <c r="D196" s="72"/>
      <c r="E196" s="72"/>
      <c r="F196" s="72"/>
      <c r="G196" s="72"/>
      <c r="H196" s="72"/>
      <c r="I196" s="72"/>
    </row>
    <row r="197" spans="3:9" x14ac:dyDescent="0.25">
      <c r="C197" s="72"/>
      <c r="D197" s="72"/>
      <c r="E197" s="72"/>
      <c r="F197" s="72"/>
      <c r="G197" s="72"/>
      <c r="H197" s="72"/>
      <c r="I197" s="72"/>
    </row>
    <row r="198" spans="3:9" x14ac:dyDescent="0.25">
      <c r="C198" s="72"/>
      <c r="D198" s="72"/>
      <c r="E198" s="72"/>
      <c r="F198" s="72"/>
      <c r="G198" s="72"/>
      <c r="H198" s="72"/>
      <c r="I198" s="72"/>
    </row>
    <row r="199" spans="3:9" x14ac:dyDescent="0.25">
      <c r="C199" s="72"/>
      <c r="D199" s="72"/>
      <c r="E199" s="72"/>
      <c r="F199" s="72"/>
      <c r="G199" s="72"/>
      <c r="H199" s="72"/>
      <c r="I199" s="72"/>
    </row>
    <row r="200" spans="3:9" x14ac:dyDescent="0.25">
      <c r="C200" s="72"/>
      <c r="D200" s="72"/>
      <c r="E200" s="72"/>
      <c r="F200" s="72"/>
      <c r="G200" s="72"/>
      <c r="H200" s="72"/>
      <c r="I200" s="72"/>
    </row>
    <row r="201" spans="3:9" x14ac:dyDescent="0.25">
      <c r="C201" s="72"/>
      <c r="D201" s="72"/>
      <c r="E201" s="72"/>
      <c r="F201" s="72"/>
      <c r="G201" s="72"/>
      <c r="H201" s="72"/>
      <c r="I201" s="72"/>
    </row>
    <row r="202" spans="3:9" x14ac:dyDescent="0.25">
      <c r="C202" s="72"/>
      <c r="D202" s="72"/>
      <c r="E202" s="72"/>
      <c r="F202" s="72"/>
      <c r="G202" s="72"/>
      <c r="H202" s="72"/>
      <c r="I202" s="72"/>
    </row>
    <row r="203" spans="3:9" x14ac:dyDescent="0.25">
      <c r="C203" s="72"/>
      <c r="D203" s="72"/>
      <c r="E203" s="72"/>
      <c r="F203" s="72"/>
      <c r="G203" s="72"/>
      <c r="H203" s="72"/>
      <c r="I203" s="72"/>
    </row>
    <row r="204" spans="3:9" x14ac:dyDescent="0.25">
      <c r="C204" s="72"/>
      <c r="D204" s="72"/>
      <c r="E204" s="72"/>
      <c r="F204" s="72"/>
      <c r="G204" s="72"/>
      <c r="H204" s="72"/>
      <c r="I204" s="72"/>
    </row>
    <row r="205" spans="3:9" x14ac:dyDescent="0.25">
      <c r="C205" s="72"/>
      <c r="D205" s="72"/>
      <c r="E205" s="72"/>
      <c r="F205" s="72"/>
      <c r="G205" s="72"/>
      <c r="H205" s="72"/>
      <c r="I205" s="72"/>
    </row>
    <row r="206" spans="3:9" x14ac:dyDescent="0.25">
      <c r="C206" s="72"/>
      <c r="D206" s="72"/>
      <c r="E206" s="72"/>
      <c r="F206" s="72"/>
      <c r="G206" s="72"/>
      <c r="H206" s="72"/>
      <c r="I206" s="72"/>
    </row>
    <row r="207" spans="3:9" x14ac:dyDescent="0.25">
      <c r="C207" s="72"/>
      <c r="D207" s="72"/>
      <c r="E207" s="72"/>
      <c r="F207" s="72"/>
      <c r="G207" s="72"/>
      <c r="H207" s="72"/>
      <c r="I207" s="72"/>
    </row>
    <row r="208" spans="3:9" x14ac:dyDescent="0.25">
      <c r="C208" s="72"/>
      <c r="D208" s="72"/>
      <c r="E208" s="72"/>
      <c r="F208" s="72"/>
      <c r="G208" s="72"/>
      <c r="H208" s="72"/>
      <c r="I208" s="72"/>
    </row>
    <row r="209" spans="3:9" x14ac:dyDescent="0.25">
      <c r="C209" s="72"/>
      <c r="D209" s="72"/>
      <c r="E209" s="72"/>
      <c r="F209" s="72"/>
      <c r="G209" s="72"/>
      <c r="H209" s="72"/>
      <c r="I209" s="72"/>
    </row>
    <row r="210" spans="3:9" x14ac:dyDescent="0.25">
      <c r="C210" s="72"/>
      <c r="D210" s="72"/>
      <c r="E210" s="72"/>
      <c r="F210" s="72"/>
      <c r="G210" s="72"/>
      <c r="H210" s="72"/>
      <c r="I210" s="72"/>
    </row>
    <row r="211" spans="3:9" x14ac:dyDescent="0.25">
      <c r="C211" s="72"/>
      <c r="D211" s="72"/>
      <c r="E211" s="72"/>
      <c r="F211" s="72"/>
      <c r="G211" s="72"/>
      <c r="H211" s="72"/>
      <c r="I211" s="72"/>
    </row>
    <row r="212" spans="3:9" x14ac:dyDescent="0.25">
      <c r="C212" s="72"/>
      <c r="D212" s="72"/>
      <c r="E212" s="72"/>
      <c r="F212" s="72"/>
      <c r="G212" s="72"/>
      <c r="H212" s="72"/>
      <c r="I212" s="72"/>
    </row>
    <row r="213" spans="3:9" x14ac:dyDescent="0.25">
      <c r="C213" s="72"/>
      <c r="D213" s="72"/>
      <c r="E213" s="72"/>
      <c r="F213" s="72"/>
      <c r="G213" s="72"/>
      <c r="H213" s="72"/>
      <c r="I213" s="72"/>
    </row>
    <row r="214" spans="3:9" x14ac:dyDescent="0.25">
      <c r="C214" s="72"/>
      <c r="D214" s="72"/>
      <c r="E214" s="72"/>
      <c r="F214" s="72"/>
      <c r="G214" s="72"/>
      <c r="H214" s="72"/>
      <c r="I214" s="72"/>
    </row>
    <row r="215" spans="3:9" x14ac:dyDescent="0.25">
      <c r="C215" s="72"/>
      <c r="D215" s="72"/>
      <c r="E215" s="72"/>
      <c r="F215" s="72"/>
      <c r="G215" s="72"/>
      <c r="H215" s="72"/>
      <c r="I215" s="72"/>
    </row>
    <row r="216" spans="3:9" x14ac:dyDescent="0.25">
      <c r="C216" s="72"/>
      <c r="D216" s="72"/>
      <c r="E216" s="72"/>
      <c r="F216" s="72"/>
      <c r="G216" s="72"/>
      <c r="H216" s="72"/>
      <c r="I216" s="72"/>
    </row>
    <row r="217" spans="3:9" x14ac:dyDescent="0.25">
      <c r="C217" s="72"/>
      <c r="D217" s="72"/>
      <c r="E217" s="72"/>
      <c r="F217" s="72"/>
      <c r="G217" s="72"/>
      <c r="H217" s="72"/>
      <c r="I217" s="72"/>
    </row>
    <row r="218" spans="3:9" x14ac:dyDescent="0.25">
      <c r="C218" s="72"/>
      <c r="D218" s="72"/>
      <c r="E218" s="72"/>
      <c r="F218" s="72"/>
      <c r="G218" s="72"/>
      <c r="H218" s="72"/>
      <c r="I218" s="72"/>
    </row>
    <row r="219" spans="3:9" x14ac:dyDescent="0.25">
      <c r="C219" s="72"/>
      <c r="D219" s="72"/>
      <c r="E219" s="72"/>
      <c r="F219" s="72"/>
      <c r="G219" s="72"/>
      <c r="H219" s="72"/>
      <c r="I219" s="72"/>
    </row>
    <row r="220" spans="3:9" x14ac:dyDescent="0.25">
      <c r="C220" s="72"/>
      <c r="D220" s="72"/>
      <c r="E220" s="72"/>
      <c r="F220" s="72"/>
      <c r="G220" s="72"/>
      <c r="H220" s="72"/>
      <c r="I220" s="72"/>
    </row>
    <row r="221" spans="3:9" x14ac:dyDescent="0.25">
      <c r="C221" s="72"/>
      <c r="D221" s="72"/>
      <c r="E221" s="72"/>
      <c r="F221" s="72"/>
      <c r="G221" s="72"/>
      <c r="H221" s="72"/>
      <c r="I221" s="72"/>
    </row>
    <row r="222" spans="3:9" x14ac:dyDescent="0.25">
      <c r="C222" s="72"/>
      <c r="D222" s="72"/>
      <c r="E222" s="72"/>
      <c r="F222" s="72"/>
      <c r="G222" s="72"/>
      <c r="H222" s="72"/>
      <c r="I222" s="72"/>
    </row>
    <row r="223" spans="3:9" x14ac:dyDescent="0.25">
      <c r="C223" s="72"/>
      <c r="D223" s="72"/>
      <c r="E223" s="72"/>
      <c r="F223" s="72"/>
      <c r="G223" s="72"/>
      <c r="H223" s="72"/>
      <c r="I223" s="72"/>
    </row>
    <row r="224" spans="3:9" x14ac:dyDescent="0.25">
      <c r="C224" s="72"/>
      <c r="D224" s="72"/>
      <c r="E224" s="72"/>
      <c r="F224" s="72"/>
      <c r="G224" s="72"/>
      <c r="H224" s="72"/>
      <c r="I224" s="72"/>
    </row>
    <row r="225" spans="3:9" x14ac:dyDescent="0.25">
      <c r="C225" s="72"/>
      <c r="D225" s="72"/>
      <c r="E225" s="72"/>
      <c r="F225" s="72"/>
      <c r="G225" s="72"/>
      <c r="H225" s="72"/>
      <c r="I225" s="72"/>
    </row>
    <row r="226" spans="3:9" x14ac:dyDescent="0.25">
      <c r="C226" s="72"/>
      <c r="D226" s="72"/>
      <c r="E226" s="72"/>
      <c r="F226" s="72"/>
      <c r="G226" s="72"/>
      <c r="H226" s="72"/>
      <c r="I226" s="72"/>
    </row>
    <row r="227" spans="3:9" x14ac:dyDescent="0.25">
      <c r="C227" s="72"/>
      <c r="D227" s="72"/>
      <c r="E227" s="72"/>
      <c r="F227" s="72"/>
      <c r="G227" s="72"/>
      <c r="H227" s="72"/>
      <c r="I227" s="72"/>
    </row>
    <row r="228" spans="3:9" x14ac:dyDescent="0.25">
      <c r="C228" s="72"/>
      <c r="D228" s="72"/>
      <c r="E228" s="72"/>
      <c r="F228" s="72"/>
      <c r="G228" s="72"/>
      <c r="H228" s="72"/>
      <c r="I228" s="72"/>
    </row>
    <row r="229" spans="3:9" x14ac:dyDescent="0.25">
      <c r="C229" s="72"/>
      <c r="D229" s="72"/>
      <c r="E229" s="72"/>
      <c r="F229" s="72"/>
      <c r="G229" s="72"/>
      <c r="H229" s="72"/>
      <c r="I229" s="72"/>
    </row>
    <row r="230" spans="3:9" x14ac:dyDescent="0.25">
      <c r="C230" s="72"/>
      <c r="D230" s="72"/>
      <c r="E230" s="72"/>
      <c r="F230" s="72"/>
      <c r="G230" s="72"/>
      <c r="H230" s="72"/>
      <c r="I230" s="72"/>
    </row>
    <row r="231" spans="3:9" x14ac:dyDescent="0.25">
      <c r="C231" s="72"/>
      <c r="D231" s="72"/>
      <c r="E231" s="72"/>
      <c r="F231" s="72"/>
      <c r="G231" s="72"/>
      <c r="H231" s="72"/>
      <c r="I231" s="72"/>
    </row>
    <row r="232" spans="3:9" x14ac:dyDescent="0.25">
      <c r="C232" s="72"/>
      <c r="D232" s="72"/>
      <c r="E232" s="72"/>
      <c r="F232" s="72"/>
      <c r="G232" s="72"/>
      <c r="H232" s="72"/>
      <c r="I232" s="72"/>
    </row>
    <row r="233" spans="3:9" x14ac:dyDescent="0.25">
      <c r="C233" s="72"/>
      <c r="D233" s="72"/>
      <c r="E233" s="72"/>
      <c r="F233" s="72"/>
      <c r="G233" s="72"/>
      <c r="H233" s="72"/>
      <c r="I233" s="72"/>
    </row>
    <row r="234" spans="3:9" x14ac:dyDescent="0.25">
      <c r="C234" s="72"/>
      <c r="D234" s="72"/>
      <c r="E234" s="72"/>
      <c r="F234" s="72"/>
      <c r="G234" s="72"/>
      <c r="H234" s="72"/>
      <c r="I234" s="72"/>
    </row>
    <row r="235" spans="3:9" x14ac:dyDescent="0.25">
      <c r="C235" s="72"/>
      <c r="D235" s="72"/>
      <c r="E235" s="72"/>
      <c r="F235" s="72"/>
      <c r="G235" s="72"/>
      <c r="H235" s="72"/>
      <c r="I235" s="72"/>
    </row>
    <row r="236" spans="3:9" x14ac:dyDescent="0.25">
      <c r="C236" s="72"/>
      <c r="D236" s="72"/>
      <c r="E236" s="72"/>
      <c r="F236" s="72"/>
      <c r="G236" s="72"/>
      <c r="H236" s="72"/>
      <c r="I236" s="72"/>
    </row>
    <row r="237" spans="3:9" x14ac:dyDescent="0.25">
      <c r="C237" s="72"/>
      <c r="D237" s="72"/>
      <c r="E237" s="72"/>
      <c r="F237" s="72"/>
      <c r="G237" s="72"/>
      <c r="H237" s="72"/>
      <c r="I237" s="72"/>
    </row>
    <row r="238" spans="3:9" x14ac:dyDescent="0.25">
      <c r="C238" s="72"/>
      <c r="D238" s="72"/>
      <c r="E238" s="72"/>
      <c r="F238" s="72"/>
      <c r="G238" s="72"/>
      <c r="H238" s="72"/>
      <c r="I238" s="72"/>
    </row>
    <row r="239" spans="3:9" x14ac:dyDescent="0.25">
      <c r="C239" s="72"/>
      <c r="D239" s="72"/>
      <c r="E239" s="72"/>
      <c r="F239" s="72"/>
      <c r="G239" s="72"/>
      <c r="H239" s="72"/>
      <c r="I239" s="72"/>
    </row>
    <row r="240" spans="3:9" x14ac:dyDescent="0.25">
      <c r="C240" s="72"/>
      <c r="D240" s="72"/>
      <c r="E240" s="72"/>
      <c r="F240" s="72"/>
      <c r="G240" s="72"/>
      <c r="H240" s="72"/>
      <c r="I240" s="72"/>
    </row>
    <row r="241" spans="3:9" x14ac:dyDescent="0.25">
      <c r="C241" s="72"/>
      <c r="D241" s="72"/>
      <c r="E241" s="72"/>
      <c r="F241" s="72"/>
      <c r="G241" s="72"/>
      <c r="H241" s="72"/>
      <c r="I241" s="72"/>
    </row>
    <row r="242" spans="3:9" x14ac:dyDescent="0.25">
      <c r="C242" s="72"/>
      <c r="D242" s="72"/>
      <c r="E242" s="72"/>
      <c r="F242" s="72"/>
      <c r="G242" s="72"/>
      <c r="H242" s="72"/>
      <c r="I242" s="72"/>
    </row>
    <row r="243" spans="3:9" x14ac:dyDescent="0.25">
      <c r="C243" s="72"/>
      <c r="D243" s="72"/>
      <c r="E243" s="72"/>
      <c r="F243" s="72"/>
      <c r="G243" s="72"/>
      <c r="H243" s="72"/>
      <c r="I243" s="72"/>
    </row>
    <row r="244" spans="3:9" x14ac:dyDescent="0.25">
      <c r="C244" s="72"/>
      <c r="D244" s="72"/>
      <c r="E244" s="72"/>
      <c r="F244" s="72"/>
      <c r="G244" s="72"/>
      <c r="H244" s="72"/>
      <c r="I244" s="72"/>
    </row>
    <row r="245" spans="3:9" x14ac:dyDescent="0.25">
      <c r="C245" s="72"/>
      <c r="D245" s="72"/>
      <c r="E245" s="72"/>
      <c r="F245" s="72"/>
      <c r="G245" s="72"/>
      <c r="H245" s="72"/>
      <c r="I245" s="72"/>
    </row>
    <row r="246" spans="3:9" x14ac:dyDescent="0.25">
      <c r="C246" s="72"/>
      <c r="D246" s="72"/>
      <c r="E246" s="72"/>
      <c r="F246" s="72"/>
      <c r="G246" s="72"/>
      <c r="H246" s="72"/>
      <c r="I246" s="72"/>
    </row>
    <row r="247" spans="3:9" x14ac:dyDescent="0.25">
      <c r="C247" s="72"/>
      <c r="D247" s="72"/>
      <c r="E247" s="72"/>
      <c r="F247" s="72"/>
      <c r="G247" s="72"/>
      <c r="H247" s="72"/>
      <c r="I247" s="72"/>
    </row>
    <row r="248" spans="3:9" x14ac:dyDescent="0.25">
      <c r="C248" s="72"/>
      <c r="D248" s="72"/>
      <c r="E248" s="72"/>
      <c r="F248" s="72"/>
      <c r="G248" s="72"/>
      <c r="H248" s="72"/>
      <c r="I248" s="72"/>
    </row>
    <row r="249" spans="3:9" x14ac:dyDescent="0.25">
      <c r="C249" s="72"/>
      <c r="D249" s="72"/>
      <c r="E249" s="72"/>
      <c r="F249" s="72"/>
      <c r="G249" s="72"/>
      <c r="H249" s="72"/>
      <c r="I249" s="72"/>
    </row>
    <row r="250" spans="3:9" x14ac:dyDescent="0.25">
      <c r="C250" s="72"/>
      <c r="D250" s="72"/>
      <c r="E250" s="72"/>
      <c r="F250" s="72"/>
      <c r="G250" s="72"/>
      <c r="H250" s="72"/>
      <c r="I250" s="72"/>
    </row>
    <row r="251" spans="3:9" x14ac:dyDescent="0.25">
      <c r="C251" s="72"/>
      <c r="D251" s="72"/>
      <c r="E251" s="72"/>
      <c r="F251" s="72"/>
      <c r="G251" s="72"/>
      <c r="H251" s="72"/>
      <c r="I251" s="72"/>
    </row>
    <row r="252" spans="3:9" x14ac:dyDescent="0.25">
      <c r="C252" s="72"/>
      <c r="D252" s="72"/>
      <c r="E252" s="72"/>
      <c r="F252" s="72"/>
      <c r="G252" s="72"/>
      <c r="H252" s="72"/>
      <c r="I252" s="72"/>
    </row>
    <row r="253" spans="3:9" x14ac:dyDescent="0.25">
      <c r="C253" s="72"/>
      <c r="D253" s="72"/>
      <c r="E253" s="72"/>
      <c r="F253" s="72"/>
      <c r="G253" s="72"/>
      <c r="H253" s="72"/>
      <c r="I253" s="72"/>
    </row>
    <row r="254" spans="3:9" x14ac:dyDescent="0.25">
      <c r="C254" s="72"/>
      <c r="D254" s="72"/>
      <c r="E254" s="72"/>
      <c r="F254" s="72"/>
      <c r="G254" s="72"/>
      <c r="H254" s="72"/>
      <c r="I254" s="72"/>
    </row>
    <row r="255" spans="3:9" x14ac:dyDescent="0.25">
      <c r="C255" s="72"/>
      <c r="D255" s="72"/>
      <c r="E255" s="72"/>
      <c r="F255" s="72"/>
      <c r="G255" s="72"/>
      <c r="H255" s="72"/>
      <c r="I255" s="72"/>
    </row>
    <row r="256" spans="3:9" x14ac:dyDescent="0.25">
      <c r="C256" s="72"/>
      <c r="D256" s="72"/>
      <c r="E256" s="72"/>
      <c r="F256" s="72"/>
      <c r="G256" s="72"/>
      <c r="H256" s="72"/>
      <c r="I256" s="72"/>
    </row>
    <row r="257" spans="3:9" x14ac:dyDescent="0.25">
      <c r="C257" s="72"/>
      <c r="D257" s="72"/>
      <c r="E257" s="72"/>
      <c r="F257" s="72"/>
      <c r="G257" s="72"/>
      <c r="H257" s="72"/>
      <c r="I257" s="72"/>
    </row>
    <row r="258" spans="3:9" x14ac:dyDescent="0.25">
      <c r="C258" s="72"/>
      <c r="D258" s="72"/>
      <c r="E258" s="72"/>
      <c r="F258" s="72"/>
      <c r="G258" s="72"/>
      <c r="H258" s="72"/>
      <c r="I258" s="72"/>
    </row>
    <row r="259" spans="3:9" x14ac:dyDescent="0.25">
      <c r="C259" s="72"/>
      <c r="D259" s="72"/>
      <c r="E259" s="72"/>
      <c r="F259" s="72"/>
      <c r="G259" s="72"/>
      <c r="H259" s="72"/>
      <c r="I259" s="72"/>
    </row>
    <row r="260" spans="3:9" x14ac:dyDescent="0.25">
      <c r="C260" s="72"/>
      <c r="D260" s="72"/>
      <c r="E260" s="72"/>
      <c r="F260" s="72"/>
      <c r="G260" s="72"/>
      <c r="H260" s="72"/>
      <c r="I260" s="72"/>
    </row>
    <row r="261" spans="3:9" x14ac:dyDescent="0.25">
      <c r="C261" s="72"/>
      <c r="D261" s="72"/>
      <c r="E261" s="72"/>
      <c r="F261" s="72"/>
      <c r="G261" s="72"/>
      <c r="H261" s="72"/>
      <c r="I261" s="72"/>
    </row>
    <row r="262" spans="3:9" x14ac:dyDescent="0.25">
      <c r="C262" s="72"/>
      <c r="D262" s="72"/>
      <c r="E262" s="72"/>
      <c r="F262" s="72"/>
      <c r="G262" s="72"/>
      <c r="H262" s="72"/>
      <c r="I262" s="72"/>
    </row>
    <row r="263" spans="3:9" x14ac:dyDescent="0.25">
      <c r="C263" s="72"/>
      <c r="D263" s="72"/>
      <c r="E263" s="72"/>
      <c r="F263" s="72"/>
      <c r="G263" s="72"/>
      <c r="H263" s="72"/>
      <c r="I263" s="72"/>
    </row>
    <row r="264" spans="3:9" x14ac:dyDescent="0.25">
      <c r="C264" s="72"/>
      <c r="D264" s="72"/>
      <c r="E264" s="72"/>
      <c r="F264" s="72"/>
      <c r="G264" s="72"/>
      <c r="H264" s="72"/>
      <c r="I264" s="72"/>
    </row>
    <row r="265" spans="3:9" x14ac:dyDescent="0.25">
      <c r="C265" s="72"/>
      <c r="D265" s="72"/>
      <c r="E265" s="72"/>
      <c r="F265" s="72"/>
      <c r="G265" s="72"/>
      <c r="H265" s="72"/>
      <c r="I265" s="72"/>
    </row>
    <row r="266" spans="3:9" x14ac:dyDescent="0.25">
      <c r="C266" s="72"/>
      <c r="D266" s="72"/>
      <c r="E266" s="72"/>
      <c r="F266" s="72"/>
      <c r="G266" s="72"/>
      <c r="H266" s="72"/>
      <c r="I266" s="72"/>
    </row>
    <row r="267" spans="3:9" x14ac:dyDescent="0.25">
      <c r="C267" s="72"/>
      <c r="D267" s="72"/>
      <c r="E267" s="72"/>
      <c r="F267" s="72"/>
      <c r="G267" s="72"/>
      <c r="H267" s="72"/>
      <c r="I267" s="72"/>
    </row>
    <row r="268" spans="3:9" x14ac:dyDescent="0.25">
      <c r="C268" s="72"/>
      <c r="D268" s="72"/>
      <c r="E268" s="72"/>
      <c r="F268" s="72"/>
      <c r="G268" s="72"/>
      <c r="H268" s="72"/>
      <c r="I268" s="72"/>
    </row>
    <row r="269" spans="3:9" x14ac:dyDescent="0.25">
      <c r="C269" s="72"/>
      <c r="D269" s="72"/>
      <c r="E269" s="72"/>
      <c r="F269" s="72"/>
      <c r="G269" s="72"/>
      <c r="H269" s="72"/>
      <c r="I269" s="72"/>
    </row>
    <row r="270" spans="3:9" x14ac:dyDescent="0.25">
      <c r="C270" s="72"/>
      <c r="D270" s="72"/>
      <c r="E270" s="72"/>
      <c r="F270" s="72"/>
      <c r="G270" s="72"/>
      <c r="H270" s="72"/>
      <c r="I270" s="72"/>
    </row>
    <row r="271" spans="3:9" x14ac:dyDescent="0.25">
      <c r="C271" s="72"/>
      <c r="D271" s="72"/>
      <c r="E271" s="72"/>
      <c r="F271" s="72"/>
      <c r="G271" s="72"/>
      <c r="H271" s="72"/>
      <c r="I271" s="72"/>
    </row>
    <row r="272" spans="3:9" x14ac:dyDescent="0.25">
      <c r="C272" s="72"/>
      <c r="D272" s="72"/>
      <c r="E272" s="72"/>
      <c r="F272" s="72"/>
      <c r="G272" s="72"/>
      <c r="H272" s="72"/>
      <c r="I272" s="72"/>
    </row>
    <row r="273" spans="3:9" x14ac:dyDescent="0.25">
      <c r="C273" s="72"/>
      <c r="D273" s="72"/>
      <c r="E273" s="72"/>
      <c r="F273" s="72"/>
      <c r="G273" s="72"/>
      <c r="H273" s="72"/>
      <c r="I273" s="72"/>
    </row>
    <row r="274" spans="3:9" x14ac:dyDescent="0.25">
      <c r="C274" s="72"/>
      <c r="D274" s="72"/>
      <c r="E274" s="72"/>
      <c r="F274" s="72"/>
      <c r="G274" s="72"/>
      <c r="H274" s="72"/>
      <c r="I274" s="72"/>
    </row>
    <row r="275" spans="3:9" x14ac:dyDescent="0.25">
      <c r="C275" s="72"/>
      <c r="D275" s="72"/>
      <c r="E275" s="72"/>
      <c r="F275" s="72"/>
      <c r="G275" s="72"/>
      <c r="H275" s="72"/>
      <c r="I275" s="72"/>
    </row>
    <row r="276" spans="3:9" x14ac:dyDescent="0.25">
      <c r="C276" s="72"/>
      <c r="D276" s="72"/>
      <c r="E276" s="72"/>
      <c r="F276" s="72"/>
      <c r="G276" s="72"/>
      <c r="H276" s="72"/>
      <c r="I276" s="72"/>
    </row>
    <row r="277" spans="3:9" x14ac:dyDescent="0.25">
      <c r="C277" s="72"/>
      <c r="D277" s="72"/>
      <c r="E277" s="72"/>
      <c r="F277" s="72"/>
      <c r="G277" s="72"/>
      <c r="H277" s="72"/>
      <c r="I277" s="72"/>
    </row>
    <row r="278" spans="3:9" x14ac:dyDescent="0.25">
      <c r="C278" s="72"/>
      <c r="D278" s="72"/>
      <c r="E278" s="72"/>
      <c r="F278" s="72"/>
      <c r="G278" s="72"/>
      <c r="H278" s="72"/>
      <c r="I278" s="72"/>
    </row>
    <row r="279" spans="3:9" x14ac:dyDescent="0.25">
      <c r="C279" s="72"/>
      <c r="D279" s="72"/>
      <c r="E279" s="72"/>
      <c r="F279" s="72"/>
      <c r="G279" s="72"/>
      <c r="H279" s="72"/>
      <c r="I279" s="72"/>
    </row>
    <row r="280" spans="3:9" x14ac:dyDescent="0.25">
      <c r="C280" s="72"/>
      <c r="D280" s="72"/>
      <c r="E280" s="72"/>
      <c r="F280" s="72"/>
      <c r="G280" s="72"/>
      <c r="H280" s="72"/>
      <c r="I280" s="72"/>
    </row>
    <row r="281" spans="3:9" x14ac:dyDescent="0.25">
      <c r="C281" s="72"/>
      <c r="D281" s="72"/>
      <c r="E281" s="72"/>
      <c r="F281" s="72"/>
      <c r="G281" s="72"/>
      <c r="H281" s="72"/>
      <c r="I281" s="72"/>
    </row>
    <row r="282" spans="3:9" x14ac:dyDescent="0.25">
      <c r="C282" s="72"/>
      <c r="D282" s="72"/>
      <c r="E282" s="72"/>
      <c r="F282" s="72"/>
      <c r="G282" s="72"/>
      <c r="H282" s="72"/>
      <c r="I282" s="72"/>
    </row>
    <row r="283" spans="3:9" x14ac:dyDescent="0.25">
      <c r="C283" s="72"/>
      <c r="D283" s="72"/>
      <c r="E283" s="72"/>
      <c r="F283" s="72"/>
      <c r="G283" s="72"/>
      <c r="H283" s="72"/>
      <c r="I283" s="72"/>
    </row>
    <row r="284" spans="3:9" x14ac:dyDescent="0.25">
      <c r="C284" s="72"/>
      <c r="D284" s="72"/>
      <c r="E284" s="72"/>
      <c r="F284" s="72"/>
      <c r="G284" s="72"/>
      <c r="H284" s="72"/>
      <c r="I284" s="72"/>
    </row>
    <row r="285" spans="3:9" x14ac:dyDescent="0.25">
      <c r="C285" s="72"/>
      <c r="D285" s="72"/>
      <c r="E285" s="72"/>
      <c r="F285" s="72"/>
      <c r="G285" s="72"/>
      <c r="H285" s="72"/>
      <c r="I285" s="72"/>
    </row>
    <row r="286" spans="3:9" x14ac:dyDescent="0.25">
      <c r="C286" s="72"/>
      <c r="D286" s="72"/>
      <c r="E286" s="72"/>
      <c r="F286" s="72"/>
      <c r="G286" s="72"/>
      <c r="H286" s="72"/>
      <c r="I286" s="72"/>
    </row>
    <row r="287" spans="3:9" x14ac:dyDescent="0.25">
      <c r="C287" s="72"/>
      <c r="D287" s="72"/>
      <c r="E287" s="72"/>
      <c r="F287" s="72"/>
      <c r="G287" s="72"/>
      <c r="H287" s="72"/>
      <c r="I287" s="72"/>
    </row>
    <row r="288" spans="3:9" x14ac:dyDescent="0.25">
      <c r="C288" s="72"/>
      <c r="D288" s="72"/>
      <c r="E288" s="72"/>
      <c r="F288" s="72"/>
      <c r="G288" s="72"/>
      <c r="H288" s="72"/>
      <c r="I288" s="72"/>
    </row>
    <row r="289" spans="3:9" x14ac:dyDescent="0.25">
      <c r="C289" s="72"/>
      <c r="D289" s="72"/>
      <c r="E289" s="72"/>
      <c r="F289" s="72"/>
      <c r="G289" s="72"/>
      <c r="H289" s="72"/>
      <c r="I289" s="72"/>
    </row>
    <row r="290" spans="3:9" x14ac:dyDescent="0.25">
      <c r="C290" s="72"/>
      <c r="D290" s="72"/>
      <c r="E290" s="72"/>
      <c r="F290" s="72"/>
      <c r="G290" s="72"/>
      <c r="H290" s="72"/>
      <c r="I290" s="72"/>
    </row>
    <row r="291" spans="3:9" x14ac:dyDescent="0.25">
      <c r="C291" s="72"/>
      <c r="D291" s="72"/>
      <c r="E291" s="72"/>
      <c r="F291" s="72"/>
      <c r="G291" s="72"/>
      <c r="H291" s="72"/>
      <c r="I291" s="72"/>
    </row>
    <row r="292" spans="3:9" x14ac:dyDescent="0.25">
      <c r="C292" s="72"/>
      <c r="D292" s="72"/>
      <c r="E292" s="72"/>
      <c r="F292" s="72"/>
      <c r="G292" s="72"/>
      <c r="H292" s="72"/>
      <c r="I292" s="72"/>
    </row>
    <row r="293" spans="3:9" x14ac:dyDescent="0.25">
      <c r="C293" s="72"/>
      <c r="D293" s="72"/>
      <c r="E293" s="72"/>
      <c r="F293" s="72"/>
      <c r="G293" s="72"/>
      <c r="H293" s="72"/>
      <c r="I293" s="72"/>
    </row>
    <row r="294" spans="3:9" x14ac:dyDescent="0.25">
      <c r="C294" s="72"/>
      <c r="D294" s="72"/>
      <c r="E294" s="72"/>
      <c r="F294" s="72"/>
      <c r="G294" s="72"/>
      <c r="H294" s="72"/>
      <c r="I294" s="72"/>
    </row>
    <row r="295" spans="3:9" x14ac:dyDescent="0.25">
      <c r="C295" s="72"/>
      <c r="D295" s="72"/>
      <c r="E295" s="72"/>
      <c r="F295" s="72"/>
      <c r="G295" s="72"/>
      <c r="H295" s="72"/>
      <c r="I295" s="72"/>
    </row>
    <row r="296" spans="3:9" x14ac:dyDescent="0.25">
      <c r="C296" s="72"/>
      <c r="D296" s="72"/>
      <c r="E296" s="72"/>
      <c r="F296" s="72"/>
      <c r="G296" s="72"/>
      <c r="H296" s="72"/>
      <c r="I296" s="72"/>
    </row>
    <row r="297" spans="3:9" x14ac:dyDescent="0.25">
      <c r="C297" s="72"/>
      <c r="D297" s="72"/>
      <c r="E297" s="72"/>
      <c r="F297" s="72"/>
      <c r="G297" s="72"/>
      <c r="H297" s="72"/>
      <c r="I297" s="72"/>
    </row>
    <row r="298" spans="3:9" x14ac:dyDescent="0.25">
      <c r="C298" s="72"/>
      <c r="D298" s="72"/>
      <c r="E298" s="72"/>
      <c r="F298" s="72"/>
      <c r="G298" s="72"/>
      <c r="H298" s="72"/>
      <c r="I298" s="72"/>
    </row>
    <row r="299" spans="3:9" x14ac:dyDescent="0.25">
      <c r="C299" s="72"/>
      <c r="D299" s="72"/>
      <c r="E299" s="72"/>
      <c r="F299" s="72"/>
      <c r="G299" s="72"/>
      <c r="H299" s="72"/>
      <c r="I299" s="72"/>
    </row>
    <row r="300" spans="3:9" x14ac:dyDescent="0.25">
      <c r="C300" s="72"/>
      <c r="D300" s="72"/>
      <c r="E300" s="72"/>
      <c r="F300" s="72"/>
      <c r="G300" s="72"/>
      <c r="H300" s="72"/>
      <c r="I300" s="72"/>
    </row>
    <row r="301" spans="3:9" x14ac:dyDescent="0.25">
      <c r="C301" s="72"/>
      <c r="D301" s="72"/>
      <c r="E301" s="72"/>
      <c r="F301" s="72"/>
      <c r="G301" s="72"/>
      <c r="H301" s="72"/>
      <c r="I301" s="72"/>
    </row>
    <row r="302" spans="3:9" x14ac:dyDescent="0.25">
      <c r="C302" s="72"/>
      <c r="D302" s="72"/>
      <c r="E302" s="72"/>
      <c r="F302" s="72"/>
      <c r="G302" s="72"/>
      <c r="H302" s="72"/>
      <c r="I302" s="72"/>
    </row>
    <row r="303" spans="3:9" x14ac:dyDescent="0.25">
      <c r="C303" s="72"/>
      <c r="D303" s="72"/>
      <c r="E303" s="72"/>
      <c r="F303" s="72"/>
      <c r="G303" s="72"/>
      <c r="H303" s="72"/>
      <c r="I303" s="72"/>
    </row>
    <row r="304" spans="3:9" x14ac:dyDescent="0.25">
      <c r="C304" s="72"/>
      <c r="D304" s="72"/>
      <c r="E304" s="72"/>
      <c r="F304" s="72"/>
      <c r="G304" s="72"/>
      <c r="H304" s="72"/>
      <c r="I304" s="72"/>
    </row>
    <row r="305" spans="3:9" x14ac:dyDescent="0.25">
      <c r="C305" s="72"/>
      <c r="D305" s="72"/>
      <c r="E305" s="72"/>
      <c r="F305" s="72"/>
      <c r="G305" s="72"/>
      <c r="H305" s="72"/>
      <c r="I305" s="72"/>
    </row>
    <row r="306" spans="3:9" x14ac:dyDescent="0.25">
      <c r="C306" s="72"/>
      <c r="D306" s="72"/>
      <c r="E306" s="72"/>
      <c r="F306" s="72"/>
      <c r="G306" s="72"/>
      <c r="H306" s="72"/>
      <c r="I306" s="72"/>
    </row>
    <row r="307" spans="3:9" x14ac:dyDescent="0.25">
      <c r="C307" s="72"/>
      <c r="D307" s="72"/>
      <c r="E307" s="72"/>
      <c r="F307" s="72"/>
      <c r="G307" s="72"/>
      <c r="H307" s="72"/>
      <c r="I307" s="72"/>
    </row>
    <row r="308" spans="3:9" x14ac:dyDescent="0.25">
      <c r="C308" s="72"/>
      <c r="D308" s="72"/>
      <c r="E308" s="72"/>
      <c r="F308" s="72"/>
      <c r="G308" s="72"/>
      <c r="H308" s="72"/>
      <c r="I308" s="72"/>
    </row>
    <row r="309" spans="3:9" x14ac:dyDescent="0.25">
      <c r="C309" s="72"/>
      <c r="D309" s="72"/>
      <c r="E309" s="72"/>
      <c r="F309" s="72"/>
      <c r="G309" s="72"/>
      <c r="H309" s="72"/>
      <c r="I309" s="72"/>
    </row>
    <row r="310" spans="3:9" x14ac:dyDescent="0.25">
      <c r="C310" s="72"/>
      <c r="D310" s="72"/>
      <c r="E310" s="72"/>
      <c r="F310" s="72"/>
      <c r="G310" s="72"/>
      <c r="H310" s="72"/>
      <c r="I310" s="72"/>
    </row>
    <row r="311" spans="3:9" x14ac:dyDescent="0.25">
      <c r="C311" s="72"/>
      <c r="D311" s="72"/>
      <c r="E311" s="72"/>
      <c r="F311" s="72"/>
      <c r="G311" s="72"/>
      <c r="H311" s="72"/>
      <c r="I311" s="72"/>
    </row>
    <row r="312" spans="3:9" x14ac:dyDescent="0.25">
      <c r="C312" s="72"/>
      <c r="D312" s="72"/>
      <c r="E312" s="72"/>
      <c r="F312" s="72"/>
      <c r="G312" s="72"/>
      <c r="H312" s="72"/>
      <c r="I312" s="72"/>
    </row>
    <row r="313" spans="3:9" x14ac:dyDescent="0.25">
      <c r="C313" s="72"/>
      <c r="D313" s="72"/>
      <c r="E313" s="72"/>
      <c r="F313" s="72"/>
      <c r="G313" s="72"/>
      <c r="H313" s="72"/>
      <c r="I313" s="72"/>
    </row>
    <row r="314" spans="3:9" x14ac:dyDescent="0.25">
      <c r="C314" s="72"/>
      <c r="D314" s="72"/>
      <c r="E314" s="72"/>
      <c r="F314" s="72"/>
      <c r="G314" s="72"/>
      <c r="H314" s="72"/>
      <c r="I314" s="72"/>
    </row>
    <row r="315" spans="3:9" x14ac:dyDescent="0.25">
      <c r="C315" s="72"/>
      <c r="D315" s="72"/>
      <c r="E315" s="72"/>
      <c r="F315" s="72"/>
      <c r="G315" s="72"/>
      <c r="H315" s="72"/>
      <c r="I315" s="72"/>
    </row>
    <row r="316" spans="3:9" x14ac:dyDescent="0.25">
      <c r="C316" s="72"/>
      <c r="D316" s="72"/>
      <c r="E316" s="72"/>
      <c r="F316" s="72"/>
      <c r="G316" s="72"/>
      <c r="H316" s="72"/>
      <c r="I316" s="72"/>
    </row>
    <row r="317" spans="3:9" x14ac:dyDescent="0.25">
      <c r="C317" s="72"/>
      <c r="D317" s="72"/>
      <c r="E317" s="72"/>
      <c r="F317" s="72"/>
      <c r="G317" s="72"/>
      <c r="H317" s="72"/>
      <c r="I317" s="72"/>
    </row>
    <row r="318" spans="3:9" x14ac:dyDescent="0.25">
      <c r="C318" s="72"/>
      <c r="D318" s="72"/>
      <c r="E318" s="72"/>
      <c r="F318" s="72"/>
      <c r="G318" s="72"/>
      <c r="H318" s="72"/>
      <c r="I318" s="72"/>
    </row>
    <row r="319" spans="3:9" x14ac:dyDescent="0.25">
      <c r="C319" s="72"/>
      <c r="D319" s="72"/>
      <c r="E319" s="72"/>
      <c r="F319" s="72"/>
      <c r="G319" s="72"/>
      <c r="H319" s="72"/>
      <c r="I319" s="72"/>
    </row>
    <row r="320" spans="3:9" x14ac:dyDescent="0.25">
      <c r="C320" s="72"/>
      <c r="D320" s="72"/>
      <c r="E320" s="72"/>
      <c r="F320" s="72"/>
      <c r="G320" s="72"/>
      <c r="H320" s="72"/>
      <c r="I320" s="72"/>
    </row>
    <row r="321" spans="3:9" x14ac:dyDescent="0.25">
      <c r="C321" s="72"/>
      <c r="D321" s="72"/>
      <c r="E321" s="72"/>
      <c r="F321" s="72"/>
      <c r="G321" s="72"/>
      <c r="H321" s="72"/>
      <c r="I321" s="72"/>
    </row>
    <row r="322" spans="3:9" x14ac:dyDescent="0.25">
      <c r="C322" s="72"/>
      <c r="D322" s="72"/>
      <c r="E322" s="72"/>
      <c r="F322" s="72"/>
      <c r="G322" s="72"/>
      <c r="H322" s="72"/>
      <c r="I322" s="72"/>
    </row>
    <row r="323" spans="3:9" x14ac:dyDescent="0.25">
      <c r="C323" s="72"/>
      <c r="D323" s="72"/>
      <c r="E323" s="72"/>
      <c r="F323" s="72"/>
      <c r="G323" s="72"/>
      <c r="H323" s="72"/>
      <c r="I323" s="72"/>
    </row>
    <row r="324" spans="3:9" x14ac:dyDescent="0.25">
      <c r="C324" s="72"/>
      <c r="D324" s="72"/>
      <c r="E324" s="72"/>
      <c r="F324" s="72"/>
      <c r="G324" s="72"/>
      <c r="H324" s="72"/>
      <c r="I324" s="72"/>
    </row>
    <row r="325" spans="3:9" x14ac:dyDescent="0.25">
      <c r="C325" s="72"/>
      <c r="D325" s="72"/>
      <c r="E325" s="72"/>
      <c r="F325" s="72"/>
      <c r="G325" s="72"/>
      <c r="H325" s="72"/>
      <c r="I325" s="72"/>
    </row>
    <row r="326" spans="3:9" x14ac:dyDescent="0.25">
      <c r="C326" s="72"/>
      <c r="D326" s="72"/>
      <c r="E326" s="72"/>
      <c r="F326" s="72"/>
      <c r="G326" s="72"/>
      <c r="H326" s="72"/>
      <c r="I326" s="72"/>
    </row>
    <row r="327" spans="3:9" x14ac:dyDescent="0.25">
      <c r="C327" s="72"/>
      <c r="D327" s="72"/>
      <c r="E327" s="72"/>
      <c r="F327" s="72"/>
      <c r="G327" s="72"/>
      <c r="H327" s="72"/>
      <c r="I327" s="72"/>
    </row>
    <row r="328" spans="3:9" x14ac:dyDescent="0.25">
      <c r="C328" s="72"/>
      <c r="D328" s="72"/>
      <c r="E328" s="72"/>
      <c r="F328" s="72"/>
      <c r="G328" s="72"/>
      <c r="H328" s="72"/>
      <c r="I328" s="72"/>
    </row>
    <row r="329" spans="3:9" x14ac:dyDescent="0.25">
      <c r="C329" s="72"/>
      <c r="D329" s="72"/>
      <c r="E329" s="72"/>
      <c r="F329" s="72"/>
      <c r="G329" s="72"/>
      <c r="H329" s="72"/>
      <c r="I329" s="72"/>
    </row>
    <row r="330" spans="3:9" x14ac:dyDescent="0.25">
      <c r="C330" s="72"/>
      <c r="D330" s="72"/>
      <c r="E330" s="72"/>
      <c r="F330" s="72"/>
      <c r="G330" s="72"/>
      <c r="H330" s="72"/>
      <c r="I330" s="72"/>
    </row>
    <row r="331" spans="3:9" x14ac:dyDescent="0.25">
      <c r="C331" s="72"/>
      <c r="D331" s="72"/>
      <c r="E331" s="72"/>
      <c r="F331" s="72"/>
      <c r="G331" s="72"/>
      <c r="H331" s="72"/>
      <c r="I331" s="72"/>
    </row>
    <row r="332" spans="3:9" x14ac:dyDescent="0.25">
      <c r="C332" s="72"/>
      <c r="D332" s="72"/>
      <c r="E332" s="72"/>
      <c r="F332" s="72"/>
      <c r="G332" s="72"/>
      <c r="H332" s="72"/>
      <c r="I332" s="72"/>
    </row>
    <row r="333" spans="3:9" x14ac:dyDescent="0.25">
      <c r="C333" s="72"/>
      <c r="D333" s="72"/>
      <c r="E333" s="72"/>
      <c r="F333" s="72"/>
      <c r="G333" s="72"/>
      <c r="H333" s="72"/>
      <c r="I333" s="72"/>
    </row>
    <row r="334" spans="3:9" x14ac:dyDescent="0.25">
      <c r="C334" s="72"/>
      <c r="D334" s="72"/>
      <c r="E334" s="72"/>
      <c r="F334" s="72"/>
      <c r="G334" s="72"/>
      <c r="H334" s="72"/>
      <c r="I334" s="72"/>
    </row>
    <row r="335" spans="3:9" x14ac:dyDescent="0.25">
      <c r="C335" s="72"/>
      <c r="D335" s="72"/>
      <c r="E335" s="72"/>
      <c r="F335" s="72"/>
      <c r="G335" s="72"/>
      <c r="H335" s="72"/>
      <c r="I335" s="72"/>
    </row>
    <row r="336" spans="3:9" x14ac:dyDescent="0.25">
      <c r="C336" s="72"/>
      <c r="D336" s="72"/>
      <c r="E336" s="72"/>
      <c r="F336" s="72"/>
      <c r="G336" s="72"/>
      <c r="H336" s="72"/>
      <c r="I336" s="72"/>
    </row>
    <row r="337" spans="3:9" x14ac:dyDescent="0.25">
      <c r="C337" s="72"/>
      <c r="D337" s="72"/>
      <c r="E337" s="72"/>
      <c r="F337" s="72"/>
      <c r="G337" s="72"/>
      <c r="H337" s="72"/>
      <c r="I337" s="72"/>
    </row>
    <row r="338" spans="3:9" x14ac:dyDescent="0.25">
      <c r="C338" s="72"/>
      <c r="D338" s="72"/>
      <c r="E338" s="72"/>
      <c r="F338" s="72"/>
      <c r="G338" s="72"/>
      <c r="H338" s="72"/>
      <c r="I338" s="72"/>
    </row>
    <row r="339" spans="3:9" x14ac:dyDescent="0.25">
      <c r="C339" s="72"/>
      <c r="D339" s="72"/>
      <c r="E339" s="72"/>
      <c r="F339" s="72"/>
      <c r="G339" s="72"/>
      <c r="H339" s="72"/>
      <c r="I339" s="72"/>
    </row>
    <row r="340" spans="3:9" x14ac:dyDescent="0.25">
      <c r="C340" s="72"/>
      <c r="D340" s="72"/>
      <c r="E340" s="72"/>
      <c r="F340" s="72"/>
      <c r="G340" s="72"/>
      <c r="H340" s="72"/>
      <c r="I340" s="72"/>
    </row>
    <row r="341" spans="3:9" x14ac:dyDescent="0.25">
      <c r="C341" s="72"/>
      <c r="D341" s="72"/>
      <c r="E341" s="72"/>
      <c r="F341" s="72"/>
      <c r="G341" s="72"/>
      <c r="H341" s="72"/>
      <c r="I341" s="72"/>
    </row>
    <row r="342" spans="3:9" x14ac:dyDescent="0.25">
      <c r="C342" s="72"/>
      <c r="D342" s="72"/>
      <c r="E342" s="72"/>
      <c r="F342" s="72"/>
      <c r="G342" s="72"/>
      <c r="H342" s="72"/>
      <c r="I342" s="72"/>
    </row>
    <row r="343" spans="3:9" x14ac:dyDescent="0.25">
      <c r="C343" s="72"/>
      <c r="D343" s="72"/>
      <c r="E343" s="72"/>
      <c r="F343" s="72"/>
      <c r="G343" s="72"/>
      <c r="H343" s="72"/>
      <c r="I343" s="72"/>
    </row>
    <row r="344" spans="3:9" x14ac:dyDescent="0.25">
      <c r="C344" s="72"/>
      <c r="D344" s="72"/>
      <c r="E344" s="72"/>
      <c r="F344" s="72"/>
      <c r="G344" s="72"/>
      <c r="H344" s="72"/>
      <c r="I344" s="72"/>
    </row>
    <row r="345" spans="3:9" x14ac:dyDescent="0.25">
      <c r="C345" s="72"/>
      <c r="D345" s="72"/>
      <c r="E345" s="72"/>
      <c r="F345" s="72"/>
      <c r="G345" s="72"/>
      <c r="H345" s="72"/>
      <c r="I345" s="72"/>
    </row>
    <row r="346" spans="3:9" x14ac:dyDescent="0.25">
      <c r="C346" s="72"/>
      <c r="D346" s="72"/>
      <c r="E346" s="72"/>
      <c r="F346" s="72"/>
      <c r="G346" s="72"/>
      <c r="H346" s="72"/>
      <c r="I346" s="72"/>
    </row>
    <row r="347" spans="3:9" x14ac:dyDescent="0.25">
      <c r="C347" s="72"/>
      <c r="D347" s="72"/>
      <c r="E347" s="72"/>
      <c r="F347" s="72"/>
      <c r="G347" s="72"/>
      <c r="H347" s="72"/>
      <c r="I347" s="72"/>
    </row>
    <row r="348" spans="3:9" x14ac:dyDescent="0.25">
      <c r="C348" s="72"/>
      <c r="D348" s="72"/>
      <c r="E348" s="72"/>
      <c r="F348" s="72"/>
      <c r="G348" s="72"/>
      <c r="H348" s="72"/>
      <c r="I348" s="72"/>
    </row>
    <row r="349" spans="3:9" x14ac:dyDescent="0.25">
      <c r="C349" s="72"/>
      <c r="D349" s="72"/>
      <c r="E349" s="72"/>
      <c r="F349" s="72"/>
      <c r="G349" s="72"/>
      <c r="H349" s="72"/>
      <c r="I349" s="72"/>
    </row>
    <row r="350" spans="3:9" x14ac:dyDescent="0.25">
      <c r="C350" s="72"/>
      <c r="D350" s="72"/>
      <c r="E350" s="72"/>
      <c r="F350" s="72"/>
      <c r="G350" s="72"/>
      <c r="H350" s="72"/>
      <c r="I350" s="72"/>
    </row>
    <row r="351" spans="3:9" x14ac:dyDescent="0.25">
      <c r="C351" s="72"/>
      <c r="D351" s="72"/>
      <c r="E351" s="72"/>
      <c r="F351" s="72"/>
      <c r="G351" s="72"/>
      <c r="H351" s="72"/>
      <c r="I351" s="72"/>
    </row>
    <row r="352" spans="3:9" x14ac:dyDescent="0.25">
      <c r="C352" s="72"/>
      <c r="D352" s="72"/>
      <c r="E352" s="72"/>
      <c r="F352" s="72"/>
      <c r="G352" s="72"/>
      <c r="H352" s="72"/>
      <c r="I352" s="72"/>
    </row>
    <row r="353" spans="3:9" x14ac:dyDescent="0.25">
      <c r="C353" s="72"/>
      <c r="D353" s="72"/>
      <c r="E353" s="72"/>
      <c r="F353" s="72"/>
      <c r="G353" s="72"/>
      <c r="H353" s="72"/>
      <c r="I353" s="72"/>
    </row>
    <row r="354" spans="3:9" x14ac:dyDescent="0.25">
      <c r="C354" s="72"/>
      <c r="D354" s="72"/>
      <c r="E354" s="72"/>
      <c r="F354" s="72"/>
      <c r="G354" s="72"/>
      <c r="H354" s="72"/>
      <c r="I354" s="72"/>
    </row>
    <row r="355" spans="3:9" x14ac:dyDescent="0.25">
      <c r="C355" s="72"/>
      <c r="D355" s="72"/>
      <c r="E355" s="72"/>
      <c r="F355" s="72"/>
      <c r="G355" s="72"/>
      <c r="H355" s="72"/>
      <c r="I355" s="72"/>
    </row>
    <row r="356" spans="3:9" x14ac:dyDescent="0.25">
      <c r="C356" s="72"/>
      <c r="D356" s="72"/>
      <c r="E356" s="72"/>
      <c r="F356" s="72"/>
      <c r="G356" s="72"/>
      <c r="H356" s="72"/>
      <c r="I356" s="72"/>
    </row>
    <row r="357" spans="3:9" x14ac:dyDescent="0.25">
      <c r="C357" s="72"/>
      <c r="D357" s="72"/>
      <c r="E357" s="72"/>
      <c r="F357" s="72"/>
      <c r="G357" s="72"/>
      <c r="H357" s="72"/>
      <c r="I357" s="72"/>
    </row>
    <row r="358" spans="3:9" x14ac:dyDescent="0.25">
      <c r="C358" s="72"/>
      <c r="D358" s="72"/>
      <c r="E358" s="72"/>
      <c r="F358" s="72"/>
      <c r="G358" s="72"/>
      <c r="H358" s="72"/>
      <c r="I358" s="72"/>
    </row>
    <row r="359" spans="3:9" x14ac:dyDescent="0.25">
      <c r="C359" s="72"/>
      <c r="D359" s="72"/>
      <c r="E359" s="72"/>
      <c r="F359" s="72"/>
      <c r="G359" s="72"/>
      <c r="H359" s="72"/>
      <c r="I359" s="72"/>
    </row>
    <row r="360" spans="3:9" x14ac:dyDescent="0.25">
      <c r="C360" s="72"/>
      <c r="D360" s="72"/>
      <c r="E360" s="72"/>
      <c r="F360" s="72"/>
      <c r="G360" s="72"/>
      <c r="H360" s="72"/>
      <c r="I360" s="72"/>
    </row>
    <row r="361" spans="3:9" x14ac:dyDescent="0.25">
      <c r="C361" s="72"/>
      <c r="D361" s="72"/>
      <c r="E361" s="72"/>
      <c r="F361" s="72"/>
      <c r="G361" s="72"/>
      <c r="H361" s="72"/>
      <c r="I361" s="72"/>
    </row>
    <row r="362" spans="3:9" x14ac:dyDescent="0.25">
      <c r="C362" s="72"/>
      <c r="D362" s="72"/>
      <c r="E362" s="72"/>
      <c r="F362" s="72"/>
      <c r="G362" s="72"/>
      <c r="H362" s="72"/>
      <c r="I362" s="72"/>
    </row>
    <row r="363" spans="3:9" x14ac:dyDescent="0.25">
      <c r="C363" s="72"/>
      <c r="D363" s="72"/>
      <c r="E363" s="72"/>
      <c r="F363" s="72"/>
      <c r="G363" s="72"/>
      <c r="H363" s="72"/>
      <c r="I363" s="72"/>
    </row>
    <row r="364" spans="3:9" x14ac:dyDescent="0.25">
      <c r="C364" s="72"/>
      <c r="D364" s="72"/>
      <c r="E364" s="72"/>
      <c r="F364" s="72"/>
      <c r="G364" s="72"/>
      <c r="H364" s="72"/>
      <c r="I364" s="72"/>
    </row>
    <row r="365" spans="3:9" x14ac:dyDescent="0.25">
      <c r="C365" s="72"/>
      <c r="D365" s="72"/>
      <c r="E365" s="72"/>
      <c r="F365" s="72"/>
      <c r="G365" s="72"/>
      <c r="H365" s="72"/>
      <c r="I365" s="72"/>
    </row>
    <row r="366" spans="3:9" x14ac:dyDescent="0.25">
      <c r="C366" s="72"/>
      <c r="D366" s="72"/>
      <c r="E366" s="72"/>
      <c r="F366" s="72"/>
      <c r="G366" s="72"/>
      <c r="H366" s="72"/>
      <c r="I366" s="72"/>
    </row>
    <row r="367" spans="3:9" x14ac:dyDescent="0.25">
      <c r="C367" s="72"/>
      <c r="D367" s="72"/>
      <c r="E367" s="72"/>
      <c r="F367" s="72"/>
      <c r="G367" s="72"/>
      <c r="H367" s="72"/>
      <c r="I367" s="72"/>
    </row>
    <row r="368" spans="3:9" x14ac:dyDescent="0.25">
      <c r="C368" s="72"/>
      <c r="D368" s="72"/>
      <c r="E368" s="72"/>
      <c r="F368" s="72"/>
      <c r="G368" s="72"/>
      <c r="H368" s="72"/>
      <c r="I368" s="72"/>
    </row>
    <row r="369" spans="3:9" x14ac:dyDescent="0.25">
      <c r="C369" s="72"/>
      <c r="D369" s="72"/>
      <c r="E369" s="72"/>
      <c r="F369" s="72"/>
      <c r="G369" s="72"/>
      <c r="H369" s="72"/>
      <c r="I369" s="72"/>
    </row>
    <row r="370" spans="3:9" x14ac:dyDescent="0.25">
      <c r="C370" s="72"/>
      <c r="D370" s="72"/>
      <c r="E370" s="72"/>
      <c r="F370" s="72"/>
      <c r="G370" s="72"/>
      <c r="H370" s="72"/>
      <c r="I370" s="72"/>
    </row>
    <row r="371" spans="3:9" x14ac:dyDescent="0.25">
      <c r="C371" s="72"/>
      <c r="D371" s="72"/>
      <c r="E371" s="72"/>
      <c r="F371" s="72"/>
      <c r="G371" s="72"/>
      <c r="H371" s="72"/>
      <c r="I371" s="72"/>
    </row>
    <row r="372" spans="3:9" x14ac:dyDescent="0.25">
      <c r="C372" s="72"/>
      <c r="D372" s="72"/>
      <c r="E372" s="72"/>
      <c r="F372" s="72"/>
      <c r="G372" s="72"/>
      <c r="H372" s="72"/>
      <c r="I372" s="72"/>
    </row>
    <row r="373" spans="3:9" x14ac:dyDescent="0.25">
      <c r="C373" s="72"/>
      <c r="D373" s="72"/>
      <c r="E373" s="72"/>
      <c r="F373" s="72"/>
      <c r="G373" s="72"/>
      <c r="H373" s="72"/>
      <c r="I373" s="72"/>
    </row>
    <row r="374" spans="3:9" x14ac:dyDescent="0.25">
      <c r="C374" s="72"/>
      <c r="D374" s="72"/>
      <c r="E374" s="72"/>
      <c r="F374" s="72"/>
      <c r="G374" s="72"/>
      <c r="H374" s="72"/>
      <c r="I374" s="72"/>
    </row>
    <row r="375" spans="3:9" x14ac:dyDescent="0.25">
      <c r="C375" s="72"/>
      <c r="D375" s="72"/>
      <c r="E375" s="72"/>
      <c r="F375" s="72"/>
      <c r="G375" s="72"/>
      <c r="H375" s="72"/>
      <c r="I375" s="72"/>
    </row>
    <row r="376" spans="3:9" x14ac:dyDescent="0.25">
      <c r="C376" s="72"/>
      <c r="D376" s="72"/>
      <c r="E376" s="72"/>
      <c r="F376" s="72"/>
      <c r="G376" s="72"/>
      <c r="H376" s="72"/>
      <c r="I376" s="72"/>
    </row>
    <row r="377" spans="3:9" x14ac:dyDescent="0.25">
      <c r="C377" s="72"/>
      <c r="D377" s="72"/>
      <c r="E377" s="72"/>
      <c r="F377" s="72"/>
      <c r="G377" s="72"/>
      <c r="H377" s="72"/>
      <c r="I377" s="72"/>
    </row>
    <row r="378" spans="3:9" x14ac:dyDescent="0.25">
      <c r="C378" s="72"/>
      <c r="D378" s="72"/>
      <c r="E378" s="72"/>
      <c r="F378" s="72"/>
      <c r="G378" s="72"/>
      <c r="H378" s="72"/>
      <c r="I378" s="72"/>
    </row>
    <row r="379" spans="3:9" x14ac:dyDescent="0.25">
      <c r="C379" s="72"/>
      <c r="D379" s="72"/>
      <c r="E379" s="72"/>
      <c r="F379" s="72"/>
      <c r="G379" s="72"/>
      <c r="H379" s="72"/>
      <c r="I379" s="72"/>
    </row>
    <row r="380" spans="3:9" x14ac:dyDescent="0.25">
      <c r="C380" s="72"/>
      <c r="D380" s="72"/>
      <c r="E380" s="72"/>
      <c r="F380" s="72"/>
      <c r="G380" s="72"/>
      <c r="H380" s="72"/>
      <c r="I380" s="72"/>
    </row>
  </sheetData>
  <sortState xmlns:xlrd2="http://schemas.microsoft.com/office/spreadsheetml/2017/richdata2" ref="DX66:DY101">
    <sortCondition ref="DX66"/>
  </sortState>
  <mergeCells count="23">
    <mergeCell ref="S163:V163"/>
    <mergeCell ref="D42:D46"/>
    <mergeCell ref="B48:F48"/>
    <mergeCell ref="D49:D53"/>
    <mergeCell ref="B55:F55"/>
    <mergeCell ref="D56:D60"/>
    <mergeCell ref="B62:F62"/>
    <mergeCell ref="D63:D67"/>
    <mergeCell ref="B69:F69"/>
    <mergeCell ref="D70:D74"/>
    <mergeCell ref="B76:F76"/>
    <mergeCell ref="D77:D81"/>
    <mergeCell ref="A28:B28"/>
    <mergeCell ref="A30:B30"/>
    <mergeCell ref="ER118:EU118"/>
    <mergeCell ref="EF99:EF102"/>
    <mergeCell ref="EF81:EF83"/>
    <mergeCell ref="EF84:EF89"/>
    <mergeCell ref="EF90:EF91"/>
    <mergeCell ref="EF92:EF94"/>
    <mergeCell ref="EF95:EF98"/>
    <mergeCell ref="B41:F41"/>
    <mergeCell ref="A29:B29"/>
  </mergeCells>
  <conditionalFormatting sqref="D12:G16 D24:G24 D5:G9 D21:G22">
    <cfRule type="expression" dxfId="121" priority="143">
      <formula>$B$2=1</formula>
    </cfRule>
  </conditionalFormatting>
  <conditionalFormatting sqref="D12:G16 D24:G24 D5:G9 D21:G22">
    <cfRule type="expression" dxfId="120" priority="139">
      <formula>$B$2=2</formula>
    </cfRule>
    <cfRule type="expression" dxfId="119" priority="141">
      <formula>$B$2=1</formula>
    </cfRule>
    <cfRule type="expression" priority="142">
      <formula>$B$2=1</formula>
    </cfRule>
  </conditionalFormatting>
  <conditionalFormatting sqref="E12:G16 E24:G24 E5:G9 E21:G22">
    <cfRule type="expression" dxfId="118" priority="137">
      <formula>$B$2=3</formula>
    </cfRule>
    <cfRule type="expression" dxfId="117" priority="138">
      <formula>$B$2=2</formula>
    </cfRule>
  </conditionalFormatting>
  <conditionalFormatting sqref="F12:G16 F24:G24 F5:G9 F21:G22">
    <cfRule type="expression" dxfId="116" priority="135">
      <formula>$B$2=4</formula>
    </cfRule>
    <cfRule type="expression" dxfId="115" priority="136">
      <formula>$B$2=3</formula>
    </cfRule>
  </conditionalFormatting>
  <conditionalFormatting sqref="G12:G16 G24 G5:G9 G21:G22">
    <cfRule type="expression" dxfId="114" priority="133">
      <formula>$B$2=5</formula>
    </cfRule>
    <cfRule type="expression" dxfId="113" priority="134">
      <formula>$B$2=4</formula>
    </cfRule>
  </conditionalFormatting>
  <conditionalFormatting sqref="B12:B16 B5:B10 D18:G18 B18:B22 D5:G10 D12:G16 C13:C16 B24:G24 C21:G22 C18:C20">
    <cfRule type="expression" dxfId="112" priority="132">
      <formula>$B$2=""</formula>
    </cfRule>
  </conditionalFormatting>
  <conditionalFormatting sqref="D24:G24 D12:G16 D5:G10 A81:J82 A53:J58 A60:J65 A67:J72 A74:J79 A26:J27 A30 D21:G22 D52 G52:J52 D59 G59:J59 D66 G66:J66 D73 G73:J73 D80 G80:J80 A31:J51">
    <cfRule type="expression" dxfId="111" priority="131">
      <formula>$B$2=""</formula>
    </cfRule>
  </conditionalFormatting>
  <conditionalFormatting sqref="D10:G10">
    <cfRule type="expression" dxfId="110" priority="130">
      <formula>$B$2=1</formula>
    </cfRule>
  </conditionalFormatting>
  <conditionalFormatting sqref="D10:G10">
    <cfRule type="expression" dxfId="109" priority="127">
      <formula>$B$2=2</formula>
    </cfRule>
    <cfRule type="expression" dxfId="108" priority="128">
      <formula>$B$2=1</formula>
    </cfRule>
    <cfRule type="expression" priority="129">
      <formula>$B$2=1</formula>
    </cfRule>
  </conditionalFormatting>
  <conditionalFormatting sqref="E10:G10">
    <cfRule type="expression" dxfId="107" priority="125">
      <formula>$B$2=3</formula>
    </cfRule>
    <cfRule type="expression" dxfId="106" priority="126">
      <formula>$B$2=2</formula>
    </cfRule>
  </conditionalFormatting>
  <conditionalFormatting sqref="F10:G10">
    <cfRule type="expression" dxfId="105" priority="123">
      <formula>$B$2=4</formula>
    </cfRule>
    <cfRule type="expression" dxfId="104" priority="124">
      <formula>$B$2=3</formula>
    </cfRule>
  </conditionalFormatting>
  <conditionalFormatting sqref="G10">
    <cfRule type="expression" dxfId="103" priority="121">
      <formula>$B$2=5</formula>
    </cfRule>
    <cfRule type="expression" dxfId="102" priority="122">
      <formula>$B$2=4</formula>
    </cfRule>
  </conditionalFormatting>
  <conditionalFormatting sqref="B81:F81 B48:F51 B53:F58 B60:F65 B67:F72 B74:F79">
    <cfRule type="expression" dxfId="101" priority="120">
      <formula>$B$2=1</formula>
    </cfRule>
  </conditionalFormatting>
  <conditionalFormatting sqref="B55:F58 B60:F65 B67:F72 B74:F79 B81:F81">
    <cfRule type="expression" dxfId="100" priority="119">
      <formula>$B$2=2</formula>
    </cfRule>
  </conditionalFormatting>
  <conditionalFormatting sqref="B62:F65 B67:F72 B74:F79 B81:F81">
    <cfRule type="expression" dxfId="99" priority="118">
      <formula>$B$2=3</formula>
    </cfRule>
  </conditionalFormatting>
  <conditionalFormatting sqref="B69:F72 B74:F79 B81:F81">
    <cfRule type="expression" dxfId="98" priority="117">
      <formula>$B$2=4</formula>
    </cfRule>
  </conditionalFormatting>
  <conditionalFormatting sqref="B76:F79 B81:F81">
    <cfRule type="expression" dxfId="97" priority="116">
      <formula>$B$2=5</formula>
    </cfRule>
  </conditionalFormatting>
  <conditionalFormatting sqref="C28:J30">
    <cfRule type="expression" dxfId="96" priority="115">
      <formula>$B$2=""</formula>
    </cfRule>
  </conditionalFormatting>
  <conditionalFormatting sqref="A28">
    <cfRule type="expression" dxfId="95" priority="113">
      <formula>$B$2=""</formula>
    </cfRule>
  </conditionalFormatting>
  <conditionalFormatting sqref="D23:G23">
    <cfRule type="expression" dxfId="94" priority="86">
      <formula>$B$2=""</formula>
    </cfRule>
  </conditionalFormatting>
  <conditionalFormatting sqref="A29">
    <cfRule type="expression" dxfId="93" priority="111">
      <formula>$B$2=""</formula>
    </cfRule>
  </conditionalFormatting>
  <conditionalFormatting sqref="A29:B29">
    <cfRule type="expression" dxfId="92" priority="110">
      <formula>$B$2=""</formula>
    </cfRule>
  </conditionalFormatting>
  <conditionalFormatting sqref="D17:G18">
    <cfRule type="expression" dxfId="91" priority="98">
      <formula>$B$2=""</formula>
    </cfRule>
  </conditionalFormatting>
  <conditionalFormatting sqref="D19:G20">
    <cfRule type="expression" dxfId="90" priority="74">
      <formula>$B$2=""</formula>
    </cfRule>
  </conditionalFormatting>
  <conditionalFormatting sqref="D17:G18">
    <cfRule type="expression" dxfId="89" priority="109">
      <formula>$B$2=1</formula>
    </cfRule>
  </conditionalFormatting>
  <conditionalFormatting sqref="D17:G18">
    <cfRule type="expression" dxfId="88" priority="106">
      <formula>$B$2=2</formula>
    </cfRule>
    <cfRule type="expression" dxfId="87" priority="107">
      <formula>$B$2=1</formula>
    </cfRule>
    <cfRule type="expression" priority="108">
      <formula>$B$2=1</formula>
    </cfRule>
  </conditionalFormatting>
  <conditionalFormatting sqref="E17:G18">
    <cfRule type="expression" dxfId="86" priority="104">
      <formula>$B$2=3</formula>
    </cfRule>
    <cfRule type="expression" dxfId="85" priority="105">
      <formula>$B$2=2</formula>
    </cfRule>
  </conditionalFormatting>
  <conditionalFormatting sqref="F17:G18">
    <cfRule type="expression" dxfId="84" priority="102">
      <formula>$B$2=4</formula>
    </cfRule>
    <cfRule type="expression" dxfId="83" priority="103">
      <formula>$B$2=3</formula>
    </cfRule>
  </conditionalFormatting>
  <conditionalFormatting sqref="G17:G18">
    <cfRule type="expression" dxfId="82" priority="100">
      <formula>$B$2=5</formula>
    </cfRule>
    <cfRule type="expression" dxfId="81" priority="101">
      <formula>$B$2=4</formula>
    </cfRule>
  </conditionalFormatting>
  <conditionalFormatting sqref="B17:G17">
    <cfRule type="expression" dxfId="80" priority="99">
      <formula>$B$2=""</formula>
    </cfRule>
  </conditionalFormatting>
  <conditionalFormatting sqref="D23:G23">
    <cfRule type="expression" dxfId="79" priority="97">
      <formula>$B$2=1</formula>
    </cfRule>
  </conditionalFormatting>
  <conditionalFormatting sqref="D23:G23">
    <cfRule type="expression" dxfId="78" priority="94">
      <formula>$B$2=2</formula>
    </cfRule>
    <cfRule type="expression" dxfId="77" priority="95">
      <formula>$B$2=1</formula>
    </cfRule>
    <cfRule type="expression" priority="96">
      <formula>$B$2=1</formula>
    </cfRule>
  </conditionalFormatting>
  <conditionalFormatting sqref="E23:G23">
    <cfRule type="expression" dxfId="76" priority="92">
      <formula>$B$2=3</formula>
    </cfRule>
    <cfRule type="expression" dxfId="75" priority="93">
      <formula>$B$2=2</formula>
    </cfRule>
  </conditionalFormatting>
  <conditionalFormatting sqref="F23:G23">
    <cfRule type="expression" dxfId="74" priority="90">
      <formula>$B$2=4</formula>
    </cfRule>
    <cfRule type="expression" dxfId="73" priority="91">
      <formula>$B$2=3</formula>
    </cfRule>
  </conditionalFormatting>
  <conditionalFormatting sqref="G23">
    <cfRule type="expression" dxfId="72" priority="88">
      <formula>$B$2=5</formula>
    </cfRule>
    <cfRule type="expression" dxfId="71" priority="89">
      <formula>$B$2=4</formula>
    </cfRule>
  </conditionalFormatting>
  <conditionalFormatting sqref="B23:G23">
    <cfRule type="expression" dxfId="70" priority="87">
      <formula>$B$2=""</formula>
    </cfRule>
  </conditionalFormatting>
  <conditionalFormatting sqref="D11:G11">
    <cfRule type="expression" dxfId="69" priority="50">
      <formula>$B$2=""</formula>
    </cfRule>
  </conditionalFormatting>
  <conditionalFormatting sqref="D19:G20">
    <cfRule type="expression" dxfId="68" priority="85">
      <formula>$B$2=1</formula>
    </cfRule>
  </conditionalFormatting>
  <conditionalFormatting sqref="D19:G20">
    <cfRule type="expression" dxfId="67" priority="82">
      <formula>$B$2=2</formula>
    </cfRule>
    <cfRule type="expression" dxfId="66" priority="83">
      <formula>$B$2=1</formula>
    </cfRule>
    <cfRule type="expression" priority="84">
      <formula>$B$2=1</formula>
    </cfRule>
  </conditionalFormatting>
  <conditionalFormatting sqref="E19:G20">
    <cfRule type="expression" dxfId="65" priority="80">
      <formula>$B$2=3</formula>
    </cfRule>
    <cfRule type="expression" dxfId="64" priority="81">
      <formula>$B$2=2</formula>
    </cfRule>
  </conditionalFormatting>
  <conditionalFormatting sqref="F19:G20">
    <cfRule type="expression" dxfId="63" priority="78">
      <formula>$B$2=4</formula>
    </cfRule>
    <cfRule type="expression" dxfId="62" priority="79">
      <formula>$B$2=3</formula>
    </cfRule>
  </conditionalFormatting>
  <conditionalFormatting sqref="G19:G20">
    <cfRule type="expression" dxfId="61" priority="76">
      <formula>$B$2=5</formula>
    </cfRule>
    <cfRule type="expression" dxfId="60" priority="77">
      <formula>$B$2=4</formula>
    </cfRule>
  </conditionalFormatting>
  <conditionalFormatting sqref="D19:G20">
    <cfRule type="expression" dxfId="59" priority="75">
      <formula>$B$2=""</formula>
    </cfRule>
  </conditionalFormatting>
  <conditionalFormatting sqref="D11:G11">
    <cfRule type="expression" dxfId="58" priority="61">
      <formula>$B$2=1</formula>
    </cfRule>
  </conditionalFormatting>
  <conditionalFormatting sqref="D11:G11">
    <cfRule type="expression" dxfId="57" priority="58">
      <formula>$B$2=2</formula>
    </cfRule>
    <cfRule type="expression" dxfId="56" priority="59">
      <formula>$B$2=1</formula>
    </cfRule>
    <cfRule type="expression" priority="60">
      <formula>$B$2=1</formula>
    </cfRule>
  </conditionalFormatting>
  <conditionalFormatting sqref="E11:G11">
    <cfRule type="expression" dxfId="55" priority="56">
      <formula>$B$2=3</formula>
    </cfRule>
    <cfRule type="expression" dxfId="54" priority="57">
      <formula>$B$2=2</formula>
    </cfRule>
  </conditionalFormatting>
  <conditionalFormatting sqref="F11:G11">
    <cfRule type="expression" dxfId="53" priority="54">
      <formula>$B$2=4</formula>
    </cfRule>
    <cfRule type="expression" dxfId="52" priority="55">
      <formula>$B$2=3</formula>
    </cfRule>
  </conditionalFormatting>
  <conditionalFormatting sqref="G11">
    <cfRule type="expression" dxfId="51" priority="52">
      <formula>$B$2=5</formula>
    </cfRule>
    <cfRule type="expression" dxfId="50" priority="53">
      <formula>$B$2=4</formula>
    </cfRule>
  </conditionalFormatting>
  <conditionalFormatting sqref="B11 D11:G11">
    <cfRule type="expression" dxfId="49" priority="51">
      <formula>$B$2=""</formula>
    </cfRule>
  </conditionalFormatting>
  <conditionalFormatting sqref="A52">
    <cfRule type="expression" dxfId="48" priority="49">
      <formula>$B$2=""</formula>
    </cfRule>
  </conditionalFormatting>
  <conditionalFormatting sqref="A59">
    <cfRule type="expression" dxfId="47" priority="48">
      <formula>$B$2=""</formula>
    </cfRule>
  </conditionalFormatting>
  <conditionalFormatting sqref="A66">
    <cfRule type="expression" dxfId="46" priority="47">
      <formula>$B$2=""</formula>
    </cfRule>
  </conditionalFormatting>
  <conditionalFormatting sqref="A73">
    <cfRule type="expression" dxfId="45" priority="46">
      <formula>$B$2=""</formula>
    </cfRule>
  </conditionalFormatting>
  <conditionalFormatting sqref="A80">
    <cfRule type="expression" dxfId="44" priority="45">
      <formula>$B$2=""</formula>
    </cfRule>
  </conditionalFormatting>
  <conditionalFormatting sqref="B52:C52">
    <cfRule type="expression" dxfId="43" priority="44">
      <formula>$B$2=1</formula>
    </cfRule>
  </conditionalFormatting>
  <conditionalFormatting sqref="B52:C52">
    <cfRule type="expression" dxfId="42" priority="43">
      <formula>$B$2=""</formula>
    </cfRule>
  </conditionalFormatting>
  <conditionalFormatting sqref="B59:C59">
    <cfRule type="expression" dxfId="41" priority="42">
      <formula>$B$2=1</formula>
    </cfRule>
  </conditionalFormatting>
  <conditionalFormatting sqref="B59:C59">
    <cfRule type="expression" dxfId="40" priority="41">
      <formula>$B$2=2</formula>
    </cfRule>
  </conditionalFormatting>
  <conditionalFormatting sqref="B59:C59">
    <cfRule type="expression" dxfId="39" priority="40">
      <formula>$B$2=""</formula>
    </cfRule>
  </conditionalFormatting>
  <conditionalFormatting sqref="B66:C66">
    <cfRule type="expression" dxfId="38" priority="39">
      <formula>$B$2=1</formula>
    </cfRule>
  </conditionalFormatting>
  <conditionalFormatting sqref="B66:C66">
    <cfRule type="expression" dxfId="37" priority="38">
      <formula>$B$2=2</formula>
    </cfRule>
  </conditionalFormatting>
  <conditionalFormatting sqref="B66:C66">
    <cfRule type="expression" dxfId="36" priority="37">
      <formula>$B$2=3</formula>
    </cfRule>
  </conditionalFormatting>
  <conditionalFormatting sqref="B66:C66">
    <cfRule type="expression" dxfId="35" priority="36">
      <formula>$B$2=""</formula>
    </cfRule>
  </conditionalFormatting>
  <conditionalFormatting sqref="B73:C73">
    <cfRule type="expression" dxfId="34" priority="35">
      <formula>$B$2=1</formula>
    </cfRule>
  </conditionalFormatting>
  <conditionalFormatting sqref="B73:C73">
    <cfRule type="expression" dxfId="33" priority="34">
      <formula>$B$2=2</formula>
    </cfRule>
  </conditionalFormatting>
  <conditionalFormatting sqref="B73:C73">
    <cfRule type="expression" dxfId="32" priority="33">
      <formula>$B$2=3</formula>
    </cfRule>
  </conditionalFormatting>
  <conditionalFormatting sqref="B73:C73">
    <cfRule type="expression" dxfId="31" priority="32">
      <formula>$B$2=4</formula>
    </cfRule>
  </conditionalFormatting>
  <conditionalFormatting sqref="B73:C73">
    <cfRule type="expression" dxfId="30" priority="31">
      <formula>$B$2=""</formula>
    </cfRule>
  </conditionalFormatting>
  <conditionalFormatting sqref="B80:C80">
    <cfRule type="expression" dxfId="29" priority="30">
      <formula>$B$2=1</formula>
    </cfRule>
  </conditionalFormatting>
  <conditionalFormatting sqref="B80:C80">
    <cfRule type="expression" dxfId="28" priority="29">
      <formula>$B$2=2</formula>
    </cfRule>
  </conditionalFormatting>
  <conditionalFormatting sqref="B80:C80">
    <cfRule type="expression" dxfId="27" priority="28">
      <formula>$B$2=3</formula>
    </cfRule>
  </conditionalFormatting>
  <conditionalFormatting sqref="B80:C80">
    <cfRule type="expression" dxfId="26" priority="27">
      <formula>$B$2=4</formula>
    </cfRule>
  </conditionalFormatting>
  <conditionalFormatting sqref="B80:C80">
    <cfRule type="expression" dxfId="25" priority="26">
      <formula>$B$2=5</formula>
    </cfRule>
  </conditionalFormatting>
  <conditionalFormatting sqref="B80:C80">
    <cfRule type="expression" dxfId="24" priority="25">
      <formula>$B$2=""</formula>
    </cfRule>
  </conditionalFormatting>
  <conditionalFormatting sqref="E52:F52">
    <cfRule type="expression" dxfId="23" priority="24">
      <formula>$B$2=1</formula>
    </cfRule>
  </conditionalFormatting>
  <conditionalFormatting sqref="E52:F52">
    <cfRule type="expression" dxfId="22" priority="23">
      <formula>$B$2=""</formula>
    </cfRule>
  </conditionalFormatting>
  <conditionalFormatting sqref="E59:F59">
    <cfRule type="expression" dxfId="21" priority="22">
      <formula>$B$2=1</formula>
    </cfRule>
  </conditionalFormatting>
  <conditionalFormatting sqref="E59:F59">
    <cfRule type="expression" dxfId="20" priority="21">
      <formula>$B$2=2</formula>
    </cfRule>
  </conditionalFormatting>
  <conditionalFormatting sqref="E59:F59">
    <cfRule type="expression" dxfId="19" priority="20">
      <formula>$B$2=""</formula>
    </cfRule>
  </conditionalFormatting>
  <conditionalFormatting sqref="E66:F66">
    <cfRule type="expression" dxfId="18" priority="19">
      <formula>$B$2=1</formula>
    </cfRule>
  </conditionalFormatting>
  <conditionalFormatting sqref="E66:F66">
    <cfRule type="expression" dxfId="17" priority="18">
      <formula>$B$2=2</formula>
    </cfRule>
  </conditionalFormatting>
  <conditionalFormatting sqref="E66:F66">
    <cfRule type="expression" dxfId="16" priority="17">
      <formula>$B$2=3</formula>
    </cfRule>
  </conditionalFormatting>
  <conditionalFormatting sqref="E66:F66">
    <cfRule type="expression" dxfId="15" priority="16">
      <formula>$B$2=""</formula>
    </cfRule>
  </conditionalFormatting>
  <conditionalFormatting sqref="E73:F73">
    <cfRule type="expression" dxfId="14" priority="15">
      <formula>$B$2=1</formula>
    </cfRule>
  </conditionalFormatting>
  <conditionalFormatting sqref="E73:F73">
    <cfRule type="expression" dxfId="13" priority="14">
      <formula>$B$2=2</formula>
    </cfRule>
  </conditionalFormatting>
  <conditionalFormatting sqref="E73:F73">
    <cfRule type="expression" dxfId="12" priority="13">
      <formula>$B$2=3</formula>
    </cfRule>
  </conditionalFormatting>
  <conditionalFormatting sqref="E73:F73">
    <cfRule type="expression" dxfId="11" priority="12">
      <formula>$B$2=4</formula>
    </cfRule>
  </conditionalFormatting>
  <conditionalFormatting sqref="E73:F73">
    <cfRule type="expression" dxfId="10" priority="11">
      <formula>$B$2=""</formula>
    </cfRule>
  </conditionalFormatting>
  <conditionalFormatting sqref="E80:F80">
    <cfRule type="expression" dxfId="9" priority="10">
      <formula>$B$2=1</formula>
    </cfRule>
  </conditionalFormatting>
  <conditionalFormatting sqref="E80:F80">
    <cfRule type="expression" dxfId="8" priority="9">
      <formula>$B$2=2</formula>
    </cfRule>
  </conditionalFormatting>
  <conditionalFormatting sqref="E80:F80">
    <cfRule type="expression" dxfId="7" priority="8">
      <formula>$B$2=3</formula>
    </cfRule>
  </conditionalFormatting>
  <conditionalFormatting sqref="E80:F80">
    <cfRule type="expression" dxfId="6" priority="7">
      <formula>$B$2=4</formula>
    </cfRule>
  </conditionalFormatting>
  <conditionalFormatting sqref="E80:F80">
    <cfRule type="expression" dxfId="5" priority="6">
      <formula>$B$2=5</formula>
    </cfRule>
  </conditionalFormatting>
  <conditionalFormatting sqref="E80:F80">
    <cfRule type="expression" dxfId="4" priority="5">
      <formula>$B$2=""</formula>
    </cfRule>
  </conditionalFormatting>
  <conditionalFormatting sqref="C12 C5:C10">
    <cfRule type="expression" dxfId="3" priority="4">
      <formula>$B$2=""</formula>
    </cfRule>
  </conditionalFormatting>
  <conditionalFormatting sqref="C11">
    <cfRule type="expression" dxfId="2" priority="1">
      <formula>$B$2=""</formula>
    </cfRule>
  </conditionalFormatting>
  <dataValidations count="4">
    <dataValidation type="list" allowBlank="1" showInputMessage="1" showErrorMessage="1" sqref="B6:G6" xr:uid="{00000000-0002-0000-0300-000000000000}">
      <formula1>INDIRECT($B$5)</formula1>
    </dataValidation>
    <dataValidation type="list" allowBlank="1" showInputMessage="1" showErrorMessage="1" errorTitle="ADVERTENCIA" error="DESPLIEGUE LA LISTA Y ELIJA UNA OPCIÓN" sqref="B5:G5" xr:uid="{00000000-0002-0000-0300-000001000000}">
      <formula1>$DX$79:$DX$99</formula1>
    </dataValidation>
    <dataValidation type="list" allowBlank="1" showInputMessage="1" showErrorMessage="1" sqref="B2" xr:uid="{00000000-0002-0000-0300-000002000000}">
      <formula1>$L$2:$L$8</formula1>
    </dataValidation>
    <dataValidation type="list" allowBlank="1" showInputMessage="1" showErrorMessage="1" sqref="B3" xr:uid="{00000000-0002-0000-0300-000003000000}">
      <formula1>$L$2:$L$9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TARIFAS!$C$21:$C$27</xm:f>
          </x14:formula1>
          <xm:sqref>B11:G11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Y145"/>
  <sheetViews>
    <sheetView topLeftCell="N49" zoomScale="80" zoomScaleNormal="80" workbookViewId="0">
      <selection activeCell="T62" sqref="T62"/>
    </sheetView>
  </sheetViews>
  <sheetFormatPr baseColWidth="10" defaultColWidth="11.42578125" defaultRowHeight="15" x14ac:dyDescent="0.25"/>
  <cols>
    <col min="1" max="1" width="45.85546875" style="7" bestFit="1" customWidth="1"/>
    <col min="2" max="2" width="31" style="7" customWidth="1"/>
    <col min="3" max="3" width="20.7109375" style="7" customWidth="1"/>
    <col min="4" max="4" width="36.140625" style="7" bestFit="1" customWidth="1"/>
    <col min="5" max="5" width="20.85546875" style="7" customWidth="1"/>
    <col min="6" max="6" width="21.42578125" style="7" bestFit="1" customWidth="1"/>
    <col min="7" max="7" width="14.7109375" style="7" customWidth="1"/>
    <col min="8" max="8" width="19.42578125" style="7" bestFit="1" customWidth="1"/>
    <col min="9" max="9" width="21" style="7" bestFit="1" customWidth="1"/>
    <col min="10" max="10" width="17" style="7" customWidth="1"/>
    <col min="11" max="11" width="19.42578125" style="7" bestFit="1" customWidth="1"/>
    <col min="12" max="12" width="16.7109375" style="7" bestFit="1" customWidth="1"/>
    <col min="13" max="13" width="15.140625" style="7" bestFit="1" customWidth="1"/>
    <col min="14" max="14" width="11.42578125" style="7"/>
    <col min="15" max="15" width="36" style="7" customWidth="1"/>
    <col min="16" max="16" width="15.7109375" style="7" bestFit="1" customWidth="1"/>
    <col min="17" max="17" width="12" style="7" bestFit="1" customWidth="1"/>
    <col min="18" max="18" width="20.85546875" style="7" bestFit="1" customWidth="1"/>
    <col min="19" max="19" width="22.42578125" style="7" customWidth="1"/>
    <col min="20" max="20" width="19.42578125" style="7" bestFit="1" customWidth="1"/>
    <col min="21" max="21" width="26.42578125" style="7" bestFit="1" customWidth="1"/>
    <col min="22" max="22" width="19.85546875" style="7" bestFit="1" customWidth="1"/>
    <col min="23" max="23" width="24.42578125" style="7" bestFit="1" customWidth="1"/>
    <col min="24" max="24" width="13.85546875" style="7" bestFit="1" customWidth="1"/>
    <col min="25" max="16384" width="11.42578125" style="7"/>
  </cols>
  <sheetData>
    <row r="1" spans="1:25" x14ac:dyDescent="0.25">
      <c r="A1" s="133" t="s">
        <v>251</v>
      </c>
      <c r="B1" s="219">
        <f>'DATOS CAMEP'!B2</f>
        <v>2</v>
      </c>
      <c r="C1" s="134"/>
      <c r="D1" s="134"/>
      <c r="E1" s="134"/>
      <c r="F1" s="134"/>
      <c r="G1" s="134"/>
      <c r="H1" s="134"/>
      <c r="I1" s="134"/>
      <c r="J1" s="134"/>
      <c r="K1" s="134"/>
      <c r="L1" s="134"/>
      <c r="M1" s="135"/>
      <c r="N1" s="192"/>
      <c r="O1" s="134"/>
      <c r="P1" s="134"/>
      <c r="Q1" s="134"/>
      <c r="R1" s="134"/>
      <c r="S1" s="135"/>
      <c r="T1" s="134"/>
      <c r="U1" s="134"/>
      <c r="V1" s="134"/>
      <c r="W1" s="134"/>
      <c r="X1" s="134"/>
      <c r="Y1" s="135"/>
    </row>
    <row r="2" spans="1:25" ht="15.75" thickBot="1" x14ac:dyDescent="0.3">
      <c r="A2" s="64" t="s">
        <v>137</v>
      </c>
      <c r="B2" s="155">
        <f>IF('DATOS CAMEP'!B3="COMERCIAL",6,'DATOS CAMEP'!B3)</f>
        <v>6</v>
      </c>
      <c r="C2" s="3"/>
      <c r="D2" s="3"/>
      <c r="E2" s="3"/>
      <c r="F2" s="3"/>
      <c r="G2" s="3"/>
      <c r="H2" s="3"/>
      <c r="I2" s="3"/>
      <c r="J2" s="3"/>
      <c r="K2" s="3"/>
      <c r="L2" s="3"/>
      <c r="M2" s="136"/>
      <c r="N2" s="137"/>
      <c r="O2" s="3"/>
      <c r="P2" s="3"/>
      <c r="Q2" s="3"/>
      <c r="R2" s="3"/>
      <c r="S2" s="136"/>
      <c r="T2" s="3"/>
      <c r="U2" s="3"/>
      <c r="V2" s="3"/>
      <c r="W2" s="3"/>
      <c r="X2" s="3"/>
      <c r="Y2" s="136"/>
    </row>
    <row r="3" spans="1:25" ht="29.25" thickBot="1" x14ac:dyDescent="0.5">
      <c r="A3" s="10"/>
      <c r="B3" s="10"/>
      <c r="C3" s="1149" t="s">
        <v>138</v>
      </c>
      <c r="D3" s="1150"/>
      <c r="E3" s="1150"/>
      <c r="F3" s="1150"/>
      <c r="G3" s="1150"/>
      <c r="H3" s="1151"/>
      <c r="I3" s="3"/>
      <c r="J3" s="3"/>
      <c r="K3" s="3"/>
      <c r="L3" s="3"/>
      <c r="M3" s="136"/>
      <c r="N3" s="137"/>
      <c r="O3" s="1152" t="s">
        <v>139</v>
      </c>
      <c r="P3" s="1153"/>
      <c r="Q3" s="1153"/>
      <c r="R3" s="1154"/>
      <c r="S3" s="193"/>
      <c r="T3" s="3"/>
      <c r="U3" s="1178" t="s">
        <v>220</v>
      </c>
      <c r="V3" s="1179"/>
      <c r="W3" s="1179"/>
      <c r="X3" s="1180"/>
      <c r="Y3" s="136"/>
    </row>
    <row r="4" spans="1:25" x14ac:dyDescent="0.25">
      <c r="A4" s="137"/>
      <c r="B4" s="3"/>
      <c r="C4" s="138" t="s">
        <v>140</v>
      </c>
      <c r="D4" s="3"/>
      <c r="E4" s="3"/>
      <c r="F4" s="3"/>
      <c r="G4" s="3"/>
      <c r="H4" s="3"/>
      <c r="I4" s="3"/>
      <c r="J4" s="3"/>
      <c r="K4" s="3"/>
      <c r="L4" s="3"/>
      <c r="M4" s="136"/>
      <c r="N4" s="137"/>
      <c r="O4" s="34" t="s">
        <v>141</v>
      </c>
      <c r="P4" s="29" t="s">
        <v>8</v>
      </c>
      <c r="Q4" s="29" t="s">
        <v>142</v>
      </c>
      <c r="R4" s="139" t="s">
        <v>143</v>
      </c>
      <c r="S4" s="136"/>
      <c r="T4" s="3"/>
      <c r="U4" s="380" t="s">
        <v>141</v>
      </c>
      <c r="V4" s="381" t="s">
        <v>8</v>
      </c>
      <c r="W4" s="381" t="s">
        <v>142</v>
      </c>
      <c r="X4" s="96" t="s">
        <v>143</v>
      </c>
      <c r="Y4" s="136"/>
    </row>
    <row r="5" spans="1:25" ht="15" customHeight="1" thickBot="1" x14ac:dyDescent="0.3">
      <c r="A5" s="137"/>
      <c r="B5" s="3"/>
      <c r="C5" s="3"/>
      <c r="D5" s="3"/>
      <c r="E5" s="3"/>
      <c r="F5" s="3"/>
      <c r="G5" s="3"/>
      <c r="H5" s="3"/>
      <c r="I5" s="3"/>
      <c r="J5" s="3"/>
      <c r="K5" s="3"/>
      <c r="L5" s="3"/>
      <c r="M5" s="136"/>
      <c r="N5" s="137"/>
      <c r="O5" s="34" t="s">
        <v>144</v>
      </c>
      <c r="P5" s="29">
        <v>4</v>
      </c>
      <c r="Q5" s="37">
        <v>15000</v>
      </c>
      <c r="R5" s="28">
        <f>P5*Q5</f>
        <v>60000</v>
      </c>
      <c r="S5" s="194"/>
      <c r="T5" s="3"/>
      <c r="U5" s="34" t="s">
        <v>218</v>
      </c>
      <c r="V5" s="45">
        <v>24</v>
      </c>
      <c r="W5" s="37">
        <v>15000</v>
      </c>
      <c r="X5" s="28">
        <f>V5*W5</f>
        <v>360000</v>
      </c>
      <c r="Y5" s="136"/>
    </row>
    <row r="6" spans="1:25" ht="15" customHeight="1" x14ac:dyDescent="0.25">
      <c r="A6" s="137"/>
      <c r="B6" s="1155" t="s">
        <v>145</v>
      </c>
      <c r="C6" s="24" t="s">
        <v>146</v>
      </c>
      <c r="D6" s="25" t="s">
        <v>147</v>
      </c>
      <c r="E6" s="3"/>
      <c r="F6" s="1127" t="s">
        <v>148</v>
      </c>
      <c r="G6" s="1128"/>
      <c r="H6" s="1128"/>
      <c r="I6" s="1128"/>
      <c r="J6" s="1128"/>
      <c r="K6" s="1129"/>
      <c r="L6" s="3"/>
      <c r="M6" s="136"/>
      <c r="N6" s="137"/>
      <c r="O6" s="34" t="s">
        <v>149</v>
      </c>
      <c r="P6" s="29">
        <v>4</v>
      </c>
      <c r="Q6" s="37">
        <v>20000</v>
      </c>
      <c r="R6" s="28">
        <f>P6*Q6</f>
        <v>80000</v>
      </c>
      <c r="S6" s="194"/>
      <c r="T6" s="3"/>
      <c r="U6" s="34" t="s">
        <v>219</v>
      </c>
      <c r="V6" s="45">
        <v>12</v>
      </c>
      <c r="W6" s="37">
        <v>25000</v>
      </c>
      <c r="X6" s="28">
        <f>V6*W6</f>
        <v>300000</v>
      </c>
      <c r="Y6" s="136"/>
    </row>
    <row r="7" spans="1:25" x14ac:dyDescent="0.25">
      <c r="A7" s="137"/>
      <c r="B7" s="1156"/>
      <c r="C7" s="131" t="s">
        <v>150</v>
      </c>
      <c r="D7" s="44" t="s">
        <v>151</v>
      </c>
      <c r="E7" s="3"/>
      <c r="F7" s="140" t="s">
        <v>152</v>
      </c>
      <c r="G7" s="141" t="s">
        <v>153</v>
      </c>
      <c r="H7" s="141" t="s">
        <v>154</v>
      </c>
      <c r="I7" s="141" t="s">
        <v>155</v>
      </c>
      <c r="J7" s="141" t="s">
        <v>156</v>
      </c>
      <c r="K7" s="142" t="s">
        <v>157</v>
      </c>
      <c r="L7" s="3"/>
      <c r="M7" s="136"/>
      <c r="N7" s="137"/>
      <c r="O7" s="34" t="s">
        <v>158</v>
      </c>
      <c r="P7" s="29">
        <v>12</v>
      </c>
      <c r="Q7" s="37">
        <v>7000</v>
      </c>
      <c r="R7" s="28">
        <f>P7*Q7</f>
        <v>84000</v>
      </c>
      <c r="S7" s="194"/>
      <c r="T7" s="3"/>
      <c r="U7" s="3"/>
      <c r="V7" s="3"/>
      <c r="W7" s="3"/>
      <c r="X7" s="3"/>
      <c r="Y7" s="136"/>
    </row>
    <row r="8" spans="1:25" ht="15.75" thickBot="1" x14ac:dyDescent="0.3">
      <c r="A8" s="137"/>
      <c r="B8" s="143">
        <v>1</v>
      </c>
      <c r="C8" s="130" t="s">
        <v>225</v>
      </c>
      <c r="D8" s="87">
        <v>24</v>
      </c>
      <c r="E8" s="3"/>
      <c r="F8" s="144">
        <v>26519</v>
      </c>
      <c r="G8" s="145">
        <v>26164</v>
      </c>
      <c r="H8" s="145">
        <v>30520</v>
      </c>
      <c r="I8" s="145">
        <v>35054</v>
      </c>
      <c r="J8" s="145">
        <v>42064</v>
      </c>
      <c r="K8" s="146">
        <v>42064</v>
      </c>
      <c r="L8" s="3"/>
      <c r="M8" s="136"/>
      <c r="N8" s="137"/>
      <c r="O8" s="147" t="s">
        <v>159</v>
      </c>
      <c r="P8" s="148">
        <v>12</v>
      </c>
      <c r="Q8" s="149">
        <v>15000</v>
      </c>
      <c r="R8" s="150">
        <f>P8*Q8</f>
        <v>180000</v>
      </c>
      <c r="S8" s="194"/>
      <c r="T8" s="3"/>
      <c r="U8" s="3"/>
      <c r="V8" s="3"/>
      <c r="W8" s="3"/>
      <c r="X8" s="3"/>
      <c r="Y8" s="136"/>
    </row>
    <row r="9" spans="1:25" ht="15.75" thickBot="1" x14ac:dyDescent="0.3">
      <c r="A9" s="137"/>
      <c r="B9" s="143">
        <v>2</v>
      </c>
      <c r="C9" s="130" t="s">
        <v>160</v>
      </c>
      <c r="D9" s="87">
        <v>8</v>
      </c>
      <c r="E9" s="3"/>
      <c r="F9" s="151">
        <v>1</v>
      </c>
      <c r="G9" s="151">
        <v>2</v>
      </c>
      <c r="H9" s="151">
        <v>3</v>
      </c>
      <c r="I9" s="151">
        <v>4</v>
      </c>
      <c r="J9" s="151">
        <v>5</v>
      </c>
      <c r="K9" s="151">
        <v>6</v>
      </c>
      <c r="L9" s="3"/>
      <c r="M9" s="136"/>
      <c r="N9" s="137"/>
      <c r="O9" s="1113" t="s">
        <v>161</v>
      </c>
      <c r="P9" s="1114"/>
      <c r="Q9" s="1115"/>
      <c r="R9" s="152">
        <f>SUM(R5:R8)</f>
        <v>404000</v>
      </c>
      <c r="S9" s="195"/>
      <c r="T9" s="3"/>
      <c r="U9" s="1178" t="s">
        <v>367</v>
      </c>
      <c r="V9" s="1179"/>
      <c r="W9" s="1179"/>
      <c r="X9" s="1180"/>
      <c r="Y9" s="136"/>
    </row>
    <row r="10" spans="1:25" ht="15.75" customHeight="1" thickBot="1" x14ac:dyDescent="0.3">
      <c r="A10" s="137"/>
      <c r="B10" s="143">
        <v>1</v>
      </c>
      <c r="C10" s="130" t="s">
        <v>162</v>
      </c>
      <c r="D10" s="87">
        <v>1</v>
      </c>
      <c r="E10" s="3"/>
      <c r="F10" s="3"/>
      <c r="G10" s="3"/>
      <c r="H10" s="3"/>
      <c r="I10" s="3"/>
      <c r="J10" s="3"/>
      <c r="K10" s="3"/>
      <c r="L10" s="3"/>
      <c r="M10" s="136"/>
      <c r="N10" s="137"/>
      <c r="O10" s="3"/>
      <c r="P10" s="3"/>
      <c r="Q10" s="3"/>
      <c r="R10" s="3"/>
      <c r="S10" s="136"/>
      <c r="T10" s="3"/>
      <c r="U10" s="95" t="s">
        <v>141</v>
      </c>
      <c r="V10" s="381" t="s">
        <v>8</v>
      </c>
      <c r="W10" s="381" t="s">
        <v>142</v>
      </c>
      <c r="X10" s="96" t="s">
        <v>143</v>
      </c>
      <c r="Y10" s="136"/>
    </row>
    <row r="11" spans="1:25" ht="15.75" thickBot="1" x14ac:dyDescent="0.3">
      <c r="A11" s="137"/>
      <c r="B11" s="153">
        <v>6</v>
      </c>
      <c r="C11" s="154" t="s">
        <v>163</v>
      </c>
      <c r="D11" s="155">
        <v>8</v>
      </c>
      <c r="E11" s="3"/>
      <c r="F11" s="1127" t="s">
        <v>164</v>
      </c>
      <c r="G11" s="1128"/>
      <c r="H11" s="1128"/>
      <c r="I11" s="1128"/>
      <c r="J11" s="1128"/>
      <c r="K11" s="1129"/>
      <c r="L11" s="3"/>
      <c r="M11" s="136"/>
      <c r="N11" s="137"/>
      <c r="O11" s="3"/>
      <c r="P11" s="3"/>
      <c r="Q11" s="3"/>
      <c r="R11" s="3"/>
      <c r="S11" s="136"/>
      <c r="T11" s="3"/>
      <c r="U11" s="98" t="s">
        <v>221</v>
      </c>
      <c r="V11" s="47">
        <f>12*B1</f>
        <v>24</v>
      </c>
      <c r="W11" s="39">
        <v>30000</v>
      </c>
      <c r="X11" s="188">
        <f>V11*W11</f>
        <v>720000</v>
      </c>
      <c r="Y11" s="136"/>
    </row>
    <row r="12" spans="1:25" ht="15" customHeight="1" thickBot="1" x14ac:dyDescent="0.3">
      <c r="A12" s="137"/>
      <c r="B12" s="50"/>
      <c r="C12" s="3"/>
      <c r="D12" s="3"/>
      <c r="E12" s="3"/>
      <c r="F12" s="140" t="s">
        <v>152</v>
      </c>
      <c r="G12" s="141" t="s">
        <v>153</v>
      </c>
      <c r="H12" s="141" t="s">
        <v>154</v>
      </c>
      <c r="I12" s="141" t="s">
        <v>155</v>
      </c>
      <c r="J12" s="141" t="s">
        <v>156</v>
      </c>
      <c r="K12" s="142" t="s">
        <v>157</v>
      </c>
      <c r="L12" s="3"/>
      <c r="M12" s="136"/>
      <c r="N12" s="137"/>
      <c r="O12" s="1152" t="s">
        <v>165</v>
      </c>
      <c r="P12" s="1153"/>
      <c r="Q12" s="1153"/>
      <c r="R12" s="1154"/>
      <c r="S12" s="193"/>
      <c r="T12" s="3"/>
      <c r="U12" s="3"/>
      <c r="V12" s="3"/>
      <c r="W12" s="12"/>
      <c r="X12" s="32"/>
      <c r="Y12" s="136"/>
    </row>
    <row r="13" spans="1:25" ht="15.75" thickBot="1" x14ac:dyDescent="0.3">
      <c r="A13" s="137"/>
      <c r="B13" s="1155" t="s">
        <v>145</v>
      </c>
      <c r="C13" s="24" t="s">
        <v>166</v>
      </c>
      <c r="D13" s="25" t="s">
        <v>147</v>
      </c>
      <c r="E13" s="3"/>
      <c r="F13" s="144">
        <v>25543</v>
      </c>
      <c r="G13" s="145">
        <v>25152</v>
      </c>
      <c r="H13" s="145">
        <v>29946</v>
      </c>
      <c r="I13" s="145">
        <v>34935</v>
      </c>
      <c r="J13" s="145">
        <v>41922</v>
      </c>
      <c r="K13" s="146">
        <v>41922</v>
      </c>
      <c r="L13" s="3"/>
      <c r="M13" s="136"/>
      <c r="N13" s="137"/>
      <c r="O13" s="34" t="s">
        <v>141</v>
      </c>
      <c r="P13" s="29" t="s">
        <v>8</v>
      </c>
      <c r="Q13" s="29" t="s">
        <v>142</v>
      </c>
      <c r="R13" s="139" t="s">
        <v>143</v>
      </c>
      <c r="S13" s="136"/>
      <c r="T13" s="3"/>
      <c r="U13" s="3"/>
      <c r="V13" s="3"/>
      <c r="W13" s="3"/>
      <c r="X13" s="3"/>
      <c r="Y13" s="136"/>
    </row>
    <row r="14" spans="1:25" x14ac:dyDescent="0.25">
      <c r="A14" s="137"/>
      <c r="B14" s="1156"/>
      <c r="C14" s="131" t="s">
        <v>150</v>
      </c>
      <c r="D14" s="44" t="s">
        <v>151</v>
      </c>
      <c r="E14" s="3"/>
      <c r="F14" s="151">
        <v>1</v>
      </c>
      <c r="G14" s="151">
        <v>2</v>
      </c>
      <c r="H14" s="151">
        <v>3</v>
      </c>
      <c r="I14" s="151">
        <v>4</v>
      </c>
      <c r="J14" s="151">
        <v>5</v>
      </c>
      <c r="K14" s="151">
        <v>6</v>
      </c>
      <c r="L14" s="3"/>
      <c r="M14" s="136"/>
      <c r="N14" s="137"/>
      <c r="O14" s="34" t="s">
        <v>167</v>
      </c>
      <c r="P14" s="45">
        <v>120</v>
      </c>
      <c r="Q14" s="37">
        <f>31000/30</f>
        <v>1033.3333333333333</v>
      </c>
      <c r="R14" s="38">
        <f t="shared" ref="R14:R19" si="0">P14*Q14</f>
        <v>123999.99999999999</v>
      </c>
      <c r="S14" s="196"/>
      <c r="T14" s="3"/>
      <c r="U14" s="1158" t="s">
        <v>222</v>
      </c>
      <c r="V14" s="1159"/>
      <c r="W14" s="3"/>
      <c r="X14" s="3"/>
      <c r="Y14" s="136"/>
    </row>
    <row r="15" spans="1:25" ht="15" customHeight="1" x14ac:dyDescent="0.25">
      <c r="A15" s="137"/>
      <c r="B15" s="143">
        <v>2</v>
      </c>
      <c r="C15" s="130" t="s">
        <v>163</v>
      </c>
      <c r="D15" s="87">
        <v>12</v>
      </c>
      <c r="E15" s="3"/>
      <c r="F15" s="3"/>
      <c r="G15" s="3"/>
      <c r="H15" s="3"/>
      <c r="I15" s="3"/>
      <c r="J15" s="3"/>
      <c r="K15" s="3"/>
      <c r="L15" s="3"/>
      <c r="M15" s="136"/>
      <c r="N15" s="137"/>
      <c r="O15" s="34" t="s">
        <v>168</v>
      </c>
      <c r="P15" s="45">
        <v>6</v>
      </c>
      <c r="Q15" s="37">
        <v>25000</v>
      </c>
      <c r="R15" s="38">
        <f t="shared" si="0"/>
        <v>150000</v>
      </c>
      <c r="S15" s="196"/>
      <c r="T15" s="3"/>
      <c r="U15" s="29" t="s">
        <v>178</v>
      </c>
      <c r="V15" s="27">
        <f>(X5+X6)/12</f>
        <v>55000</v>
      </c>
      <c r="W15" s="3"/>
      <c r="X15" s="3"/>
      <c r="Y15" s="136"/>
    </row>
    <row r="16" spans="1:25" x14ac:dyDescent="0.25">
      <c r="A16" s="137"/>
      <c r="B16" s="143">
        <v>1</v>
      </c>
      <c r="C16" s="130" t="s">
        <v>247</v>
      </c>
      <c r="D16" s="87">
        <v>24</v>
      </c>
      <c r="E16" s="3"/>
      <c r="F16" s="156"/>
      <c r="G16" s="156"/>
      <c r="H16" s="156"/>
      <c r="I16" s="156"/>
      <c r="J16" s="156"/>
      <c r="K16" s="156"/>
      <c r="L16" s="3"/>
      <c r="M16" s="136"/>
      <c r="N16" s="137"/>
      <c r="O16" s="34" t="s">
        <v>169</v>
      </c>
      <c r="P16" s="45">
        <v>1</v>
      </c>
      <c r="Q16" s="37">
        <v>70000</v>
      </c>
      <c r="R16" s="38">
        <f t="shared" si="0"/>
        <v>70000</v>
      </c>
      <c r="S16" s="196"/>
      <c r="T16" s="3"/>
      <c r="U16" s="29" t="s">
        <v>180</v>
      </c>
      <c r="V16" s="27">
        <f>X11/12</f>
        <v>60000</v>
      </c>
      <c r="W16" s="3"/>
      <c r="X16" s="3"/>
      <c r="Y16" s="136"/>
    </row>
    <row r="17" spans="1:25" x14ac:dyDescent="0.25">
      <c r="A17" s="137"/>
      <c r="B17" s="143"/>
      <c r="C17" s="130"/>
      <c r="D17" s="87"/>
      <c r="E17" s="3"/>
      <c r="F17" s="157"/>
      <c r="G17" s="157"/>
      <c r="H17" s="157"/>
      <c r="I17" s="157"/>
      <c r="J17" s="157"/>
      <c r="K17" s="157"/>
      <c r="L17" s="3"/>
      <c r="M17" s="136"/>
      <c r="N17" s="137"/>
      <c r="O17" s="34" t="s">
        <v>170</v>
      </c>
      <c r="P17" s="45">
        <v>1</v>
      </c>
      <c r="Q17" s="37">
        <v>195000</v>
      </c>
      <c r="R17" s="38">
        <f t="shared" si="0"/>
        <v>195000</v>
      </c>
      <c r="S17" s="196"/>
      <c r="T17" s="3"/>
      <c r="U17" s="3"/>
      <c r="V17" s="3"/>
      <c r="W17" s="3"/>
      <c r="X17" s="3"/>
      <c r="Y17" s="136"/>
    </row>
    <row r="18" spans="1:25" x14ac:dyDescent="0.25">
      <c r="A18" s="137"/>
      <c r="B18" s="143"/>
      <c r="C18" s="130"/>
      <c r="D18" s="87"/>
      <c r="E18" s="3"/>
      <c r="F18" s="158"/>
      <c r="G18" s="158"/>
      <c r="H18" s="158"/>
      <c r="I18" s="158"/>
      <c r="J18" s="158"/>
      <c r="K18" s="158"/>
      <c r="L18" s="3"/>
      <c r="M18" s="136"/>
      <c r="N18" s="137"/>
      <c r="O18" s="34" t="s">
        <v>171</v>
      </c>
      <c r="P18" s="45">
        <v>12</v>
      </c>
      <c r="Q18" s="37">
        <v>40000</v>
      </c>
      <c r="R18" s="38">
        <f t="shared" si="0"/>
        <v>480000</v>
      </c>
      <c r="S18" s="196"/>
      <c r="T18" s="3"/>
      <c r="U18" s="3"/>
      <c r="V18" s="3"/>
      <c r="W18" s="3"/>
      <c r="X18" s="3"/>
      <c r="Y18" s="136"/>
    </row>
    <row r="19" spans="1:25" ht="15.75" thickBot="1" x14ac:dyDescent="0.3">
      <c r="A19" s="137"/>
      <c r="B19" s="153"/>
      <c r="C19" s="154"/>
      <c r="D19" s="155"/>
      <c r="E19" s="3"/>
      <c r="F19" s="151">
        <v>1</v>
      </c>
      <c r="G19" s="151">
        <v>2</v>
      </c>
      <c r="H19" s="151">
        <v>3</v>
      </c>
      <c r="I19" s="151">
        <v>4</v>
      </c>
      <c r="J19" s="151">
        <v>5</v>
      </c>
      <c r="K19" s="151">
        <v>6</v>
      </c>
      <c r="L19" s="3"/>
      <c r="M19" s="136"/>
      <c r="N19" s="137"/>
      <c r="O19" s="98" t="s">
        <v>172</v>
      </c>
      <c r="P19" s="47">
        <v>6</v>
      </c>
      <c r="Q19" s="39">
        <v>20000</v>
      </c>
      <c r="R19" s="40">
        <f t="shared" si="0"/>
        <v>120000</v>
      </c>
      <c r="S19" s="196"/>
      <c r="T19" s="3"/>
      <c r="U19" s="3"/>
      <c r="V19" s="3"/>
      <c r="W19" s="3"/>
      <c r="X19" s="3"/>
      <c r="Y19" s="136"/>
    </row>
    <row r="20" spans="1:25" ht="15.75" thickBot="1" x14ac:dyDescent="0.3">
      <c r="A20" s="137"/>
      <c r="B20" s="3"/>
      <c r="C20" s="3"/>
      <c r="D20" s="3"/>
      <c r="E20" s="3"/>
      <c r="F20" s="3"/>
      <c r="G20" s="3"/>
      <c r="H20" s="3"/>
      <c r="I20" s="3"/>
      <c r="J20" s="3"/>
      <c r="K20" s="3"/>
      <c r="L20" s="3"/>
      <c r="M20" s="136"/>
      <c r="N20" s="137"/>
      <c r="O20" s="1113" t="s">
        <v>173</v>
      </c>
      <c r="P20" s="1114"/>
      <c r="Q20" s="1115"/>
      <c r="R20" s="152">
        <f>SUM(R16:R19)</f>
        <v>865000</v>
      </c>
      <c r="S20" s="195"/>
      <c r="T20" s="3"/>
      <c r="U20" s="3"/>
      <c r="V20" s="3"/>
      <c r="W20" s="3"/>
      <c r="X20" s="3"/>
      <c r="Y20" s="136"/>
    </row>
    <row r="21" spans="1:25" x14ac:dyDescent="0.25">
      <c r="A21" s="137"/>
      <c r="B21" s="3"/>
      <c r="C21" s="1157" t="s">
        <v>174</v>
      </c>
      <c r="D21" s="1157"/>
      <c r="E21" s="220">
        <f>IF(B2="","",LOOKUP($B$2,$F$9:$K$9,$F$8:$K$8))</f>
        <v>42064</v>
      </c>
      <c r="F21" s="3"/>
      <c r="G21" s="159"/>
      <c r="H21" s="3"/>
      <c r="I21" s="3"/>
      <c r="J21" s="3"/>
      <c r="K21" s="3"/>
      <c r="L21" s="3"/>
      <c r="M21" s="136"/>
      <c r="N21" s="137"/>
      <c r="O21" s="3"/>
      <c r="P21" s="3"/>
      <c r="Q21" s="3"/>
      <c r="R21" s="3"/>
      <c r="S21" s="136"/>
      <c r="T21" s="3"/>
      <c r="U21" s="3"/>
      <c r="V21" s="3"/>
      <c r="W21" s="3"/>
      <c r="X21" s="3"/>
      <c r="Y21" s="136"/>
    </row>
    <row r="22" spans="1:25" x14ac:dyDescent="0.25">
      <c r="A22" s="137"/>
      <c r="B22" s="3"/>
      <c r="C22" s="1157" t="s">
        <v>175</v>
      </c>
      <c r="D22" s="1157"/>
      <c r="E22" s="220">
        <f>(IF(B2="","",LOOKUP($B$2,$F$14:$K$14,$F$13:$K$13)))*B1</f>
        <v>83844</v>
      </c>
      <c r="F22" s="3"/>
      <c r="G22" s="160"/>
      <c r="H22" s="3"/>
      <c r="I22" s="3"/>
      <c r="J22" s="3"/>
      <c r="K22" s="3"/>
      <c r="L22" s="3"/>
      <c r="M22" s="136"/>
      <c r="N22" s="137"/>
      <c r="O22" s="1158" t="s">
        <v>176</v>
      </c>
      <c r="P22" s="1159"/>
      <c r="Q22" s="3"/>
      <c r="R22" s="3"/>
      <c r="S22" s="136"/>
      <c r="T22" s="3"/>
      <c r="U22" s="3"/>
      <c r="V22" s="3"/>
      <c r="W22" s="3"/>
      <c r="X22" s="3"/>
      <c r="Y22" s="136"/>
    </row>
    <row r="23" spans="1:25" ht="15.75" thickBot="1" x14ac:dyDescent="0.3">
      <c r="A23" s="137"/>
      <c r="B23" s="3"/>
      <c r="C23" s="156"/>
      <c r="D23" s="156"/>
      <c r="E23" s="191"/>
      <c r="F23" s="3"/>
      <c r="G23" s="160"/>
      <c r="H23" s="3"/>
      <c r="I23" s="3"/>
      <c r="J23" s="3"/>
      <c r="K23" s="3"/>
      <c r="L23" s="3"/>
      <c r="M23" s="136"/>
      <c r="N23" s="137"/>
      <c r="O23" s="189"/>
      <c r="P23" s="190"/>
      <c r="Q23" s="3"/>
      <c r="R23" s="3"/>
      <c r="S23" s="136"/>
      <c r="T23" s="3"/>
      <c r="U23" s="3"/>
      <c r="V23" s="3"/>
      <c r="W23" s="3"/>
      <c r="X23" s="3"/>
      <c r="Y23" s="136"/>
    </row>
    <row r="24" spans="1:25" ht="29.25" thickBot="1" x14ac:dyDescent="0.5">
      <c r="A24" s="137"/>
      <c r="B24" s="3"/>
      <c r="C24" s="1149" t="s">
        <v>177</v>
      </c>
      <c r="D24" s="1150"/>
      <c r="E24" s="1150"/>
      <c r="F24" s="1150"/>
      <c r="G24" s="1150"/>
      <c r="H24" s="1151"/>
      <c r="I24" s="3"/>
      <c r="J24" s="3"/>
      <c r="K24" s="3"/>
      <c r="L24" s="3"/>
      <c r="M24" s="136"/>
      <c r="N24" s="137"/>
      <c r="O24" s="29" t="s">
        <v>178</v>
      </c>
      <c r="P24" s="27">
        <f>R9/12</f>
        <v>33666.666666666664</v>
      </c>
      <c r="Q24" s="3"/>
      <c r="R24" s="3"/>
      <c r="S24" s="136"/>
      <c r="T24" s="3"/>
      <c r="U24" s="3"/>
      <c r="V24" s="3"/>
      <c r="W24" s="3"/>
      <c r="X24" s="3"/>
      <c r="Y24" s="136"/>
    </row>
    <row r="25" spans="1:25" ht="28.5" x14ac:dyDescent="0.45">
      <c r="A25" s="137"/>
      <c r="B25" s="3"/>
      <c r="C25" s="138" t="s">
        <v>179</v>
      </c>
      <c r="D25" s="161"/>
      <c r="E25" s="161"/>
      <c r="F25" s="161"/>
      <c r="G25" s="161"/>
      <c r="H25" s="161"/>
      <c r="I25" s="3"/>
      <c r="J25" s="3"/>
      <c r="K25" s="3"/>
      <c r="L25" s="3"/>
      <c r="M25" s="136"/>
      <c r="N25" s="137"/>
      <c r="O25" s="29" t="s">
        <v>180</v>
      </c>
      <c r="P25" s="27">
        <f>(R20/12)*B1</f>
        <v>144166.66666666666</v>
      </c>
      <c r="Q25" s="3"/>
      <c r="R25" s="3"/>
      <c r="S25" s="136"/>
      <c r="T25" s="3"/>
      <c r="U25" s="3"/>
      <c r="V25" s="3"/>
      <c r="W25" s="3"/>
      <c r="X25" s="3"/>
      <c r="Y25" s="136"/>
    </row>
    <row r="26" spans="1:25" ht="15.75" thickBot="1" x14ac:dyDescent="0.3">
      <c r="A26" s="137"/>
      <c r="B26" s="3"/>
      <c r="C26" s="3"/>
      <c r="D26" s="3"/>
      <c r="E26" s="3"/>
      <c r="F26" s="3"/>
      <c r="G26" s="160"/>
      <c r="H26" s="3"/>
      <c r="I26" s="3"/>
      <c r="J26" s="3"/>
      <c r="K26" s="3"/>
      <c r="L26" s="3"/>
      <c r="M26" s="136"/>
      <c r="N26" s="137"/>
      <c r="O26" s="3"/>
      <c r="P26" s="3"/>
      <c r="Q26" s="3"/>
      <c r="R26" s="3"/>
      <c r="S26" s="136"/>
      <c r="T26" s="3"/>
      <c r="U26" s="3"/>
      <c r="V26" s="3"/>
      <c r="W26" s="3"/>
      <c r="X26" s="3"/>
      <c r="Y26" s="136"/>
    </row>
    <row r="27" spans="1:25" ht="15.75" thickBot="1" x14ac:dyDescent="0.3">
      <c r="A27" s="137"/>
      <c r="B27" s="1113" t="s">
        <v>181</v>
      </c>
      <c r="C27" s="1115"/>
      <c r="D27" s="3"/>
      <c r="E27" s="1113" t="s">
        <v>182</v>
      </c>
      <c r="F27" s="1115"/>
      <c r="G27" s="3"/>
      <c r="H27" s="1160"/>
      <c r="I27" s="1160"/>
      <c r="J27" s="1160"/>
      <c r="K27" s="1160"/>
      <c r="L27" s="3"/>
      <c r="M27" s="136"/>
      <c r="N27" s="137"/>
      <c r="O27" s="3"/>
      <c r="P27" s="3"/>
      <c r="Q27" s="3"/>
      <c r="R27" s="3"/>
      <c r="S27" s="136"/>
      <c r="T27" s="3"/>
      <c r="U27" s="3"/>
      <c r="V27" s="3"/>
      <c r="W27" s="3"/>
      <c r="X27" s="3"/>
      <c r="Y27" s="136"/>
    </row>
    <row r="28" spans="1:25" ht="15.75" thickBot="1" x14ac:dyDescent="0.3">
      <c r="A28" s="137"/>
      <c r="B28" s="162" t="s">
        <v>184</v>
      </c>
      <c r="C28" s="163"/>
      <c r="D28" s="164"/>
      <c r="E28" s="162" t="s">
        <v>184</v>
      </c>
      <c r="F28" s="165"/>
      <c r="G28" s="164"/>
      <c r="H28" s="1181" t="s">
        <v>183</v>
      </c>
      <c r="I28" s="1181"/>
      <c r="J28" s="1181"/>
      <c r="K28" s="1181"/>
      <c r="L28" s="3"/>
      <c r="M28" s="136"/>
      <c r="N28" s="137"/>
      <c r="O28" s="3"/>
      <c r="P28" s="3"/>
      <c r="Q28" s="3"/>
      <c r="R28" s="3"/>
      <c r="S28" s="136"/>
      <c r="T28" s="3"/>
      <c r="U28" s="3"/>
      <c r="V28" s="3"/>
      <c r="W28" s="3"/>
      <c r="X28" s="3"/>
      <c r="Y28" s="136"/>
    </row>
    <row r="29" spans="1:25" ht="15.75" thickBot="1" x14ac:dyDescent="0.3">
      <c r="A29" s="166">
        <v>1</v>
      </c>
      <c r="B29" s="167" t="s">
        <v>152</v>
      </c>
      <c r="C29" s="356">
        <v>3891.76</v>
      </c>
      <c r="D29" s="151">
        <v>1</v>
      </c>
      <c r="E29" s="167" t="s">
        <v>152</v>
      </c>
      <c r="F29" s="356">
        <v>1773.56</v>
      </c>
      <c r="G29" s="168"/>
      <c r="H29" s="1161" t="s">
        <v>137</v>
      </c>
      <c r="I29" s="1161"/>
      <c r="J29" s="1161"/>
      <c r="K29" s="169" t="s">
        <v>185</v>
      </c>
      <c r="L29" s="3"/>
      <c r="M29" s="136"/>
      <c r="N29" s="137"/>
      <c r="O29" s="1113" t="s">
        <v>215</v>
      </c>
      <c r="P29" s="1115"/>
      <c r="Q29" s="3"/>
      <c r="R29" s="3"/>
      <c r="S29" s="136"/>
      <c r="T29" s="3"/>
      <c r="U29" s="3"/>
      <c r="V29" s="3"/>
      <c r="W29" s="3"/>
      <c r="X29" s="3"/>
      <c r="Y29" s="136"/>
    </row>
    <row r="30" spans="1:25" ht="15.75" thickBot="1" x14ac:dyDescent="0.3">
      <c r="A30" s="166">
        <v>2</v>
      </c>
      <c r="B30" s="167" t="s">
        <v>153</v>
      </c>
      <c r="C30" s="356">
        <v>7783.52</v>
      </c>
      <c r="D30" s="151">
        <v>2</v>
      </c>
      <c r="E30" s="167" t="s">
        <v>153</v>
      </c>
      <c r="F30" s="356">
        <v>3547.12</v>
      </c>
      <c r="G30" s="168"/>
      <c r="H30" s="1148" t="s">
        <v>186</v>
      </c>
      <c r="I30" s="1148"/>
      <c r="J30" s="1148"/>
      <c r="K30" s="170">
        <v>96424.61</v>
      </c>
      <c r="L30" s="3"/>
      <c r="M30" s="136"/>
      <c r="N30" s="137"/>
      <c r="O30" s="3"/>
      <c r="P30" s="3"/>
      <c r="Q30" s="3"/>
      <c r="R30" s="3"/>
      <c r="S30" s="136"/>
      <c r="T30" s="3"/>
      <c r="U30" s="3"/>
      <c r="V30" s="3"/>
      <c r="W30" s="3"/>
      <c r="X30" s="3"/>
      <c r="Y30" s="136"/>
    </row>
    <row r="31" spans="1:25" x14ac:dyDescent="0.25">
      <c r="A31" s="166">
        <v>3</v>
      </c>
      <c r="B31" s="167" t="s">
        <v>154</v>
      </c>
      <c r="C31" s="356">
        <v>11026.66</v>
      </c>
      <c r="D31" s="151">
        <v>3</v>
      </c>
      <c r="E31" s="167" t="s">
        <v>154</v>
      </c>
      <c r="F31" s="356">
        <v>5025.08</v>
      </c>
      <c r="G31" s="168"/>
      <c r="H31" s="1161" t="s">
        <v>187</v>
      </c>
      <c r="I31" s="1161"/>
      <c r="J31" s="1161"/>
      <c r="K31" s="169">
        <v>0.25</v>
      </c>
      <c r="L31" s="3"/>
      <c r="M31" s="136"/>
      <c r="N31" s="137"/>
      <c r="O31" s="62" t="s">
        <v>116</v>
      </c>
      <c r="P31" s="63">
        <f>G92</f>
        <v>186751.90974999999</v>
      </c>
      <c r="Q31" s="3"/>
      <c r="R31" s="3"/>
      <c r="S31" s="136"/>
      <c r="T31" s="3"/>
      <c r="U31" s="3"/>
      <c r="V31" s="3"/>
      <c r="W31" s="3"/>
      <c r="X31" s="3"/>
      <c r="Y31" s="136"/>
    </row>
    <row r="32" spans="1:25" x14ac:dyDescent="0.25">
      <c r="A32" s="166">
        <v>4</v>
      </c>
      <c r="B32" s="167" t="s">
        <v>155</v>
      </c>
      <c r="C32" s="356">
        <v>12972.54</v>
      </c>
      <c r="D32" s="151">
        <v>4</v>
      </c>
      <c r="E32" s="167" t="s">
        <v>155</v>
      </c>
      <c r="F32" s="356">
        <v>5911.86</v>
      </c>
      <c r="G32" s="168"/>
      <c r="H32" s="168"/>
      <c r="I32" s="168"/>
      <c r="J32" s="168"/>
      <c r="K32" s="168"/>
      <c r="L32" s="3"/>
      <c r="M32" s="136"/>
      <c r="N32" s="137"/>
      <c r="O32" s="34" t="s">
        <v>117</v>
      </c>
      <c r="P32" s="30">
        <f>V15</f>
        <v>55000</v>
      </c>
      <c r="Q32" s="3"/>
      <c r="R32" s="3"/>
      <c r="S32" s="136"/>
      <c r="T32" s="3"/>
      <c r="U32" s="3"/>
      <c r="V32" s="3"/>
      <c r="W32" s="3"/>
      <c r="X32" s="3"/>
      <c r="Y32" s="136"/>
    </row>
    <row r="33" spans="1:25" x14ac:dyDescent="0.25">
      <c r="A33" s="166">
        <v>5</v>
      </c>
      <c r="B33" s="167" t="s">
        <v>156</v>
      </c>
      <c r="C33" s="356">
        <v>29058.48</v>
      </c>
      <c r="D33" s="151">
        <v>5</v>
      </c>
      <c r="E33" s="167" t="s">
        <v>156</v>
      </c>
      <c r="F33" s="356">
        <v>14720.54</v>
      </c>
      <c r="G33" s="168"/>
      <c r="H33" s="1164" t="s">
        <v>188</v>
      </c>
      <c r="I33" s="1164"/>
      <c r="J33" s="1164"/>
      <c r="K33" s="171">
        <f>K30*K31</f>
        <v>24106.1525</v>
      </c>
      <c r="L33" s="3"/>
      <c r="M33" s="136"/>
      <c r="N33" s="137"/>
      <c r="O33" s="34" t="s">
        <v>118</v>
      </c>
      <c r="P33" s="30">
        <f>P24</f>
        <v>33666.666666666664</v>
      </c>
      <c r="Q33" s="3"/>
      <c r="R33" s="3"/>
      <c r="S33" s="136"/>
      <c r="T33" s="3"/>
      <c r="U33" s="3"/>
      <c r="V33" s="3"/>
      <c r="W33" s="3"/>
      <c r="X33" s="3"/>
      <c r="Y33" s="136"/>
    </row>
    <row r="34" spans="1:25" ht="15.75" thickBot="1" x14ac:dyDescent="0.3">
      <c r="A34" s="166">
        <v>6</v>
      </c>
      <c r="B34" s="167" t="s">
        <v>157</v>
      </c>
      <c r="C34" s="356">
        <v>35544.76</v>
      </c>
      <c r="D34" s="151">
        <v>6</v>
      </c>
      <c r="E34" s="172" t="s">
        <v>157</v>
      </c>
      <c r="F34" s="356">
        <v>20455.04</v>
      </c>
      <c r="G34" s="168"/>
      <c r="H34" s="168"/>
      <c r="I34" s="168"/>
      <c r="J34" s="168"/>
      <c r="K34" s="168"/>
      <c r="L34" s="3"/>
      <c r="M34" s="136"/>
      <c r="N34" s="137"/>
      <c r="O34" s="34" t="s">
        <v>217</v>
      </c>
      <c r="P34" s="30">
        <v>300000</v>
      </c>
      <c r="Q34" s="3"/>
      <c r="R34" s="3"/>
      <c r="S34" s="136"/>
      <c r="T34" s="3"/>
      <c r="U34" s="3"/>
      <c r="V34" s="3"/>
      <c r="W34" s="3"/>
      <c r="X34" s="3"/>
      <c r="Y34" s="136"/>
    </row>
    <row r="35" spans="1:25" ht="18.75" thickTop="1" thickBot="1" x14ac:dyDescent="0.3">
      <c r="A35" s="166"/>
      <c r="B35" s="173" t="s">
        <v>189</v>
      </c>
      <c r="C35" s="357"/>
      <c r="D35" s="164"/>
      <c r="E35" s="175" t="s">
        <v>190</v>
      </c>
      <c r="F35" s="359"/>
      <c r="G35" s="164"/>
      <c r="H35" s="1165" t="s">
        <v>191</v>
      </c>
      <c r="I35" s="1165"/>
      <c r="J35" s="1165"/>
      <c r="K35" s="1166">
        <f>C49+F49+K33</f>
        <v>179293.0325</v>
      </c>
      <c r="L35" s="3"/>
      <c r="M35" s="136"/>
      <c r="N35" s="137"/>
      <c r="O35" s="64" t="s">
        <v>16</v>
      </c>
      <c r="P35" s="31">
        <f>+SUM(P31:P34)</f>
        <v>575418.57641666662</v>
      </c>
      <c r="Q35" s="3"/>
      <c r="R35" s="3"/>
      <c r="S35" s="136"/>
      <c r="T35" s="3"/>
      <c r="U35" s="3"/>
      <c r="V35" s="3"/>
      <c r="W35" s="3"/>
      <c r="X35" s="3"/>
      <c r="Y35" s="136"/>
    </row>
    <row r="36" spans="1:25" x14ac:dyDescent="0.25">
      <c r="A36" s="166">
        <v>1</v>
      </c>
      <c r="B36" s="167" t="s">
        <v>152</v>
      </c>
      <c r="C36" s="356">
        <v>757.98</v>
      </c>
      <c r="D36" s="151">
        <v>1</v>
      </c>
      <c r="E36" s="167" t="s">
        <v>152</v>
      </c>
      <c r="F36" s="356">
        <v>763.37</v>
      </c>
      <c r="G36" s="168"/>
      <c r="H36" s="1165"/>
      <c r="I36" s="1165"/>
      <c r="J36" s="1165"/>
      <c r="K36" s="1167"/>
      <c r="L36" s="3"/>
      <c r="M36" s="136"/>
      <c r="N36" s="137"/>
      <c r="O36" s="10"/>
      <c r="P36" s="10"/>
      <c r="Q36" s="3"/>
      <c r="R36" s="3"/>
      <c r="S36" s="136"/>
      <c r="T36" s="3"/>
      <c r="U36" s="3"/>
      <c r="V36" s="3"/>
      <c r="W36" s="3"/>
      <c r="X36" s="3"/>
      <c r="Y36" s="136"/>
    </row>
    <row r="37" spans="1:25" x14ac:dyDescent="0.25">
      <c r="A37" s="166">
        <v>2</v>
      </c>
      <c r="B37" s="167" t="s">
        <v>153</v>
      </c>
      <c r="C37" s="356">
        <v>1515.95</v>
      </c>
      <c r="D37" s="151">
        <v>2</v>
      </c>
      <c r="E37" s="167" t="s">
        <v>153</v>
      </c>
      <c r="F37" s="356">
        <v>1526.74</v>
      </c>
      <c r="G37" s="168"/>
      <c r="H37" s="168"/>
      <c r="I37" s="168"/>
      <c r="J37" s="168"/>
      <c r="K37" s="168"/>
      <c r="L37" s="3"/>
      <c r="M37" s="136"/>
      <c r="N37" s="137"/>
      <c r="O37" s="3"/>
      <c r="P37" s="3"/>
      <c r="Q37" s="3"/>
      <c r="R37" s="3"/>
      <c r="S37" s="136"/>
      <c r="T37" s="3"/>
      <c r="U37" s="3"/>
      <c r="V37" s="3"/>
      <c r="W37" s="3"/>
      <c r="X37" s="3"/>
      <c r="Y37" s="136"/>
    </row>
    <row r="38" spans="1:25" ht="15.75" thickBot="1" x14ac:dyDescent="0.3">
      <c r="A38" s="166">
        <v>3</v>
      </c>
      <c r="B38" s="167" t="s">
        <v>154</v>
      </c>
      <c r="C38" s="356">
        <v>2147.59</v>
      </c>
      <c r="D38" s="151">
        <v>3</v>
      </c>
      <c r="E38" s="167" t="s">
        <v>154</v>
      </c>
      <c r="F38" s="356">
        <v>2162.88</v>
      </c>
      <c r="G38" s="168"/>
      <c r="H38" s="1168" t="s">
        <v>351</v>
      </c>
      <c r="I38" s="1168"/>
      <c r="J38" s="1168"/>
      <c r="K38" s="176">
        <v>0.4</v>
      </c>
      <c r="L38" s="3"/>
      <c r="M38" s="136"/>
      <c r="N38" s="137"/>
      <c r="O38" s="3"/>
      <c r="P38" s="3"/>
      <c r="Q38" s="3"/>
      <c r="R38" s="3"/>
      <c r="S38" s="136"/>
      <c r="T38" s="3"/>
      <c r="U38" s="3"/>
      <c r="V38" s="3"/>
      <c r="W38" s="3"/>
      <c r="X38" s="3"/>
      <c r="Y38" s="136"/>
    </row>
    <row r="39" spans="1:25" ht="15.75" thickBot="1" x14ac:dyDescent="0.3">
      <c r="A39" s="166">
        <v>4</v>
      </c>
      <c r="B39" s="167" t="s">
        <v>155</v>
      </c>
      <c r="C39" s="356">
        <v>2526.58</v>
      </c>
      <c r="D39" s="151">
        <v>4</v>
      </c>
      <c r="E39" s="167" t="s">
        <v>155</v>
      </c>
      <c r="F39" s="356">
        <v>2544.56</v>
      </c>
      <c r="G39" s="168"/>
      <c r="H39" s="168"/>
      <c r="I39" s="168"/>
      <c r="J39" s="168"/>
      <c r="K39" s="168"/>
      <c r="L39" s="3"/>
      <c r="M39" s="136"/>
      <c r="N39" s="137"/>
      <c r="O39" s="1113" t="s">
        <v>216</v>
      </c>
      <c r="P39" s="1115"/>
      <c r="Q39" s="3"/>
      <c r="R39" s="3"/>
      <c r="S39" s="136"/>
      <c r="T39" s="3"/>
      <c r="U39" s="3"/>
      <c r="V39" s="3"/>
      <c r="W39" s="3"/>
      <c r="X39" s="3"/>
      <c r="Y39" s="136"/>
    </row>
    <row r="40" spans="1:25" ht="15.75" thickBot="1" x14ac:dyDescent="0.3">
      <c r="A40" s="166">
        <v>5</v>
      </c>
      <c r="B40" s="167" t="s">
        <v>156</v>
      </c>
      <c r="C40" s="356">
        <v>3916.2</v>
      </c>
      <c r="D40" s="151">
        <v>5</v>
      </c>
      <c r="E40" s="167" t="s">
        <v>156</v>
      </c>
      <c r="F40" s="356">
        <v>3842.29</v>
      </c>
      <c r="G40" s="168"/>
      <c r="H40" s="1169" t="s">
        <v>192</v>
      </c>
      <c r="I40" s="1169"/>
      <c r="J40" s="1169"/>
      <c r="K40" s="177">
        <f>IF(H38="Subsidio a Aplicar",K35-(K35*K38),K35+(K35*K38))</f>
        <v>107575.8195</v>
      </c>
      <c r="L40" s="3"/>
      <c r="M40" s="136"/>
      <c r="N40" s="137"/>
      <c r="O40" s="3"/>
      <c r="P40" s="3"/>
      <c r="Q40" s="3"/>
      <c r="R40" s="3"/>
      <c r="S40" s="136"/>
      <c r="T40" s="3"/>
      <c r="U40" s="3"/>
      <c r="V40" s="3"/>
      <c r="W40" s="3"/>
      <c r="X40" s="3"/>
      <c r="Y40" s="136"/>
    </row>
    <row r="41" spans="1:25" ht="15.75" thickBot="1" x14ac:dyDescent="0.3">
      <c r="A41" s="166">
        <v>6</v>
      </c>
      <c r="B41" s="167" t="s">
        <v>157</v>
      </c>
      <c r="C41" s="356">
        <v>4168.8500000000004</v>
      </c>
      <c r="D41" s="151">
        <v>6</v>
      </c>
      <c r="E41" s="172" t="s">
        <v>157</v>
      </c>
      <c r="F41" s="356">
        <v>4096.74</v>
      </c>
      <c r="G41" s="168"/>
      <c r="H41" s="168"/>
      <c r="I41" s="168"/>
      <c r="J41" s="168"/>
      <c r="K41" s="168"/>
      <c r="L41" s="3"/>
      <c r="M41" s="136"/>
      <c r="N41" s="137"/>
      <c r="O41" s="62" t="s">
        <v>116</v>
      </c>
      <c r="P41" s="63">
        <f>G93</f>
        <v>245189.66175000003</v>
      </c>
      <c r="Q41" s="3"/>
      <c r="R41" s="3"/>
      <c r="S41" s="136"/>
      <c r="T41" s="3"/>
      <c r="U41" s="3"/>
      <c r="V41" s="3"/>
      <c r="W41" s="3"/>
      <c r="X41" s="3"/>
      <c r="Y41" s="136"/>
    </row>
    <row r="42" spans="1:25" ht="15.75" thickTop="1" x14ac:dyDescent="0.25">
      <c r="A42" s="137"/>
      <c r="B42" s="3"/>
      <c r="C42" s="3"/>
      <c r="D42" s="3"/>
      <c r="E42" s="3"/>
      <c r="F42" s="3"/>
      <c r="G42" s="3"/>
      <c r="H42" s="178" t="s">
        <v>193</v>
      </c>
      <c r="I42" s="178" t="s">
        <v>194</v>
      </c>
      <c r="J42" s="3"/>
      <c r="K42" s="3"/>
      <c r="L42" s="3"/>
      <c r="M42" s="136"/>
      <c r="N42" s="137"/>
      <c r="O42" s="34" t="s">
        <v>117</v>
      </c>
      <c r="P42" s="30">
        <f>V16</f>
        <v>60000</v>
      </c>
      <c r="Q42" s="3"/>
      <c r="R42" s="3"/>
      <c r="S42" s="136"/>
      <c r="T42" s="3"/>
      <c r="U42" s="3"/>
      <c r="V42" s="3"/>
      <c r="W42" s="3"/>
      <c r="X42" s="3"/>
      <c r="Y42" s="136"/>
    </row>
    <row r="43" spans="1:25" x14ac:dyDescent="0.25">
      <c r="A43" s="137"/>
      <c r="B43" s="167" t="s">
        <v>193</v>
      </c>
      <c r="C43" s="200">
        <f>B2</f>
        <v>6</v>
      </c>
      <c r="D43" s="3"/>
      <c r="E43" s="167" t="s">
        <v>193</v>
      </c>
      <c r="F43" s="200">
        <f>C43</f>
        <v>6</v>
      </c>
      <c r="G43" s="3"/>
      <c r="H43" s="88">
        <v>1</v>
      </c>
      <c r="I43" s="179">
        <v>0.5</v>
      </c>
      <c r="J43" s="3"/>
      <c r="K43" s="3"/>
      <c r="L43" s="3"/>
      <c r="M43" s="136"/>
      <c r="N43" s="137"/>
      <c r="O43" s="34" t="s">
        <v>118</v>
      </c>
      <c r="P43" s="30">
        <f>P25</f>
        <v>144166.66666666666</v>
      </c>
      <c r="Q43" s="3"/>
      <c r="R43" s="3"/>
      <c r="S43" s="136"/>
      <c r="T43" s="3"/>
      <c r="U43" s="3"/>
      <c r="V43" s="3"/>
      <c r="W43" s="3"/>
      <c r="X43" s="3"/>
      <c r="Y43" s="136"/>
    </row>
    <row r="44" spans="1:25" ht="15.75" thickBot="1" x14ac:dyDescent="0.3">
      <c r="A44" s="137"/>
      <c r="B44" s="167" t="s">
        <v>195</v>
      </c>
      <c r="C44" s="201">
        <v>4</v>
      </c>
      <c r="D44" s="3"/>
      <c r="E44" s="167" t="s">
        <v>195</v>
      </c>
      <c r="F44" s="201">
        <f>C44</f>
        <v>4</v>
      </c>
      <c r="G44" s="3"/>
      <c r="H44" s="88">
        <v>2</v>
      </c>
      <c r="I44" s="179">
        <v>0.4</v>
      </c>
      <c r="J44" s="3"/>
      <c r="K44" s="3"/>
      <c r="L44" s="3"/>
      <c r="M44" s="136"/>
      <c r="N44" s="137"/>
      <c r="O44" s="64" t="s">
        <v>16</v>
      </c>
      <c r="P44" s="31">
        <f>+SUM(P41:P43)</f>
        <v>449356.32841666671</v>
      </c>
      <c r="Q44" s="3"/>
      <c r="R44" s="3"/>
      <c r="S44" s="136"/>
      <c r="T44" s="3"/>
      <c r="U44" s="3"/>
      <c r="V44" s="3"/>
      <c r="W44" s="3"/>
      <c r="X44" s="3"/>
      <c r="Y44" s="136"/>
    </row>
    <row r="45" spans="1:25" x14ac:dyDescent="0.25">
      <c r="A45" s="137"/>
      <c r="B45" s="167" t="s">
        <v>196</v>
      </c>
      <c r="C45" s="201">
        <f>0.05*30</f>
        <v>1.5</v>
      </c>
      <c r="D45" s="3"/>
      <c r="E45" s="167" t="s">
        <v>197</v>
      </c>
      <c r="F45" s="201">
        <v>1.5</v>
      </c>
      <c r="G45" s="3"/>
      <c r="H45" s="88">
        <v>3</v>
      </c>
      <c r="I45" s="179">
        <v>0.15</v>
      </c>
      <c r="J45" s="3"/>
      <c r="K45" s="3"/>
      <c r="L45" s="3"/>
      <c r="M45" s="136"/>
      <c r="N45" s="137"/>
      <c r="O45" s="10"/>
      <c r="P45" s="10"/>
      <c r="Q45" s="3"/>
      <c r="R45" s="3"/>
      <c r="S45" s="136"/>
      <c r="T45" s="3"/>
      <c r="U45" s="3"/>
      <c r="V45" s="3"/>
      <c r="W45" s="3"/>
      <c r="X45" s="3"/>
      <c r="Y45" s="136"/>
    </row>
    <row r="46" spans="1:25" x14ac:dyDescent="0.25">
      <c r="A46" s="137"/>
      <c r="B46" s="167" t="s">
        <v>198</v>
      </c>
      <c r="C46" s="180">
        <f>IF($C$43=A29,C29,IF($C$43=A30,C30,IF($C$43=A31,C31,IF($C$43=A32,C32,IF($C$43=A33,C33,IF($C$43=A34,C34,""))))))</f>
        <v>35544.76</v>
      </c>
      <c r="D46" s="3"/>
      <c r="E46" s="167" t="s">
        <v>198</v>
      </c>
      <c r="F46" s="180">
        <f>IF($F$43=D29,F29,IF($F$43=D30,F30,IF($F$43=D31,F31,IF($F$43=D32,F32,IF($F$43=D33,F33,IF($F$43=D34,F34,""))))))</f>
        <v>20455.04</v>
      </c>
      <c r="G46" s="3"/>
      <c r="H46" s="88">
        <v>5</v>
      </c>
      <c r="I46" s="179">
        <v>0.5</v>
      </c>
      <c r="J46" s="3"/>
      <c r="K46" s="3"/>
      <c r="L46" s="3"/>
      <c r="M46" s="136"/>
      <c r="N46" s="137"/>
      <c r="O46" s="3"/>
      <c r="P46" s="3"/>
      <c r="Q46" s="3"/>
      <c r="R46" s="3"/>
      <c r="S46" s="136"/>
      <c r="T46" s="3"/>
      <c r="U46" s="3"/>
      <c r="V46" s="3"/>
      <c r="W46" s="3"/>
      <c r="X46" s="3"/>
      <c r="Y46" s="136"/>
    </row>
    <row r="47" spans="1:25" x14ac:dyDescent="0.25">
      <c r="A47" s="137"/>
      <c r="B47" s="167" t="s">
        <v>199</v>
      </c>
      <c r="C47" s="180">
        <f>IF($C$43=A36,C36,IF($C$43=A37,C37,IF($C$43=A38,C38,IF($C$43=A39,C39,IF($C$43=A40,C40,IF($C$43=A41,C41,""))))))</f>
        <v>4168.8500000000004</v>
      </c>
      <c r="D47" s="3"/>
      <c r="E47" s="167" t="s">
        <v>199</v>
      </c>
      <c r="F47" s="180">
        <f>IF($F$43=D36,F36,IF($F$43=D37,F37,IF($F$43=D38,F38,IF($F$43=D39,F39,IF($F$43=D40,F40,IF($F$43=D41,F41,""))))))</f>
        <v>4096.74</v>
      </c>
      <c r="G47" s="3"/>
      <c r="H47" s="88">
        <v>6</v>
      </c>
      <c r="I47" s="179">
        <v>0.6</v>
      </c>
      <c r="J47" s="3"/>
      <c r="K47" s="3"/>
      <c r="L47" s="3"/>
      <c r="M47" s="136"/>
      <c r="N47" s="137"/>
      <c r="O47" s="3"/>
      <c r="P47" s="3"/>
      <c r="Q47" s="3"/>
      <c r="R47" s="3"/>
      <c r="S47" s="136"/>
      <c r="T47" s="3"/>
      <c r="U47" s="3"/>
      <c r="V47" s="3"/>
      <c r="W47" s="3"/>
      <c r="X47" s="3"/>
      <c r="Y47" s="136"/>
    </row>
    <row r="48" spans="1:25" x14ac:dyDescent="0.25">
      <c r="A48" s="137"/>
      <c r="B48" s="3"/>
      <c r="C48" s="3"/>
      <c r="D48" s="3"/>
      <c r="E48" s="3"/>
      <c r="F48" s="3"/>
      <c r="G48" s="3"/>
      <c r="H48" s="3"/>
      <c r="I48" s="3"/>
      <c r="J48" s="3"/>
      <c r="K48" s="3"/>
      <c r="L48" s="3"/>
      <c r="M48" s="136"/>
      <c r="N48" s="137"/>
      <c r="O48" s="3"/>
      <c r="P48" s="3"/>
      <c r="Q48" s="3"/>
      <c r="R48" s="3"/>
      <c r="S48" s="136"/>
      <c r="T48" s="3"/>
      <c r="U48" s="3"/>
      <c r="V48" s="3"/>
      <c r="W48" s="3"/>
      <c r="X48" s="3"/>
      <c r="Y48" s="136"/>
    </row>
    <row r="49" spans="1:25" x14ac:dyDescent="0.25">
      <c r="A49" s="137"/>
      <c r="B49" s="167" t="s">
        <v>200</v>
      </c>
      <c r="C49" s="181">
        <f>C46+((C44*C45*2)*C47)</f>
        <v>85570.96</v>
      </c>
      <c r="D49" s="3"/>
      <c r="E49" s="167" t="s">
        <v>200</v>
      </c>
      <c r="F49" s="181">
        <f>F46+((F44*F45*2)*F47)</f>
        <v>69615.92</v>
      </c>
      <c r="G49" s="3"/>
      <c r="H49" s="3"/>
      <c r="I49" s="3"/>
      <c r="J49" s="3"/>
      <c r="K49" s="3"/>
      <c r="L49" s="3"/>
      <c r="M49" s="136"/>
      <c r="N49" s="137"/>
      <c r="O49" s="3"/>
      <c r="P49" s="3"/>
      <c r="Q49" s="3"/>
      <c r="R49" s="3"/>
      <c r="S49" s="136"/>
      <c r="T49" s="3"/>
      <c r="U49" s="3"/>
      <c r="V49" s="3"/>
      <c r="W49" s="3"/>
      <c r="X49" s="3"/>
      <c r="Y49" s="136"/>
    </row>
    <row r="50" spans="1:25" ht="15.75" thickBot="1" x14ac:dyDescent="0.3">
      <c r="A50" s="137"/>
      <c r="B50" s="3"/>
      <c r="C50" s="182"/>
      <c r="D50" s="3"/>
      <c r="E50" s="3"/>
      <c r="F50" s="182"/>
      <c r="G50" s="3"/>
      <c r="H50" s="3"/>
      <c r="I50" s="3"/>
      <c r="J50" s="3"/>
      <c r="K50" s="3"/>
      <c r="L50" s="3"/>
      <c r="M50" s="136"/>
      <c r="N50" s="185"/>
      <c r="O50" s="186"/>
      <c r="P50" s="186"/>
      <c r="Q50" s="186"/>
      <c r="R50" s="186"/>
      <c r="S50" s="187"/>
      <c r="T50" s="186"/>
      <c r="U50" s="186"/>
      <c r="V50" s="186"/>
      <c r="W50" s="186"/>
      <c r="X50" s="186"/>
      <c r="Y50" s="187"/>
    </row>
    <row r="51" spans="1:25" ht="15.75" thickBot="1" x14ac:dyDescent="0.3">
      <c r="A51" s="137"/>
      <c r="B51" s="1113" t="s">
        <v>201</v>
      </c>
      <c r="C51" s="1115"/>
      <c r="D51" s="3"/>
      <c r="E51" s="1113" t="s">
        <v>202</v>
      </c>
      <c r="F51" s="1115"/>
      <c r="G51" s="3"/>
      <c r="H51" s="1160"/>
      <c r="I51" s="1160"/>
      <c r="J51" s="1160"/>
      <c r="K51" s="1160"/>
      <c r="L51" s="3"/>
      <c r="M51" s="136"/>
      <c r="N51" s="192"/>
      <c r="O51" s="134"/>
      <c r="P51" s="134"/>
      <c r="Q51" s="134"/>
      <c r="R51" s="134"/>
      <c r="S51" s="134"/>
      <c r="T51" s="134"/>
      <c r="U51" s="134"/>
      <c r="V51" s="134"/>
      <c r="W51" s="134"/>
      <c r="X51" s="134"/>
      <c r="Y51" s="135"/>
    </row>
    <row r="52" spans="1:25" ht="15.75" thickBot="1" x14ac:dyDescent="0.3">
      <c r="A52" s="137"/>
      <c r="B52" s="162" t="s">
        <v>184</v>
      </c>
      <c r="C52" s="163"/>
      <c r="D52" s="164"/>
      <c r="E52" s="162" t="s">
        <v>184</v>
      </c>
      <c r="F52" s="165"/>
      <c r="G52" s="164"/>
      <c r="H52" s="1181" t="s">
        <v>203</v>
      </c>
      <c r="I52" s="1181"/>
      <c r="J52" s="1181"/>
      <c r="K52" s="1181"/>
      <c r="L52" s="3"/>
      <c r="M52" s="136"/>
      <c r="N52" s="137"/>
      <c r="O52" s="234"/>
      <c r="P52" s="3"/>
      <c r="Q52" s="3"/>
      <c r="R52" s="278" t="s">
        <v>261</v>
      </c>
      <c r="S52" s="3"/>
      <c r="T52" s="3"/>
      <c r="U52" s="3"/>
      <c r="V52" s="3"/>
      <c r="W52" s="3"/>
      <c r="X52" s="3"/>
      <c r="Y52" s="136"/>
    </row>
    <row r="53" spans="1:25" ht="15.75" thickBot="1" x14ac:dyDescent="0.3">
      <c r="A53" s="166">
        <v>1</v>
      </c>
      <c r="B53" s="167" t="s">
        <v>152</v>
      </c>
      <c r="C53" s="356">
        <v>3891.76</v>
      </c>
      <c r="D53" s="151">
        <v>1</v>
      </c>
      <c r="E53" s="167" t="s">
        <v>152</v>
      </c>
      <c r="F53" s="355">
        <v>1773.56</v>
      </c>
      <c r="G53" s="168"/>
      <c r="H53" s="1161" t="s">
        <v>137</v>
      </c>
      <c r="I53" s="1161"/>
      <c r="J53" s="1161"/>
      <c r="K53" s="169" t="s">
        <v>185</v>
      </c>
      <c r="L53" s="3"/>
      <c r="M53" s="136"/>
      <c r="N53" s="137"/>
      <c r="O53" s="3"/>
      <c r="P53" s="1186" t="s">
        <v>262</v>
      </c>
      <c r="Q53" s="1187"/>
      <c r="R53" s="1187"/>
      <c r="S53" s="1187"/>
      <c r="T53" s="1187"/>
      <c r="U53" s="1187"/>
      <c r="V53" s="1188"/>
      <c r="W53" s="3"/>
      <c r="X53" s="3"/>
      <c r="Y53" s="136"/>
    </row>
    <row r="54" spans="1:25" ht="15.75" thickBot="1" x14ac:dyDescent="0.3">
      <c r="A54" s="166">
        <v>2</v>
      </c>
      <c r="B54" s="167" t="s">
        <v>153</v>
      </c>
      <c r="C54" s="356">
        <v>7783.52</v>
      </c>
      <c r="D54" s="151">
        <v>2</v>
      </c>
      <c r="E54" s="167" t="s">
        <v>153</v>
      </c>
      <c r="F54" s="355">
        <v>3547.12</v>
      </c>
      <c r="G54" s="168"/>
      <c r="H54" s="1148" t="s">
        <v>186</v>
      </c>
      <c r="I54" s="1148"/>
      <c r="J54" s="1148"/>
      <c r="K54" s="170">
        <v>96424.61</v>
      </c>
      <c r="L54" s="3"/>
      <c r="M54" s="136"/>
      <c r="N54" s="137"/>
      <c r="O54" s="1194" t="s">
        <v>373</v>
      </c>
      <c r="P54" s="385" t="s">
        <v>262</v>
      </c>
      <c r="Q54" s="351" t="s">
        <v>263</v>
      </c>
      <c r="R54" s="351" t="s">
        <v>347</v>
      </c>
      <c r="S54" s="351" t="s">
        <v>255</v>
      </c>
      <c r="T54" s="351" t="s">
        <v>256</v>
      </c>
      <c r="U54" s="351" t="s">
        <v>257</v>
      </c>
      <c r="V54" s="353" t="s">
        <v>258</v>
      </c>
      <c r="W54" s="353" t="s">
        <v>604</v>
      </c>
      <c r="X54" s="3"/>
      <c r="Y54" s="136"/>
    </row>
    <row r="55" spans="1:25" ht="15" customHeight="1" thickBot="1" x14ac:dyDescent="0.3">
      <c r="A55" s="166">
        <v>3</v>
      </c>
      <c r="B55" s="167" t="s">
        <v>154</v>
      </c>
      <c r="C55" s="356">
        <v>11026.66</v>
      </c>
      <c r="D55" s="151">
        <v>3</v>
      </c>
      <c r="E55" s="167" t="s">
        <v>154</v>
      </c>
      <c r="F55" s="355">
        <v>5025.08</v>
      </c>
      <c r="G55" s="168"/>
      <c r="H55" s="1161" t="s">
        <v>187</v>
      </c>
      <c r="I55" s="1161"/>
      <c r="J55" s="1161"/>
      <c r="K55" s="169">
        <v>0.25</v>
      </c>
      <c r="L55" s="3"/>
      <c r="M55" s="136"/>
      <c r="N55" s="137"/>
      <c r="O55" s="1195"/>
      <c r="P55" s="459">
        <v>0.1</v>
      </c>
      <c r="Q55" s="460">
        <v>0.01</v>
      </c>
      <c r="R55" s="461">
        <f>P55*X55</f>
        <v>42086450.15833167</v>
      </c>
      <c r="S55" s="461"/>
      <c r="T55" s="461"/>
      <c r="U55" s="461"/>
      <c r="V55" s="462"/>
      <c r="W55" s="462"/>
      <c r="X55" s="463">
        <f>SUM('VALORACION FINANCIERA 729-20'!D5:O5)-SUM('VALORACION FINANCIERA 729-20'!D8:O8)</f>
        <v>420864501.58331668</v>
      </c>
      <c r="Y55" s="136"/>
    </row>
    <row r="56" spans="1:25" ht="15.75" thickBot="1" x14ac:dyDescent="0.3">
      <c r="A56" s="166">
        <v>4</v>
      </c>
      <c r="B56" s="167" t="s">
        <v>155</v>
      </c>
      <c r="C56" s="356">
        <v>12972.54</v>
      </c>
      <c r="D56" s="151">
        <v>4</v>
      </c>
      <c r="E56" s="167" t="s">
        <v>155</v>
      </c>
      <c r="F56" s="355">
        <v>5911.86</v>
      </c>
      <c r="G56" s="168"/>
      <c r="H56" s="168"/>
      <c r="I56" s="168"/>
      <c r="J56" s="168"/>
      <c r="K56" s="168"/>
      <c r="L56" s="3"/>
      <c r="M56" s="136"/>
      <c r="N56" s="137"/>
      <c r="O56" s="464" t="s">
        <v>372</v>
      </c>
      <c r="P56" s="465">
        <v>0.3</v>
      </c>
      <c r="Q56" s="466">
        <v>5.0000000000000001E-3</v>
      </c>
      <c r="R56" s="457">
        <f>P56*X56</f>
        <v>126259350.474995</v>
      </c>
      <c r="S56" s="457"/>
      <c r="T56" s="457"/>
      <c r="U56" s="457"/>
      <c r="V56" s="458"/>
      <c r="W56" s="458"/>
      <c r="X56" s="463">
        <f>SUM('VALORACION FINANCIERA 729-20'!D5:O5)-SUM('VALORACION FINANCIERA 729-20'!D8:O8)</f>
        <v>420864501.58331668</v>
      </c>
      <c r="Y56" s="136"/>
    </row>
    <row r="57" spans="1:25" ht="15.75" thickBot="1" x14ac:dyDescent="0.3">
      <c r="A57" s="166"/>
      <c r="B57" s="167"/>
      <c r="C57" s="356"/>
      <c r="D57" s="151"/>
      <c r="E57" s="167"/>
      <c r="F57" s="355"/>
      <c r="G57" s="168"/>
      <c r="H57" s="168"/>
      <c r="I57" s="168"/>
      <c r="J57" s="168"/>
      <c r="K57" s="168"/>
      <c r="L57" s="3"/>
      <c r="M57" s="136"/>
      <c r="N57" s="137"/>
      <c r="O57" s="464" t="s">
        <v>374</v>
      </c>
      <c r="P57" s="465" t="s">
        <v>376</v>
      </c>
      <c r="Q57" s="466">
        <v>5.0000000000000001E-3</v>
      </c>
      <c r="R57" s="457">
        <f>200*'DATOS MODELO'!F11</f>
        <v>156248400</v>
      </c>
      <c r="S57" s="457"/>
      <c r="T57" s="457"/>
      <c r="U57" s="457"/>
      <c r="V57" s="458"/>
      <c r="W57" s="458"/>
      <c r="X57" s="418"/>
      <c r="Y57" s="136"/>
    </row>
    <row r="58" spans="1:25" x14ac:dyDescent="0.25">
      <c r="A58" s="166">
        <v>5</v>
      </c>
      <c r="B58" s="167" t="s">
        <v>156</v>
      </c>
      <c r="C58" s="356">
        <v>29058.48</v>
      </c>
      <c r="D58" s="151">
        <v>5</v>
      </c>
      <c r="E58" s="167" t="s">
        <v>156</v>
      </c>
      <c r="F58" s="355">
        <v>14720.54</v>
      </c>
      <c r="G58" s="168"/>
      <c r="H58" s="1164" t="s">
        <v>188</v>
      </c>
      <c r="I58" s="1164"/>
      <c r="J58" s="1164"/>
      <c r="K58" s="171">
        <f>K54*K55</f>
        <v>24106.1525</v>
      </c>
      <c r="L58" s="3"/>
      <c r="M58" s="136"/>
      <c r="N58" s="137"/>
      <c r="O58" s="1191"/>
      <c r="P58" s="1191"/>
      <c r="Q58" s="275"/>
      <c r="R58" s="276"/>
      <c r="S58" s="276"/>
      <c r="T58" s="276"/>
      <c r="U58" s="276"/>
      <c r="V58" s="276"/>
      <c r="W58" s="3"/>
      <c r="X58" s="3"/>
      <c r="Y58" s="136"/>
    </row>
    <row r="59" spans="1:25" ht="15.75" thickBot="1" x14ac:dyDescent="0.3">
      <c r="A59" s="166">
        <v>6</v>
      </c>
      <c r="B59" s="167" t="s">
        <v>157</v>
      </c>
      <c r="C59" s="356">
        <v>35544.76</v>
      </c>
      <c r="D59" s="151">
        <v>6</v>
      </c>
      <c r="E59" s="172" t="s">
        <v>157</v>
      </c>
      <c r="F59" s="355">
        <v>20455.04</v>
      </c>
      <c r="G59" s="168"/>
      <c r="H59" s="168"/>
      <c r="I59" s="168"/>
      <c r="J59" s="168"/>
      <c r="K59" s="168"/>
      <c r="L59" s="3"/>
      <c r="M59" s="136"/>
      <c r="N59" s="137"/>
      <c r="O59" s="10"/>
      <c r="P59" s="10"/>
      <c r="Q59" s="10"/>
      <c r="R59" s="277"/>
      <c r="S59" s="277"/>
      <c r="T59" s="277"/>
      <c r="U59" s="277"/>
      <c r="V59" s="277"/>
      <c r="W59" s="3"/>
      <c r="X59" s="3"/>
      <c r="Y59" s="136"/>
    </row>
    <row r="60" spans="1:25" ht="18.75" thickTop="1" thickBot="1" x14ac:dyDescent="0.3">
      <c r="A60" s="137"/>
      <c r="B60" s="173" t="s">
        <v>189</v>
      </c>
      <c r="C60" s="174"/>
      <c r="D60" s="164"/>
      <c r="E60" s="175" t="s">
        <v>190</v>
      </c>
      <c r="F60" s="358"/>
      <c r="G60" s="164"/>
      <c r="H60" s="1165" t="s">
        <v>191</v>
      </c>
      <c r="I60" s="1165"/>
      <c r="J60" s="1165"/>
      <c r="K60" s="1166">
        <f>C74+F74+K58</f>
        <v>537818.87250000006</v>
      </c>
      <c r="L60" s="3"/>
      <c r="M60" s="136"/>
      <c r="N60" s="137"/>
      <c r="O60" s="1192" t="s">
        <v>265</v>
      </c>
      <c r="P60" s="1193"/>
      <c r="Q60" s="1193"/>
      <c r="R60" s="467" t="s">
        <v>347</v>
      </c>
      <c r="S60" s="467" t="s">
        <v>255</v>
      </c>
      <c r="T60" s="467" t="s">
        <v>256</v>
      </c>
      <c r="U60" s="467" t="s">
        <v>257</v>
      </c>
      <c r="V60" s="468" t="s">
        <v>258</v>
      </c>
      <c r="W60" s="468" t="s">
        <v>604</v>
      </c>
      <c r="X60" s="3"/>
      <c r="Y60" s="136"/>
    </row>
    <row r="61" spans="1:25" x14ac:dyDescent="0.25">
      <c r="A61" s="166">
        <v>1</v>
      </c>
      <c r="B61" s="167" t="s">
        <v>152</v>
      </c>
      <c r="C61" s="356">
        <v>757.98</v>
      </c>
      <c r="D61" s="151">
        <v>1</v>
      </c>
      <c r="E61" s="167" t="s">
        <v>152</v>
      </c>
      <c r="F61" s="355">
        <v>763.37</v>
      </c>
      <c r="G61" s="168"/>
      <c r="H61" s="1165"/>
      <c r="I61" s="1165"/>
      <c r="J61" s="1165"/>
      <c r="K61" s="1167"/>
      <c r="L61" s="3"/>
      <c r="M61" s="136"/>
      <c r="N61" s="137"/>
      <c r="O61" s="1184" t="s">
        <v>264</v>
      </c>
      <c r="P61" s="1185"/>
      <c r="Q61" s="1185"/>
      <c r="R61" s="471">
        <f>(R55*$Q$55)+(R56*$Q$56)+(Q57*$R$57)</f>
        <v>1833403.2539582918</v>
      </c>
      <c r="S61" s="471">
        <f>(S55*$Q$55)+(S56*$Q$56)</f>
        <v>0</v>
      </c>
      <c r="T61" s="471">
        <f>(T55*$Q$55)+(T56*$Q$56)</f>
        <v>0</v>
      </c>
      <c r="U61" s="471">
        <f>(U55*$Q$55)+(U56*$Q$56)</f>
        <v>0</v>
      </c>
      <c r="V61" s="472">
        <f>(V55*$Q$55)+(V56*$Q$56)</f>
        <v>0</v>
      </c>
      <c r="W61" s="472">
        <f>(W55*$Q$55)+(W56*$Q$56)</f>
        <v>0</v>
      </c>
      <c r="X61" s="3"/>
      <c r="Y61" s="136"/>
    </row>
    <row r="62" spans="1:25" ht="15.75" thickBot="1" x14ac:dyDescent="0.3">
      <c r="A62" s="166">
        <v>2</v>
      </c>
      <c r="B62" s="167" t="s">
        <v>153</v>
      </c>
      <c r="C62" s="356">
        <v>1515.95</v>
      </c>
      <c r="D62" s="151">
        <v>2</v>
      </c>
      <c r="E62" s="167" t="s">
        <v>153</v>
      </c>
      <c r="F62" s="355">
        <v>1526.74</v>
      </c>
      <c r="G62" s="168"/>
      <c r="H62" s="168"/>
      <c r="I62" s="168"/>
      <c r="J62" s="168"/>
      <c r="K62" s="168"/>
      <c r="L62" s="3"/>
      <c r="M62" s="136"/>
      <c r="N62" s="137"/>
      <c r="O62" s="1189" t="s">
        <v>375</v>
      </c>
      <c r="P62" s="1190"/>
      <c r="Q62" s="1190"/>
      <c r="R62" s="473">
        <f>(IF('VALORACION FINANCIERA 729-20'!$C$18='PROYECCION DE GASTOS'!$N$67,'PROYECCION DE GASTOS'!$P$67,'PROYECCION DE GASTOS'!$P$66))*'DATOS CAMEP'!B2</f>
        <v>595000</v>
      </c>
      <c r="S62" s="474">
        <f>R62*(1+'DATOS MODELO'!$F$5)</f>
        <v>615547.33333333337</v>
      </c>
      <c r="T62" s="474">
        <f>S62*(1+'DATOS MODELO'!$G$5)</f>
        <v>641304.83378847921</v>
      </c>
      <c r="U62" s="474">
        <f>T62*(1+'DATOS MODELO'!$H$5)</f>
        <v>668272.9281658266</v>
      </c>
      <c r="V62" s="475">
        <f>U62*(1+'DATOS MODELO'!$I$5)</f>
        <v>696513.44046404131</v>
      </c>
      <c r="W62" s="475">
        <f>V62*(1+'DATOS MODELO'!$J$5)</f>
        <v>726091.5720163713</v>
      </c>
      <c r="X62" s="3"/>
      <c r="Y62" s="136"/>
    </row>
    <row r="63" spans="1:25" ht="15.75" thickBot="1" x14ac:dyDescent="0.3">
      <c r="A63" s="166">
        <v>3</v>
      </c>
      <c r="B63" s="167" t="s">
        <v>154</v>
      </c>
      <c r="C63" s="356">
        <v>2147.59</v>
      </c>
      <c r="D63" s="151">
        <v>3</v>
      </c>
      <c r="E63" s="167" t="s">
        <v>154</v>
      </c>
      <c r="F63" s="355">
        <v>2162.88</v>
      </c>
      <c r="G63" s="168"/>
      <c r="H63" s="1168" t="s">
        <v>351</v>
      </c>
      <c r="I63" s="1168"/>
      <c r="J63" s="1168"/>
      <c r="K63" s="176">
        <v>0.4</v>
      </c>
      <c r="L63" s="3"/>
      <c r="M63" s="136"/>
      <c r="N63" s="137"/>
      <c r="O63" s="1182" t="s">
        <v>266</v>
      </c>
      <c r="P63" s="1183"/>
      <c r="Q63" s="1183"/>
      <c r="R63" s="469">
        <f t="shared" ref="R63:W63" si="1">R61+R62</f>
        <v>2428403.2539582918</v>
      </c>
      <c r="S63" s="469">
        <f t="shared" si="1"/>
        <v>615547.33333333337</v>
      </c>
      <c r="T63" s="469">
        <f t="shared" si="1"/>
        <v>641304.83378847921</v>
      </c>
      <c r="U63" s="469">
        <f t="shared" si="1"/>
        <v>668272.9281658266</v>
      </c>
      <c r="V63" s="470">
        <f t="shared" si="1"/>
        <v>696513.44046404131</v>
      </c>
      <c r="W63" s="470">
        <f t="shared" si="1"/>
        <v>726091.5720163713</v>
      </c>
      <c r="X63" s="3"/>
      <c r="Y63" s="136"/>
    </row>
    <row r="64" spans="1:25" ht="15.75" thickBot="1" x14ac:dyDescent="0.3">
      <c r="A64" s="166">
        <v>4</v>
      </c>
      <c r="B64" s="167" t="s">
        <v>155</v>
      </c>
      <c r="C64" s="356">
        <v>2526.58</v>
      </c>
      <c r="D64" s="151">
        <v>4</v>
      </c>
      <c r="E64" s="167" t="s">
        <v>155</v>
      </c>
      <c r="F64" s="355">
        <v>2544.56</v>
      </c>
      <c r="G64" s="168"/>
      <c r="H64" s="168"/>
      <c r="I64" s="168"/>
      <c r="J64" s="168"/>
      <c r="K64" s="168"/>
      <c r="L64" s="3"/>
      <c r="M64" s="136"/>
      <c r="N64" s="137"/>
      <c r="O64" s="129"/>
      <c r="P64" s="3"/>
      <c r="Q64" s="3"/>
      <c r="R64" s="3"/>
      <c r="S64" s="3"/>
      <c r="T64" s="3"/>
      <c r="U64" s="3"/>
      <c r="V64" s="3"/>
      <c r="W64" s="3"/>
      <c r="X64" s="3"/>
      <c r="Y64" s="136"/>
    </row>
    <row r="65" spans="1:25" ht="15.75" thickBot="1" x14ac:dyDescent="0.3">
      <c r="A65" s="166">
        <v>5</v>
      </c>
      <c r="B65" s="167" t="s">
        <v>156</v>
      </c>
      <c r="C65" s="356">
        <v>3916.2</v>
      </c>
      <c r="D65" s="151">
        <v>5</v>
      </c>
      <c r="E65" s="167" t="s">
        <v>156</v>
      </c>
      <c r="F65" s="355">
        <v>3842.29</v>
      </c>
      <c r="G65" s="168"/>
      <c r="H65" s="1169" t="s">
        <v>204</v>
      </c>
      <c r="I65" s="1169"/>
      <c r="J65" s="1169"/>
      <c r="K65" s="177">
        <f>IF(H63="Subsidio a Aplicar",K60-(K60*K63),K60+(K60*K63))</f>
        <v>322691.32350000006</v>
      </c>
      <c r="L65" s="3"/>
      <c r="M65" s="136"/>
      <c r="N65" s="137"/>
      <c r="O65" s="291" t="s">
        <v>267</v>
      </c>
      <c r="P65" s="290" t="s">
        <v>263</v>
      </c>
      <c r="Q65" s="3"/>
      <c r="R65" s="3"/>
      <c r="S65" s="3"/>
      <c r="T65" s="3"/>
      <c r="U65" s="3"/>
      <c r="V65" s="3"/>
      <c r="W65" s="3"/>
      <c r="X65" s="3"/>
      <c r="Y65" s="136"/>
    </row>
    <row r="66" spans="1:25" ht="15.75" thickBot="1" x14ac:dyDescent="0.3">
      <c r="A66" s="166">
        <v>6</v>
      </c>
      <c r="B66" s="167" t="s">
        <v>157</v>
      </c>
      <c r="C66" s="356">
        <v>4168.8500000000004</v>
      </c>
      <c r="D66" s="151">
        <v>6</v>
      </c>
      <c r="E66" s="172" t="s">
        <v>157</v>
      </c>
      <c r="F66" s="355">
        <v>4096.74</v>
      </c>
      <c r="G66" s="168"/>
      <c r="H66" s="168"/>
      <c r="I66" s="168"/>
      <c r="J66" s="168"/>
      <c r="K66" s="168"/>
      <c r="L66" s="3"/>
      <c r="M66" s="3"/>
      <c r="N66" s="292">
        <v>1</v>
      </c>
      <c r="O66" s="294">
        <v>10000000</v>
      </c>
      <c r="P66" s="296">
        <f>(O66*2.5%)*1.19</f>
        <v>297500</v>
      </c>
      <c r="Q66" s="3"/>
      <c r="R66" s="3"/>
      <c r="S66" s="3"/>
      <c r="T66" s="3"/>
      <c r="U66" s="3"/>
      <c r="V66" s="3"/>
      <c r="W66" s="3"/>
      <c r="X66" s="3"/>
      <c r="Y66" s="136"/>
    </row>
    <row r="67" spans="1:25" ht="15.75" customHeight="1" thickTop="1" thickBot="1" x14ac:dyDescent="0.3">
      <c r="A67" s="137"/>
      <c r="B67" s="3"/>
      <c r="C67" s="3"/>
      <c r="D67" s="3"/>
      <c r="E67" s="3"/>
      <c r="F67" s="3"/>
      <c r="G67" s="3"/>
      <c r="H67" s="1162"/>
      <c r="I67" s="1162"/>
      <c r="J67" s="1162"/>
      <c r="K67" s="1163"/>
      <c r="L67" s="3"/>
      <c r="M67" s="3"/>
      <c r="N67" s="293">
        <v>2</v>
      </c>
      <c r="O67" s="295">
        <v>20000000</v>
      </c>
      <c r="P67" s="297">
        <f>(O67*2.5%)*1.19</f>
        <v>595000</v>
      </c>
      <c r="Q67" s="3"/>
      <c r="R67" s="3"/>
      <c r="S67" s="3"/>
      <c r="T67" s="3"/>
      <c r="U67" s="3"/>
      <c r="V67" s="3"/>
      <c r="W67" s="3"/>
      <c r="X67" s="3"/>
      <c r="Y67" s="136"/>
    </row>
    <row r="68" spans="1:25" x14ac:dyDescent="0.25">
      <c r="A68" s="137"/>
      <c r="B68" s="167" t="s">
        <v>193</v>
      </c>
      <c r="C68" s="200">
        <f>B2</f>
        <v>6</v>
      </c>
      <c r="D68" s="3"/>
      <c r="E68" s="167" t="s">
        <v>193</v>
      </c>
      <c r="F68" s="200">
        <f>C68</f>
        <v>6</v>
      </c>
      <c r="G68" s="3"/>
      <c r="H68" s="1162"/>
      <c r="I68" s="1162"/>
      <c r="J68" s="1162"/>
      <c r="K68" s="1163"/>
      <c r="L68" s="3"/>
      <c r="M68" s="136"/>
      <c r="N68" s="137"/>
      <c r="O68" s="3"/>
      <c r="P68" s="3"/>
      <c r="Q68" s="3"/>
      <c r="R68" s="3"/>
      <c r="S68" s="3"/>
      <c r="T68" s="3"/>
      <c r="U68" s="3"/>
      <c r="V68" s="3"/>
      <c r="W68" s="3"/>
      <c r="X68" s="3"/>
      <c r="Y68" s="136"/>
    </row>
    <row r="69" spans="1:25" x14ac:dyDescent="0.25">
      <c r="A69" s="137"/>
      <c r="B69" s="167" t="s">
        <v>205</v>
      </c>
      <c r="C69" s="201">
        <f>B1</f>
        <v>2</v>
      </c>
      <c r="D69" s="3"/>
      <c r="E69" s="167" t="s">
        <v>206</v>
      </c>
      <c r="F69" s="201">
        <f>C69</f>
        <v>2</v>
      </c>
      <c r="G69" s="3"/>
      <c r="H69" s="1162"/>
      <c r="I69" s="1162"/>
      <c r="J69" s="1162"/>
      <c r="K69" s="1163"/>
      <c r="L69" s="3"/>
      <c r="M69" s="136"/>
      <c r="N69" s="137"/>
      <c r="O69" s="3"/>
      <c r="P69" s="3"/>
      <c r="Q69" s="3"/>
      <c r="R69" s="3"/>
      <c r="S69" s="3"/>
      <c r="T69" s="3"/>
      <c r="U69" s="3"/>
      <c r="V69" s="3"/>
      <c r="W69" s="3"/>
      <c r="X69" s="3"/>
      <c r="Y69" s="136"/>
    </row>
    <row r="70" spans="1:25" x14ac:dyDescent="0.25">
      <c r="A70" s="137"/>
      <c r="B70" s="167" t="s">
        <v>207</v>
      </c>
      <c r="C70" s="201">
        <v>10</v>
      </c>
      <c r="D70" s="3"/>
      <c r="E70" s="167" t="s">
        <v>207</v>
      </c>
      <c r="F70" s="201">
        <v>10</v>
      </c>
      <c r="G70" s="3"/>
      <c r="H70" s="3"/>
      <c r="I70" s="3"/>
      <c r="J70" s="3"/>
      <c r="K70" s="3"/>
      <c r="L70" s="3"/>
      <c r="M70" s="136"/>
      <c r="N70" s="137"/>
      <c r="O70" s="3"/>
      <c r="P70" s="3"/>
      <c r="Q70" s="3"/>
      <c r="R70" s="32"/>
      <c r="S70" s="3"/>
      <c r="T70" s="3"/>
      <c r="U70" s="3"/>
      <c r="V70" s="3"/>
      <c r="W70" s="3"/>
      <c r="X70" s="3"/>
      <c r="Y70" s="136"/>
    </row>
    <row r="71" spans="1:25" x14ac:dyDescent="0.25">
      <c r="A71" s="137"/>
      <c r="B71" s="167" t="s">
        <v>198</v>
      </c>
      <c r="C71" s="180">
        <f>(IF($C$68=A53,C53,IF($C$43=A54,C54,IF($C$43=A55,C55,IF($C$43=A56,C56,IF($C$43=A58,C58,IF($C$43=A59,C59,"")))))))*C69</f>
        <v>71089.52</v>
      </c>
      <c r="D71" s="3"/>
      <c r="E71" s="167" t="s">
        <v>198</v>
      </c>
      <c r="F71" s="180">
        <f>(IF($F$43=D53,F53,IF($F$43=D54,F54,IF($F$43=D55,F55,IF($F$43=D56,F56,IF($F$43=D58,F58,IF($F$43=D59,F59,"")))))))*F69</f>
        <v>40910.080000000002</v>
      </c>
      <c r="G71" s="3"/>
      <c r="H71" s="3"/>
      <c r="I71" s="3"/>
      <c r="J71" s="3"/>
      <c r="K71" s="3"/>
      <c r="L71" s="3"/>
      <c r="M71" s="136"/>
      <c r="N71" s="137"/>
      <c r="O71" s="3"/>
      <c r="P71" s="3"/>
      <c r="Q71" s="3"/>
      <c r="R71" s="32"/>
      <c r="S71" s="3"/>
      <c r="T71" s="3"/>
      <c r="U71" s="3"/>
      <c r="V71" s="3"/>
      <c r="W71" s="3"/>
      <c r="X71" s="3"/>
      <c r="Y71" s="136"/>
    </row>
    <row r="72" spans="1:25" x14ac:dyDescent="0.25">
      <c r="A72" s="137"/>
      <c r="B72" s="167" t="s">
        <v>199</v>
      </c>
      <c r="C72" s="180">
        <f>IF($C$43=A61,C61,IF($C$43=A62,C62,IF($C$43=A63,C63,IF($C$43=A64,C64,IF($C$43=A65,C65,IF($C$43=A66,C66,""))))))</f>
        <v>4168.8500000000004</v>
      </c>
      <c r="D72" s="3"/>
      <c r="E72" s="167" t="s">
        <v>199</v>
      </c>
      <c r="F72" s="180">
        <f>IF($F$43=D61,F61,IF($F$43=D62,F62,IF($F$43=D63,F63,IF($F$43=D64,F64,IF($F$43=D65,F65,IF($F$43=D66,F66,""))))))</f>
        <v>4096.74</v>
      </c>
      <c r="G72" s="3"/>
      <c r="H72" s="3"/>
      <c r="I72" s="3"/>
      <c r="J72" s="3"/>
      <c r="K72" s="3"/>
      <c r="L72" s="3"/>
      <c r="M72" s="136"/>
      <c r="N72" s="137"/>
      <c r="O72" s="3"/>
      <c r="P72" s="3"/>
      <c r="Q72" s="3"/>
      <c r="R72" s="3" t="s">
        <v>133</v>
      </c>
      <c r="S72" s="3"/>
      <c r="T72" s="3"/>
      <c r="U72" s="3"/>
      <c r="V72" s="3"/>
      <c r="W72" s="3"/>
      <c r="X72" s="3"/>
      <c r="Y72" s="136"/>
    </row>
    <row r="73" spans="1:25" x14ac:dyDescent="0.25">
      <c r="A73" s="137"/>
      <c r="B73" s="3"/>
      <c r="C73" s="3"/>
      <c r="D73" s="3"/>
      <c r="E73" s="3"/>
      <c r="F73" s="3"/>
      <c r="G73" s="3"/>
      <c r="H73" s="3"/>
      <c r="I73" s="3"/>
      <c r="J73" s="3"/>
      <c r="K73" s="3"/>
      <c r="L73" s="3"/>
      <c r="M73" s="136"/>
      <c r="N73" s="137"/>
      <c r="O73" s="455"/>
      <c r="P73" s="3"/>
      <c r="Q73" s="3"/>
      <c r="R73" s="3"/>
      <c r="S73" s="3"/>
      <c r="T73" s="3"/>
      <c r="U73" s="3"/>
      <c r="V73" s="3"/>
      <c r="W73" s="3"/>
      <c r="X73" s="3"/>
      <c r="Y73" s="136"/>
    </row>
    <row r="74" spans="1:25" x14ac:dyDescent="0.25">
      <c r="A74" s="137"/>
      <c r="B74" s="167" t="s">
        <v>200</v>
      </c>
      <c r="C74" s="181">
        <f>(C69*C71)+(C70*C69*C72*2)</f>
        <v>308933.04000000004</v>
      </c>
      <c r="D74" s="3"/>
      <c r="E74" s="167" t="s">
        <v>200</v>
      </c>
      <c r="F74" s="181">
        <f>F71+((F69*F70*2)*F72)</f>
        <v>204779.68</v>
      </c>
      <c r="G74" s="3"/>
      <c r="H74" s="3"/>
      <c r="I74" s="3"/>
      <c r="J74" s="3"/>
      <c r="K74" s="3"/>
      <c r="L74" s="3"/>
      <c r="M74" s="136"/>
      <c r="N74" s="137"/>
      <c r="O74" s="3"/>
      <c r="P74" s="3"/>
      <c r="Q74" s="3"/>
      <c r="R74" s="3"/>
      <c r="S74" s="3"/>
      <c r="T74" s="3"/>
      <c r="U74" s="3"/>
      <c r="V74" s="3"/>
      <c r="W74" s="3"/>
      <c r="X74" s="3"/>
      <c r="Y74" s="136"/>
    </row>
    <row r="75" spans="1:25" x14ac:dyDescent="0.25">
      <c r="A75" s="137"/>
      <c r="B75" s="3"/>
      <c r="C75" s="3"/>
      <c r="D75" s="3"/>
      <c r="E75" s="3"/>
      <c r="F75" s="3"/>
      <c r="G75" s="3"/>
      <c r="H75" s="3"/>
      <c r="I75" s="3"/>
      <c r="J75" s="3"/>
      <c r="K75" s="3"/>
      <c r="L75" s="3"/>
      <c r="M75" s="136"/>
      <c r="N75" s="137"/>
      <c r="O75" s="3"/>
      <c r="P75" s="3"/>
      <c r="Q75" s="3"/>
      <c r="R75" s="3"/>
      <c r="S75" s="3"/>
      <c r="T75" s="3"/>
      <c r="U75" s="3"/>
      <c r="V75" s="3"/>
      <c r="W75" s="3"/>
      <c r="X75" s="3"/>
      <c r="Y75" s="136"/>
    </row>
    <row r="76" spans="1:25" ht="15.75" thickBot="1" x14ac:dyDescent="0.3">
      <c r="A76" s="137"/>
      <c r="B76" s="3"/>
      <c r="C76" s="3"/>
      <c r="D76" s="3"/>
      <c r="E76" s="3"/>
      <c r="F76" s="3"/>
      <c r="G76" s="3"/>
      <c r="H76" s="3"/>
      <c r="I76" s="3"/>
      <c r="J76" s="3"/>
      <c r="K76" s="3"/>
      <c r="L76" s="3"/>
      <c r="M76" s="136"/>
      <c r="N76" s="137"/>
      <c r="O76" s="3"/>
      <c r="P76" s="3"/>
      <c r="Q76" s="3"/>
      <c r="R76" s="3"/>
      <c r="S76" s="3"/>
      <c r="T76" s="3"/>
      <c r="U76" s="3"/>
      <c r="V76" s="3"/>
      <c r="W76" s="3"/>
      <c r="X76" s="3"/>
      <c r="Y76" s="136"/>
    </row>
    <row r="77" spans="1:25" ht="29.25" thickBot="1" x14ac:dyDescent="0.5">
      <c r="A77" s="137"/>
      <c r="B77" s="3"/>
      <c r="C77" s="1149" t="s">
        <v>208</v>
      </c>
      <c r="D77" s="1150"/>
      <c r="E77" s="1150"/>
      <c r="F77" s="1150"/>
      <c r="G77" s="1150"/>
      <c r="H77" s="1151"/>
      <c r="I77" s="3"/>
      <c r="J77" s="3"/>
      <c r="K77" s="3"/>
      <c r="L77" s="3"/>
      <c r="M77" s="136"/>
      <c r="N77" s="137"/>
      <c r="O77" s="3"/>
      <c r="P77" s="3"/>
      <c r="Q77" s="3"/>
      <c r="R77" s="3"/>
      <c r="S77" s="3"/>
      <c r="T77" s="3"/>
      <c r="U77" s="3"/>
      <c r="V77" s="3"/>
      <c r="W77" s="3"/>
      <c r="X77" s="3"/>
      <c r="Y77" s="136"/>
    </row>
    <row r="78" spans="1:25" x14ac:dyDescent="0.25">
      <c r="A78" s="137"/>
      <c r="B78" s="3"/>
      <c r="C78" s="138" t="s">
        <v>209</v>
      </c>
      <c r="D78" s="3"/>
      <c r="E78" s="3"/>
      <c r="F78" s="3"/>
      <c r="G78" s="3"/>
      <c r="H78" s="3"/>
      <c r="I78" s="3"/>
      <c r="J78" s="3"/>
      <c r="K78" s="3"/>
      <c r="L78" s="3"/>
      <c r="M78" s="136"/>
      <c r="N78" s="137"/>
      <c r="O78" s="3"/>
      <c r="P78" s="3"/>
      <c r="Q78" s="3"/>
      <c r="R78" s="3"/>
      <c r="S78" s="3"/>
      <c r="T78" s="3"/>
      <c r="U78" s="3"/>
      <c r="V78" s="3"/>
      <c r="W78" s="3"/>
      <c r="X78" s="3"/>
      <c r="Y78" s="136"/>
    </row>
    <row r="79" spans="1:25" x14ac:dyDescent="0.25">
      <c r="A79" s="137"/>
      <c r="B79" s="3"/>
      <c r="C79" s="138"/>
      <c r="D79" s="3"/>
      <c r="E79" s="3"/>
      <c r="F79" s="3"/>
      <c r="G79" s="3"/>
      <c r="H79" s="3"/>
      <c r="I79" s="3"/>
      <c r="J79" s="3"/>
      <c r="K79" s="3"/>
      <c r="L79" s="3"/>
      <c r="M79" s="136"/>
      <c r="N79" s="137"/>
      <c r="O79" s="3"/>
      <c r="P79" s="3"/>
      <c r="Q79" s="3"/>
      <c r="R79" s="3"/>
      <c r="S79" s="3"/>
      <c r="T79" s="3"/>
      <c r="U79" s="3"/>
      <c r="V79" s="3"/>
      <c r="W79" s="3"/>
      <c r="X79" s="3"/>
      <c r="Y79" s="136"/>
    </row>
    <row r="80" spans="1:25" x14ac:dyDescent="0.25">
      <c r="A80" s="137"/>
      <c r="B80" s="3"/>
      <c r="C80" s="3"/>
      <c r="D80" s="45" t="s">
        <v>193</v>
      </c>
      <c r="E80" s="45">
        <f>B2</f>
        <v>6</v>
      </c>
      <c r="F80" s="3"/>
      <c r="G80" s="3"/>
      <c r="H80" s="3"/>
      <c r="I80" s="3"/>
      <c r="J80" s="3"/>
      <c r="K80" s="3"/>
      <c r="L80" s="3"/>
      <c r="M80" s="136"/>
      <c r="N80" s="137"/>
      <c r="O80" s="3"/>
      <c r="P80" s="3"/>
      <c r="Q80" s="3"/>
      <c r="R80" s="3"/>
      <c r="S80" s="3"/>
      <c r="T80" s="3"/>
      <c r="U80" s="3"/>
      <c r="V80" s="3"/>
      <c r="W80" s="3"/>
      <c r="X80" s="3"/>
      <c r="Y80" s="136"/>
    </row>
    <row r="81" spans="1:25" x14ac:dyDescent="0.25">
      <c r="A81" s="137"/>
      <c r="B81" s="3"/>
      <c r="C81" s="3"/>
      <c r="D81" s="131" t="s">
        <v>210</v>
      </c>
      <c r="E81" s="45" t="s">
        <v>211</v>
      </c>
      <c r="F81" s="3"/>
      <c r="G81" s="3"/>
      <c r="H81" s="3"/>
      <c r="I81" s="3"/>
      <c r="J81" s="3"/>
      <c r="K81" s="3"/>
      <c r="L81" s="3"/>
      <c r="M81" s="136"/>
      <c r="N81" s="137"/>
      <c r="O81" s="3"/>
      <c r="P81" s="3"/>
      <c r="Q81" s="3"/>
      <c r="R81" s="3"/>
      <c r="S81" s="3"/>
      <c r="T81" s="3"/>
      <c r="U81" s="3"/>
      <c r="V81" s="3"/>
      <c r="W81" s="3"/>
      <c r="X81" s="3"/>
      <c r="Y81" s="136"/>
    </row>
    <row r="82" spans="1:25" x14ac:dyDescent="0.25">
      <c r="A82" s="137"/>
      <c r="B82" s="3"/>
      <c r="C82" s="3"/>
      <c r="D82" s="6" t="s">
        <v>212</v>
      </c>
      <c r="E82" s="183">
        <f>LOOKUP(E80,C84:C89,E84:E89)</f>
        <v>90900</v>
      </c>
      <c r="F82" s="3"/>
      <c r="G82" s="3"/>
      <c r="H82" s="3"/>
      <c r="I82" s="3"/>
      <c r="J82" s="3"/>
      <c r="K82" s="3"/>
      <c r="L82" s="3"/>
      <c r="M82" s="136"/>
      <c r="N82" s="137"/>
      <c r="O82" s="3"/>
      <c r="P82" s="3"/>
      <c r="Q82" s="3"/>
      <c r="R82" s="3"/>
      <c r="S82" s="3"/>
      <c r="T82" s="3"/>
      <c r="U82" s="3"/>
      <c r="V82" s="3"/>
      <c r="W82" s="3"/>
      <c r="X82" s="3"/>
      <c r="Y82" s="136"/>
    </row>
    <row r="83" spans="1:25" x14ac:dyDescent="0.25">
      <c r="A83" s="137"/>
      <c r="B83" s="3"/>
      <c r="C83" s="3"/>
      <c r="D83" s="3"/>
      <c r="E83" s="3"/>
      <c r="F83" s="3"/>
      <c r="G83" s="3"/>
      <c r="H83" s="3"/>
      <c r="I83" s="3"/>
      <c r="J83" s="3"/>
      <c r="K83" s="3"/>
      <c r="L83" s="3"/>
      <c r="M83" s="136"/>
      <c r="N83" s="137"/>
      <c r="O83" s="3"/>
      <c r="P83" s="3"/>
      <c r="Q83" s="3"/>
      <c r="R83" s="3"/>
      <c r="S83" s="3"/>
      <c r="T83" s="3"/>
      <c r="U83" s="3"/>
      <c r="V83" s="3"/>
      <c r="W83" s="3"/>
      <c r="X83" s="3"/>
      <c r="Y83" s="136"/>
    </row>
    <row r="84" spans="1:25" x14ac:dyDescent="0.25">
      <c r="A84" s="137"/>
      <c r="B84" s="3"/>
      <c r="C84" s="29">
        <v>1</v>
      </c>
      <c r="D84" s="45" t="s">
        <v>152</v>
      </c>
      <c r="E84" s="184">
        <v>73900</v>
      </c>
      <c r="F84" s="3"/>
      <c r="G84" s="3"/>
      <c r="H84" s="3"/>
      <c r="I84" s="3"/>
      <c r="J84" s="3"/>
      <c r="K84" s="3"/>
      <c r="L84" s="3"/>
      <c r="M84" s="136"/>
      <c r="N84" s="137"/>
      <c r="O84" s="3"/>
      <c r="P84" s="3"/>
      <c r="Q84" s="3"/>
      <c r="R84" s="3"/>
      <c r="S84" s="3"/>
      <c r="T84" s="3"/>
      <c r="U84" s="3"/>
      <c r="V84" s="3"/>
      <c r="W84" s="3"/>
      <c r="X84" s="3"/>
      <c r="Y84" s="136"/>
    </row>
    <row r="85" spans="1:25" x14ac:dyDescent="0.25">
      <c r="A85" s="137"/>
      <c r="B85" s="3"/>
      <c r="C85" s="29">
        <v>2</v>
      </c>
      <c r="D85" s="45" t="s">
        <v>153</v>
      </c>
      <c r="E85" s="184">
        <v>73900</v>
      </c>
      <c r="F85" s="3"/>
      <c r="G85" s="3"/>
      <c r="H85" s="3"/>
      <c r="I85" s="3"/>
      <c r="J85" s="3"/>
      <c r="K85" s="3"/>
      <c r="L85" s="3"/>
      <c r="M85" s="136"/>
      <c r="N85" s="137"/>
      <c r="O85" s="3"/>
      <c r="P85" s="3"/>
      <c r="Q85" s="3"/>
      <c r="R85" s="3"/>
      <c r="S85" s="3"/>
      <c r="T85" s="3"/>
      <c r="U85" s="3"/>
      <c r="V85" s="3"/>
      <c r="W85" s="3"/>
      <c r="X85" s="3"/>
      <c r="Y85" s="136"/>
    </row>
    <row r="86" spans="1:25" x14ac:dyDescent="0.25">
      <c r="A86" s="137"/>
      <c r="B86" s="3"/>
      <c r="C86" s="29">
        <v>3</v>
      </c>
      <c r="D86" s="45" t="s">
        <v>154</v>
      </c>
      <c r="E86" s="184">
        <v>78900</v>
      </c>
      <c r="F86" s="3"/>
      <c r="G86" s="3"/>
      <c r="H86" s="3"/>
      <c r="I86" s="3"/>
      <c r="J86" s="3"/>
      <c r="K86" s="3"/>
      <c r="L86" s="3"/>
      <c r="M86" s="136"/>
      <c r="N86" s="137"/>
      <c r="O86" s="3"/>
      <c r="P86" s="3"/>
      <c r="Q86" s="3"/>
      <c r="R86" s="3"/>
      <c r="S86" s="3"/>
      <c r="T86" s="3"/>
      <c r="U86" s="3"/>
      <c r="V86" s="3"/>
      <c r="W86" s="3"/>
      <c r="X86" s="3"/>
      <c r="Y86" s="136"/>
    </row>
    <row r="87" spans="1:25" x14ac:dyDescent="0.25">
      <c r="A87" s="137"/>
      <c r="B87" s="3"/>
      <c r="C87" s="29">
        <v>4</v>
      </c>
      <c r="D87" s="45" t="s">
        <v>155</v>
      </c>
      <c r="E87" s="184">
        <v>78900</v>
      </c>
      <c r="F87" s="3"/>
      <c r="G87" s="3"/>
      <c r="H87" s="3"/>
      <c r="I87" s="3"/>
      <c r="J87" s="3"/>
      <c r="K87" s="3"/>
      <c r="L87" s="3"/>
      <c r="M87" s="136"/>
      <c r="N87" s="137"/>
      <c r="O87" s="3"/>
      <c r="P87" s="3"/>
      <c r="Q87" s="3"/>
      <c r="R87" s="3"/>
      <c r="S87" s="3"/>
      <c r="T87" s="3"/>
      <c r="U87" s="3"/>
      <c r="V87" s="3"/>
      <c r="W87" s="3"/>
      <c r="X87" s="3"/>
      <c r="Y87" s="136"/>
    </row>
    <row r="88" spans="1:25" x14ac:dyDescent="0.25">
      <c r="A88" s="137"/>
      <c r="B88" s="3"/>
      <c r="C88" s="29">
        <v>5</v>
      </c>
      <c r="D88" s="45" t="s">
        <v>156</v>
      </c>
      <c r="E88" s="184">
        <v>90900</v>
      </c>
      <c r="F88" s="3"/>
      <c r="G88" s="3"/>
      <c r="H88" s="3"/>
      <c r="I88" s="3"/>
      <c r="J88" s="3"/>
      <c r="K88" s="3"/>
      <c r="L88" s="3"/>
      <c r="M88" s="136"/>
      <c r="N88" s="137"/>
      <c r="O88" s="3"/>
      <c r="P88" s="3"/>
      <c r="Q88" s="3"/>
      <c r="R88" s="3"/>
      <c r="S88" s="3"/>
      <c r="T88" s="3"/>
      <c r="U88" s="3"/>
      <c r="V88" s="3"/>
      <c r="W88" s="3"/>
      <c r="X88" s="3"/>
      <c r="Y88" s="136"/>
    </row>
    <row r="89" spans="1:25" x14ac:dyDescent="0.25">
      <c r="A89" s="137"/>
      <c r="B89" s="3"/>
      <c r="C89" s="29">
        <v>6</v>
      </c>
      <c r="D89" s="45" t="s">
        <v>157</v>
      </c>
      <c r="E89" s="184">
        <v>90900</v>
      </c>
      <c r="F89" s="3"/>
      <c r="G89" s="3"/>
      <c r="H89" s="3"/>
      <c r="I89" s="3"/>
      <c r="J89" s="3"/>
      <c r="K89" s="3"/>
      <c r="L89" s="3"/>
      <c r="M89" s="136"/>
      <c r="N89" s="137"/>
      <c r="O89" s="3"/>
      <c r="P89" s="3"/>
      <c r="Q89" s="3"/>
      <c r="R89" s="3"/>
      <c r="S89" s="3"/>
      <c r="T89" s="3"/>
      <c r="U89" s="3"/>
      <c r="V89" s="3"/>
      <c r="W89" s="3"/>
      <c r="X89" s="3"/>
      <c r="Y89" s="136"/>
    </row>
    <row r="90" spans="1:25" x14ac:dyDescent="0.25">
      <c r="A90" s="137"/>
      <c r="B90" s="3"/>
      <c r="C90" s="3"/>
      <c r="D90" s="3"/>
      <c r="E90" s="3"/>
      <c r="F90" s="3"/>
      <c r="G90" s="3"/>
      <c r="H90" s="3"/>
      <c r="I90" s="3"/>
      <c r="J90" s="3"/>
      <c r="K90" s="3"/>
      <c r="L90" s="3"/>
      <c r="M90" s="136"/>
      <c r="N90" s="137"/>
      <c r="O90" s="3"/>
      <c r="P90" s="3"/>
      <c r="Q90" s="3"/>
      <c r="R90" s="3"/>
      <c r="S90" s="3"/>
      <c r="T90" s="3"/>
      <c r="U90" s="3"/>
      <c r="V90" s="3"/>
      <c r="W90" s="3"/>
      <c r="X90" s="3"/>
      <c r="Y90" s="136"/>
    </row>
    <row r="91" spans="1:25" ht="15.75" thickBot="1" x14ac:dyDescent="0.3">
      <c r="A91" s="137"/>
      <c r="B91" s="3"/>
      <c r="C91" s="3"/>
      <c r="D91" s="3"/>
      <c r="E91" s="3"/>
      <c r="F91" s="3"/>
      <c r="G91" s="3"/>
      <c r="H91" s="3"/>
      <c r="I91" s="3"/>
      <c r="J91" s="3"/>
      <c r="K91" s="3"/>
      <c r="L91" s="3"/>
      <c r="M91" s="136"/>
      <c r="N91" s="137"/>
      <c r="O91" s="3"/>
      <c r="P91" s="3"/>
      <c r="Q91" s="3"/>
      <c r="R91" s="3"/>
      <c r="S91" s="3"/>
      <c r="T91" s="3"/>
      <c r="U91" s="3"/>
      <c r="V91" s="3"/>
      <c r="W91" s="3"/>
      <c r="X91" s="3"/>
      <c r="Y91" s="136"/>
    </row>
    <row r="92" spans="1:25" ht="29.25" thickBot="1" x14ac:dyDescent="0.5">
      <c r="A92" s="137"/>
      <c r="B92" s="3"/>
      <c r="C92" s="1170" t="s">
        <v>213</v>
      </c>
      <c r="D92" s="1171"/>
      <c r="E92" s="1171"/>
      <c r="F92" s="1172"/>
      <c r="G92" s="1173">
        <f>E82+(K40/2)+E21</f>
        <v>186751.90974999999</v>
      </c>
      <c r="H92" s="1172"/>
      <c r="I92" s="3"/>
      <c r="J92" s="3"/>
      <c r="K92" s="3"/>
      <c r="L92" s="3"/>
      <c r="M92" s="136"/>
      <c r="N92" s="137"/>
      <c r="O92" s="3"/>
      <c r="P92" s="3"/>
      <c r="Q92" s="3"/>
      <c r="R92" s="3"/>
      <c r="S92" s="3"/>
      <c r="T92" s="3"/>
      <c r="U92" s="3"/>
      <c r="V92" s="3"/>
      <c r="W92" s="3"/>
      <c r="X92" s="3"/>
      <c r="Y92" s="136"/>
    </row>
    <row r="93" spans="1:25" ht="29.25" thickBot="1" x14ac:dyDescent="0.5">
      <c r="A93" s="137"/>
      <c r="B93" s="3"/>
      <c r="C93" s="1174" t="s">
        <v>214</v>
      </c>
      <c r="D93" s="1175"/>
      <c r="E93" s="1175"/>
      <c r="F93" s="1176"/>
      <c r="G93" s="1177">
        <f>(K65/2)+E22</f>
        <v>245189.66175000003</v>
      </c>
      <c r="H93" s="1176"/>
      <c r="I93" s="3"/>
      <c r="J93" s="3"/>
      <c r="K93" s="3"/>
      <c r="L93" s="3"/>
      <c r="M93" s="136"/>
      <c r="N93" s="137"/>
      <c r="O93" s="3"/>
      <c r="P93" s="3"/>
      <c r="Q93" s="3"/>
      <c r="R93" s="3"/>
      <c r="S93" s="3"/>
      <c r="T93" s="3"/>
      <c r="U93" s="3"/>
      <c r="V93" s="3"/>
      <c r="W93" s="3"/>
      <c r="X93" s="3"/>
      <c r="Y93" s="136"/>
    </row>
    <row r="94" spans="1:25" x14ac:dyDescent="0.25">
      <c r="A94" s="137"/>
      <c r="B94" s="3"/>
      <c r="C94" s="3"/>
      <c r="D94" s="3"/>
      <c r="E94" s="3"/>
      <c r="F94" s="3"/>
      <c r="G94" s="3"/>
      <c r="H94" s="3"/>
      <c r="I94" s="3"/>
      <c r="J94" s="3"/>
      <c r="K94" s="3"/>
      <c r="L94" s="3"/>
      <c r="M94" s="136"/>
      <c r="N94" s="137"/>
      <c r="O94" s="3"/>
      <c r="P94" s="3"/>
      <c r="Q94" s="3"/>
      <c r="R94" s="3"/>
      <c r="S94" s="3"/>
      <c r="T94" s="3"/>
      <c r="U94" s="3"/>
      <c r="V94" s="3"/>
      <c r="W94" s="3"/>
      <c r="X94" s="3"/>
      <c r="Y94" s="136"/>
    </row>
    <row r="95" spans="1:25" ht="15.75" thickBot="1" x14ac:dyDescent="0.3">
      <c r="A95" s="185"/>
      <c r="B95" s="186"/>
      <c r="C95" s="186"/>
      <c r="D95" s="186"/>
      <c r="E95" s="186"/>
      <c r="F95" s="186"/>
      <c r="G95" s="186"/>
      <c r="H95" s="186"/>
      <c r="I95" s="186"/>
      <c r="J95" s="186"/>
      <c r="K95" s="186"/>
      <c r="L95" s="186"/>
      <c r="M95" s="187"/>
      <c r="N95" s="185"/>
      <c r="O95" s="186"/>
      <c r="P95" s="186"/>
      <c r="Q95" s="186"/>
      <c r="R95" s="186"/>
      <c r="S95" s="186"/>
      <c r="T95" s="186"/>
      <c r="U95" s="186"/>
      <c r="V95" s="186"/>
      <c r="W95" s="186"/>
      <c r="X95" s="186"/>
      <c r="Y95" s="187"/>
    </row>
    <row r="96" spans="1:25" x14ac:dyDescent="0.25">
      <c r="A96" s="10"/>
      <c r="B96" s="10"/>
      <c r="C96" s="10"/>
      <c r="D96" s="10"/>
      <c r="E96" s="10"/>
      <c r="F96" s="10"/>
      <c r="G96" s="10"/>
      <c r="H96" s="10"/>
      <c r="I96" s="10"/>
      <c r="J96" s="10"/>
      <c r="K96" s="10"/>
      <c r="L96" s="10"/>
      <c r="M96" s="10"/>
      <c r="N96" s="10"/>
    </row>
    <row r="97" spans="1:15" x14ac:dyDescent="0.25">
      <c r="A97" s="10"/>
      <c r="B97" s="10"/>
      <c r="C97" s="10"/>
      <c r="D97" s="10"/>
      <c r="E97" s="10"/>
      <c r="F97" s="10"/>
      <c r="G97" s="10"/>
      <c r="H97" s="10"/>
      <c r="I97" s="10"/>
      <c r="J97" s="10"/>
      <c r="K97" s="10"/>
      <c r="L97" s="10"/>
      <c r="M97" s="10"/>
      <c r="N97" s="10"/>
    </row>
    <row r="98" spans="1:15" x14ac:dyDescent="0.25">
      <c r="A98" s="10"/>
      <c r="B98" s="10"/>
      <c r="C98" s="10"/>
      <c r="D98" s="10"/>
      <c r="E98" s="10"/>
      <c r="F98" s="10"/>
      <c r="G98" s="10"/>
      <c r="H98" s="10"/>
      <c r="I98" s="10"/>
      <c r="J98" s="10"/>
      <c r="K98" s="10"/>
      <c r="L98" s="10"/>
      <c r="M98" s="10"/>
      <c r="N98" s="10"/>
    </row>
    <row r="99" spans="1:15" x14ac:dyDescent="0.25">
      <c r="A99" s="10"/>
      <c r="B99" s="10"/>
      <c r="C99" s="10"/>
      <c r="D99" s="10"/>
      <c r="E99" s="10"/>
      <c r="F99" s="10"/>
      <c r="G99" s="10"/>
      <c r="H99" s="10"/>
      <c r="I99" s="10"/>
      <c r="J99" s="10"/>
      <c r="K99" s="10"/>
      <c r="L99" s="10"/>
      <c r="M99" s="10"/>
      <c r="N99" s="10"/>
    </row>
    <row r="100" spans="1:15" x14ac:dyDescent="0.25">
      <c r="A100" s="10"/>
      <c r="B100" s="10"/>
      <c r="C100" s="10"/>
      <c r="D100" s="10"/>
      <c r="E100" s="10"/>
      <c r="F100" s="10"/>
      <c r="G100" s="10"/>
      <c r="H100" s="10"/>
      <c r="I100" s="10"/>
      <c r="J100" s="10"/>
      <c r="K100" s="10"/>
      <c r="L100" s="10"/>
      <c r="M100" s="10"/>
      <c r="N100" s="10"/>
    </row>
    <row r="101" spans="1:15" x14ac:dyDescent="0.25">
      <c r="A101" s="10"/>
      <c r="B101" s="10"/>
      <c r="C101" s="10"/>
      <c r="D101" s="10"/>
      <c r="E101" s="10"/>
      <c r="F101" s="10"/>
      <c r="G101" s="10"/>
      <c r="H101" s="10"/>
      <c r="I101" s="10"/>
      <c r="J101" s="10"/>
      <c r="K101" s="10"/>
      <c r="L101" s="10"/>
      <c r="M101" s="10"/>
      <c r="N101" s="10"/>
    </row>
    <row r="102" spans="1:15" ht="15.75" thickBot="1" x14ac:dyDescent="0.3">
      <c r="A102" s="10"/>
      <c r="B102" s="10"/>
      <c r="C102" s="10"/>
      <c r="D102" s="10"/>
      <c r="E102" s="10"/>
      <c r="F102" s="10"/>
      <c r="G102" s="10"/>
      <c r="H102" s="10"/>
      <c r="I102" s="10"/>
      <c r="J102" s="43"/>
      <c r="K102" s="43"/>
      <c r="L102" s="10"/>
      <c r="M102" s="10"/>
      <c r="N102" s="10"/>
    </row>
    <row r="103" spans="1:15" ht="15.75" thickBot="1" x14ac:dyDescent="0.3">
      <c r="A103" s="10"/>
      <c r="B103" s="1142" t="s">
        <v>352</v>
      </c>
      <c r="C103" s="1143"/>
      <c r="D103" s="1143"/>
      <c r="E103" s="1144"/>
      <c r="F103" s="229" t="s">
        <v>359</v>
      </c>
      <c r="G103" s="379">
        <v>2018</v>
      </c>
      <c r="H103" s="351">
        <v>2019</v>
      </c>
      <c r="I103" s="351">
        <v>2020</v>
      </c>
      <c r="J103" s="351">
        <v>2021</v>
      </c>
      <c r="K103" s="351">
        <v>2022</v>
      </c>
      <c r="L103" s="353">
        <v>2023</v>
      </c>
      <c r="M103" s="353">
        <v>2024</v>
      </c>
      <c r="N103" s="10"/>
      <c r="O103" s="230"/>
    </row>
    <row r="104" spans="1:15" ht="15.75" thickBot="1" x14ac:dyDescent="0.3">
      <c r="A104" s="10"/>
      <c r="B104" s="1145" t="s">
        <v>352</v>
      </c>
      <c r="C104" s="385" t="s">
        <v>8</v>
      </c>
      <c r="D104" s="351" t="s">
        <v>9</v>
      </c>
      <c r="E104" s="414" t="s">
        <v>10</v>
      </c>
      <c r="F104" s="291" t="s">
        <v>143</v>
      </c>
      <c r="G104" s="452" t="s">
        <v>11</v>
      </c>
      <c r="H104" s="383"/>
      <c r="I104" s="383"/>
      <c r="J104" s="383"/>
      <c r="K104" s="383"/>
      <c r="L104" s="384"/>
      <c r="M104" s="823"/>
      <c r="N104" s="10"/>
      <c r="O104" s="230"/>
    </row>
    <row r="105" spans="1:15" ht="16.5" customHeight="1" x14ac:dyDescent="0.25">
      <c r="A105" s="10"/>
      <c r="B105" s="1146"/>
      <c r="C105" s="396">
        <v>4</v>
      </c>
      <c r="D105" s="241" t="s">
        <v>340</v>
      </c>
      <c r="E105" s="415">
        <f>('DATOS MODELO'!J28)</f>
        <v>1679694.5086298713</v>
      </c>
      <c r="F105" s="449">
        <f>'DATOS MODELO'!H28*ROTACIÓN!N11</f>
        <v>57043.651302712868</v>
      </c>
      <c r="G105" s="446">
        <f t="shared" ref="G105:G110" si="2">C105*(E105+F105)</f>
        <v>6946952.6397303371</v>
      </c>
      <c r="H105" s="423">
        <f>G105*(1+'DATOS MODELO'!F$12)</f>
        <v>7368048.5097146286</v>
      </c>
      <c r="I105" s="59">
        <f>H105*(1+'DATOS MODELO'!G$12)</f>
        <v>7823343.9040244222</v>
      </c>
      <c r="J105" s="59">
        <f>I105*(1+'DATOS MODELO'!H$12)</f>
        <v>8315983.8978638966</v>
      </c>
      <c r="K105" s="59">
        <f>J105*(1+'DATOS MODELO'!I$12)</f>
        <v>8849436.1055914965</v>
      </c>
      <c r="L105" s="60">
        <f>K105*(1+'DATOS MODELO'!J$12)</f>
        <v>9427526.561434444</v>
      </c>
      <c r="M105" s="60">
        <f>L105*(1+'DATOS MODELO'!K$12)</f>
        <v>10054479.884986605</v>
      </c>
      <c r="N105" s="10"/>
      <c r="O105" s="231"/>
    </row>
    <row r="106" spans="1:15" x14ac:dyDescent="0.25">
      <c r="A106" s="10"/>
      <c r="B106" s="1146"/>
      <c r="C106" s="143">
        <v>0</v>
      </c>
      <c r="D106" s="45" t="s">
        <v>341</v>
      </c>
      <c r="E106" s="416">
        <f>'DATOS MODELO'!J29</f>
        <v>860212.78937617096</v>
      </c>
      <c r="F106" s="450">
        <f>'DATOS MODELO'!H29*ROTACIÓN!N11</f>
        <v>28521.825651356434</v>
      </c>
      <c r="G106" s="447">
        <f t="shared" si="2"/>
        <v>0</v>
      </c>
      <c r="H106" s="453">
        <f>G106*(1+'DATOS MODELO'!F$12)</f>
        <v>0</v>
      </c>
      <c r="I106" s="37">
        <f>H106*(1+'DATOS MODELO'!G$12)</f>
        <v>0</v>
      </c>
      <c r="J106" s="37">
        <f>I106*(1+'DATOS MODELO'!H$12)</f>
        <v>0</v>
      </c>
      <c r="K106" s="37">
        <f>J106*(1+'DATOS MODELO'!I$12)</f>
        <v>0</v>
      </c>
      <c r="L106" s="38">
        <f>K106*(1+'DATOS MODELO'!J$12)</f>
        <v>0</v>
      </c>
      <c r="M106" s="38">
        <f>L106*(1+'DATOS MODELO'!K$12)</f>
        <v>0</v>
      </c>
      <c r="N106" s="10"/>
      <c r="O106" s="231"/>
    </row>
    <row r="107" spans="1:15" x14ac:dyDescent="0.25">
      <c r="A107" s="10"/>
      <c r="B107" s="1146"/>
      <c r="C107" s="397">
        <v>8</v>
      </c>
      <c r="D107" s="45" t="s">
        <v>342</v>
      </c>
      <c r="E107" s="416">
        <f>'DATOS MODELO'!J26</f>
        <v>1436784.5996497984</v>
      </c>
      <c r="F107" s="450">
        <f>'DATOS MODELO'!H26*ROTACIÓN!N11</f>
        <v>52104.676551168413</v>
      </c>
      <c r="G107" s="447">
        <f t="shared" si="2"/>
        <v>11911114.209607733</v>
      </c>
      <c r="H107" s="453">
        <f>G107*(1+'DATOS MODELO'!F$12)</f>
        <v>12633117.260541406</v>
      </c>
      <c r="I107" s="37">
        <f>H107*(1+'DATOS MODELO'!G$12)</f>
        <v>13413758.172027862</v>
      </c>
      <c r="J107" s="37">
        <f>I107*(1+'DATOS MODELO'!H$12)</f>
        <v>14258429.43080158</v>
      </c>
      <c r="K107" s="37">
        <f>J107*(1+'DATOS MODELO'!I$12)</f>
        <v>15173076.543158671</v>
      </c>
      <c r="L107" s="38">
        <f>K107*(1+'DATOS MODELO'!J$12)</f>
        <v>16164259.55535448</v>
      </c>
      <c r="M107" s="38">
        <f>L107*(1+'DATOS MODELO'!K$12)</f>
        <v>17239221.920610052</v>
      </c>
      <c r="N107" s="10"/>
      <c r="O107" s="231"/>
    </row>
    <row r="108" spans="1:15" x14ac:dyDescent="0.25">
      <c r="A108" s="10"/>
      <c r="B108" s="1146"/>
      <c r="C108" s="143">
        <v>2</v>
      </c>
      <c r="D108" s="45" t="s">
        <v>428</v>
      </c>
      <c r="E108" s="416">
        <f>'DATOS MODELO'!J27</f>
        <v>2334801.8217670866</v>
      </c>
      <c r="F108" s="450">
        <f>'DATOS MODELO'!H27*ROTACIÓN!N11</f>
        <v>70341.313344077367</v>
      </c>
      <c r="G108" s="447">
        <f t="shared" si="2"/>
        <v>4810286.2702223277</v>
      </c>
      <c r="H108" s="453">
        <f>G108*(1+'DATOS MODELO'!F$12)</f>
        <v>5101866.1595464898</v>
      </c>
      <c r="I108" s="37">
        <f>H108*(1+'DATOS MODELO'!G$12)</f>
        <v>5417126.8641637126</v>
      </c>
      <c r="J108" s="37">
        <f>I108*(1+'DATOS MODELO'!H$12)</f>
        <v>5758246.1320532979</v>
      </c>
      <c r="K108" s="37">
        <f>J108*(1+'DATOS MODELO'!I$12)</f>
        <v>6127625.0473457836</v>
      </c>
      <c r="L108" s="38">
        <f>K108*(1+'DATOS MODELO'!J$12)</f>
        <v>6527912.8752466571</v>
      </c>
      <c r="M108" s="38">
        <f>L108*(1+'DATOS MODELO'!K$12)</f>
        <v>6962034.8738774536</v>
      </c>
      <c r="N108" s="10"/>
      <c r="O108" s="231"/>
    </row>
    <row r="109" spans="1:15" x14ac:dyDescent="0.25">
      <c r="A109" s="10"/>
      <c r="B109" s="1146"/>
      <c r="C109" s="143">
        <v>1</v>
      </c>
      <c r="D109" s="224" t="s">
        <v>405</v>
      </c>
      <c r="E109" s="416">
        <f>'DATOS MODELO'!J30</f>
        <v>1460039.8566049847</v>
      </c>
      <c r="F109" s="450">
        <v>0</v>
      </c>
      <c r="G109" s="447">
        <f t="shared" si="2"/>
        <v>1460039.8566049847</v>
      </c>
      <c r="H109" s="453">
        <f>G109*(1+'DATOS MODELO'!F$12)</f>
        <v>1548541.5040917716</v>
      </c>
      <c r="I109" s="37">
        <f>H109*(1+'DATOS MODELO'!G$12)</f>
        <v>1644230.859798504</v>
      </c>
      <c r="J109" s="37">
        <f>I109*(1+'DATOS MODELO'!H$12)</f>
        <v>1747768.9236467681</v>
      </c>
      <c r="K109" s="37">
        <f>J109*(1+'DATOS MODELO'!I$12)</f>
        <v>1859884.4835574299</v>
      </c>
      <c r="L109" s="38">
        <f>K109*(1+'DATOS MODELO'!J$12)</f>
        <v>1981381.6564943122</v>
      </c>
      <c r="M109" s="38">
        <f>L109*(1+'DATOS MODELO'!K$12)</f>
        <v>2113148.33004006</v>
      </c>
      <c r="N109" s="10"/>
      <c r="O109" s="231"/>
    </row>
    <row r="110" spans="1:15" ht="15.75" thickBot="1" x14ac:dyDescent="0.3">
      <c r="A110" s="10"/>
      <c r="B110" s="1147"/>
      <c r="C110" s="153">
        <v>1</v>
      </c>
      <c r="D110" s="47" t="s">
        <v>245</v>
      </c>
      <c r="E110" s="417">
        <f>'DATOS MODELO'!H21</f>
        <v>7424923.9680000013</v>
      </c>
      <c r="F110" s="451">
        <v>0</v>
      </c>
      <c r="G110" s="448">
        <f t="shared" si="2"/>
        <v>7424923.9680000013</v>
      </c>
      <c r="H110" s="454">
        <f>G110*(1+'DATOS MODELO'!F$12)</f>
        <v>7874992.5059645195</v>
      </c>
      <c r="I110" s="39">
        <f>H110*(1+'DATOS MODELO'!G$12)</f>
        <v>8361613.5988444649</v>
      </c>
      <c r="J110" s="39">
        <f>I110*(1+'DATOS MODELO'!H$12)</f>
        <v>8888148.7125192974</v>
      </c>
      <c r="K110" s="39">
        <f>J110*(1+'DATOS MODELO'!I$12)</f>
        <v>9458304.0436909404</v>
      </c>
      <c r="L110" s="40">
        <f>K110*(1+'DATOS MODELO'!J$12)</f>
        <v>10076168.869299851</v>
      </c>
      <c r="M110" s="40">
        <f>L110*(1+'DATOS MODELO'!K$12)</f>
        <v>10746258.475530477</v>
      </c>
      <c r="N110" s="10"/>
      <c r="O110" s="231"/>
    </row>
    <row r="111" spans="1:15" ht="15.75" thickBot="1" x14ac:dyDescent="0.3">
      <c r="A111" s="10"/>
      <c r="B111" s="49"/>
      <c r="C111" s="283"/>
      <c r="D111" s="283"/>
      <c r="E111" s="22"/>
      <c r="F111" s="12"/>
      <c r="G111" s="199">
        <f t="shared" ref="G111:M111" si="3">SUM(G105:G110)</f>
        <v>32553316.944165386</v>
      </c>
      <c r="H111" s="52">
        <f t="shared" si="3"/>
        <v>34526565.939858817</v>
      </c>
      <c r="I111" s="52">
        <f t="shared" si="3"/>
        <v>36660073.398858964</v>
      </c>
      <c r="J111" s="52">
        <f t="shared" si="3"/>
        <v>38968577.096884839</v>
      </c>
      <c r="K111" s="52">
        <f t="shared" si="3"/>
        <v>41468326.223344319</v>
      </c>
      <c r="L111" s="53">
        <f>SUM(L105:L110)</f>
        <v>44177249.517829746</v>
      </c>
      <c r="M111" s="53">
        <f t="shared" si="3"/>
        <v>47115143.485044643</v>
      </c>
      <c r="N111" s="110"/>
      <c r="O111" s="231"/>
    </row>
    <row r="112" spans="1:15" ht="15.75" thickBot="1" x14ac:dyDescent="0.3">
      <c r="A112" s="10"/>
      <c r="B112" s="54"/>
      <c r="C112" s="10"/>
      <c r="D112" s="10"/>
      <c r="E112" s="10"/>
      <c r="F112" s="10"/>
      <c r="G112" s="10"/>
      <c r="H112" s="10"/>
      <c r="I112" s="10"/>
      <c r="J112" s="10"/>
      <c r="K112" s="10"/>
      <c r="L112" s="10"/>
      <c r="M112" s="10"/>
      <c r="N112" s="10"/>
      <c r="O112" s="14"/>
    </row>
    <row r="113" spans="1:15" ht="15.75" thickBot="1" x14ac:dyDescent="0.3">
      <c r="A113" s="10"/>
      <c r="B113" s="1113" t="s">
        <v>353</v>
      </c>
      <c r="C113" s="1114"/>
      <c r="D113" s="1114"/>
      <c r="E113" s="1115"/>
      <c r="F113" s="226">
        <v>2018</v>
      </c>
      <c r="G113" s="57">
        <v>2019</v>
      </c>
      <c r="H113" s="57">
        <v>2020</v>
      </c>
      <c r="I113" s="57">
        <v>2021</v>
      </c>
      <c r="J113" s="57">
        <v>2022</v>
      </c>
      <c r="K113" s="58">
        <v>2023</v>
      </c>
      <c r="L113" s="353">
        <v>2024</v>
      </c>
      <c r="M113" s="10"/>
      <c r="N113" s="10"/>
      <c r="O113" s="230"/>
    </row>
    <row r="114" spans="1:15" x14ac:dyDescent="0.25">
      <c r="A114" s="10"/>
      <c r="B114" s="1122" t="s">
        <v>362</v>
      </c>
      <c r="C114" s="248" t="s">
        <v>8</v>
      </c>
      <c r="D114" s="235" t="s">
        <v>102</v>
      </c>
      <c r="E114" s="235" t="s">
        <v>10</v>
      </c>
      <c r="F114" s="286" t="s">
        <v>11</v>
      </c>
      <c r="G114" s="287"/>
      <c r="H114" s="287"/>
      <c r="I114" s="287"/>
      <c r="J114" s="287"/>
      <c r="K114" s="806"/>
      <c r="L114" s="827"/>
      <c r="M114" s="10"/>
      <c r="N114" s="10"/>
      <c r="O114" s="230"/>
    </row>
    <row r="115" spans="1:15" x14ac:dyDescent="0.25">
      <c r="A115" s="10"/>
      <c r="B115" s="1123"/>
      <c r="C115" s="255">
        <v>1</v>
      </c>
      <c r="D115" s="29" t="s">
        <v>369</v>
      </c>
      <c r="E115" s="46">
        <f>+'DATOS MODELO'!J35</f>
        <v>1603804.5682081846</v>
      </c>
      <c r="F115" s="253">
        <f>C115*E115</f>
        <v>1603804.5682081846</v>
      </c>
      <c r="G115" s="37">
        <f>F115*(1+'DATOS MODELO'!$F$12)</f>
        <v>1701020.6448044146</v>
      </c>
      <c r="H115" s="37">
        <f>G115*(1+'DATOS MODELO'!$G$12)</f>
        <v>1806132.1766006842</v>
      </c>
      <c r="I115" s="37">
        <f>H115*(1+'DATOS MODELO'!$H$12)</f>
        <v>1919865.2497302096</v>
      </c>
      <c r="J115" s="37">
        <f>I115*(1+'DATOS MODELO'!$I$12)</f>
        <v>2043020.4131584542</v>
      </c>
      <c r="K115" s="824">
        <f>J115*(1+'DATOS MODELO'!$J$12)</f>
        <v>2176480.9622654165</v>
      </c>
      <c r="L115" s="828">
        <f>K115*(1+'DATOS MODELO'!$J$12)</f>
        <v>2318659.8374611503</v>
      </c>
      <c r="M115" s="10"/>
      <c r="N115" s="10"/>
      <c r="O115" s="231"/>
    </row>
    <row r="116" spans="1:15" x14ac:dyDescent="0.25">
      <c r="A116" s="10"/>
      <c r="B116" s="1123"/>
      <c r="C116" s="255">
        <v>1</v>
      </c>
      <c r="D116" s="29" t="s">
        <v>370</v>
      </c>
      <c r="E116" s="46">
        <f>+'DATOS MODELO'!J33</f>
        <v>1681427.2362110589</v>
      </c>
      <c r="F116" s="253">
        <f>C116*E116</f>
        <v>1681427.2362110589</v>
      </c>
      <c r="G116" s="37">
        <f>F116*(1+'DATOS MODELO'!$F$12)</f>
        <v>1783348.4816213434</v>
      </c>
      <c r="H116" s="37">
        <f>G116*(1+'DATOS MODELO'!$G$12)</f>
        <v>1893547.3150113544</v>
      </c>
      <c r="I116" s="37">
        <f>H116*(1+'DATOS MODELO'!$H$12)</f>
        <v>2012784.9644162443</v>
      </c>
      <c r="J116" s="37">
        <f>I116*(1+'DATOS MODELO'!$I$12)</f>
        <v>2141900.7246360984</v>
      </c>
      <c r="K116" s="824">
        <f>J116*(1+'DATOS MODELO'!$J$12)</f>
        <v>2281820.641735998</v>
      </c>
      <c r="L116" s="828">
        <f>K116*(1+'DATOS MODELO'!$J$12)</f>
        <v>2430880.843899562</v>
      </c>
      <c r="M116" s="10"/>
      <c r="N116" s="10"/>
      <c r="O116" s="231"/>
    </row>
    <row r="117" spans="1:15" x14ac:dyDescent="0.25">
      <c r="A117" s="10"/>
      <c r="B117" s="1123"/>
      <c r="C117" s="255">
        <v>1</v>
      </c>
      <c r="D117" s="29" t="s">
        <v>371</v>
      </c>
      <c r="E117" s="46">
        <f>+'DATOS MODELO'!J34</f>
        <v>2487804.673411312</v>
      </c>
      <c r="F117" s="253">
        <f>C117*E117</f>
        <v>2487804.673411312</v>
      </c>
      <c r="G117" s="37">
        <f>F117*(1+'DATOS MODELO'!$F$12)</f>
        <v>2638605.2226060433</v>
      </c>
      <c r="H117" s="37">
        <f>G117*(1+'DATOS MODELO'!$G$12)</f>
        <v>2801653.1183508052</v>
      </c>
      <c r="I117" s="37">
        <f>H117*(1+'DATOS MODELO'!$H$12)</f>
        <v>2978074.657771396</v>
      </c>
      <c r="J117" s="37">
        <f>I117*(1+'DATOS MODELO'!$I$12)</f>
        <v>3169111.643950968</v>
      </c>
      <c r="K117" s="824">
        <f>J117*(1+'DATOS MODELO'!$J$12)</f>
        <v>3376134.235335208</v>
      </c>
      <c r="L117" s="828">
        <f>K117*(1+'DATOS MODELO'!$J$12)</f>
        <v>3596680.6018837756</v>
      </c>
      <c r="M117" s="10"/>
      <c r="N117" s="10"/>
      <c r="O117" s="231"/>
    </row>
    <row r="118" spans="1:15" x14ac:dyDescent="0.25">
      <c r="A118" s="10"/>
      <c r="B118" s="1123"/>
      <c r="C118" s="546">
        <v>1</v>
      </c>
      <c r="D118" s="148" t="s">
        <v>730</v>
      </c>
      <c r="E118" s="547">
        <v>2500000</v>
      </c>
      <c r="F118" s="253">
        <f>C118*E118</f>
        <v>2500000</v>
      </c>
      <c r="G118" s="37">
        <f>+'Plan Acción y Cronograma (ane1)'!F183+'Plan Acción y Cronograma (ane1)'!F185+'Plan Acción y Cronograma (ane1)'!F206</f>
        <v>8252000</v>
      </c>
      <c r="H118" s="37">
        <f>G118*(1+'DATOS MODELO'!$G$12)</f>
        <v>8761917.5974331275</v>
      </c>
      <c r="I118" s="37">
        <f>+H118*'DATOS MODELO'!H12+'PROYECCION DE GASTOS'!H118</f>
        <v>9313660.0600137375</v>
      </c>
      <c r="J118" s="37">
        <f>+I118*'DATOS MODELO'!I12+'PROYECCION DE GASTOS'!I118</f>
        <v>9911111.0149530452</v>
      </c>
      <c r="K118" s="824">
        <f>+J118*'DATOS MODELO'!J12+'PROYECCION DE GASTOS'!J118</f>
        <v>10558555.50928914</v>
      </c>
      <c r="L118" s="828">
        <f>+K118*'DATOS MODELO'!K12+'PROYECCION DE GASTOS'!K118</f>
        <v>11260724.994076207</v>
      </c>
      <c r="M118" s="10"/>
      <c r="N118" s="10"/>
      <c r="O118" s="231"/>
    </row>
    <row r="119" spans="1:15" x14ac:dyDescent="0.25">
      <c r="A119" s="10"/>
      <c r="B119" s="1123"/>
      <c r="C119" s="546">
        <v>1</v>
      </c>
      <c r="D119" s="148" t="s">
        <v>731</v>
      </c>
      <c r="E119" s="547">
        <v>2500000</v>
      </c>
      <c r="F119" s="919"/>
      <c r="G119" s="149"/>
      <c r="H119" s="149"/>
      <c r="I119" s="149"/>
      <c r="J119" s="149"/>
      <c r="K119" s="920"/>
      <c r="L119" s="921"/>
      <c r="M119" s="10"/>
      <c r="N119" s="10"/>
      <c r="O119" s="231"/>
    </row>
    <row r="120" spans="1:15" ht="15.75" thickBot="1" x14ac:dyDescent="0.3">
      <c r="A120" s="10"/>
      <c r="B120" s="1124"/>
      <c r="C120" s="256">
        <v>1</v>
      </c>
      <c r="D120" s="55" t="s">
        <v>345</v>
      </c>
      <c r="E120" s="48">
        <f>+'DATOS MODELO'!J36</f>
        <v>603177.85000000009</v>
      </c>
      <c r="F120" s="254">
        <f>C120*E120</f>
        <v>603177.85000000009</v>
      </c>
      <c r="G120" s="39">
        <f>F120*(1+'DATOS MODELO'!$F$12)</f>
        <v>639740.02548517287</v>
      </c>
      <c r="H120" s="39">
        <f>G120*(1+'DATOS MODELO'!$G$12)</f>
        <v>679271.61743587651</v>
      </c>
      <c r="I120" s="39">
        <f>H120*(1+'DATOS MODELO'!$H$12)</f>
        <v>722045.70093958126</v>
      </c>
      <c r="J120" s="39">
        <f>I120*(1+'DATOS MODELO'!$I$12)</f>
        <v>768363.35594915645</v>
      </c>
      <c r="K120" s="825">
        <f>J120*(1+'DATOS MODELO'!$J$12)</f>
        <v>818556.78267077648</v>
      </c>
      <c r="L120" s="829">
        <f>K120*(1+'DATOS MODELO'!$J$12)</f>
        <v>872029.10090453329</v>
      </c>
      <c r="M120" s="10"/>
      <c r="N120" s="10"/>
      <c r="O120" s="231"/>
    </row>
    <row r="121" spans="1:15" ht="15.75" thickBot="1" x14ac:dyDescent="0.3">
      <c r="A121" s="10"/>
      <c r="B121" s="10"/>
      <c r="C121" s="10"/>
      <c r="D121" s="10"/>
      <c r="E121" s="10"/>
      <c r="F121" s="199">
        <f t="shared" ref="F121:L121" si="4">SUM(F115:F120)</f>
        <v>8876214.3278305549</v>
      </c>
      <c r="G121" s="252">
        <f t="shared" si="4"/>
        <v>15014714.374516975</v>
      </c>
      <c r="H121" s="252">
        <f t="shared" si="4"/>
        <v>15942521.824831847</v>
      </c>
      <c r="I121" s="252">
        <f>+SUM(I115:I120)</f>
        <v>16946430.63287117</v>
      </c>
      <c r="J121" s="252">
        <f t="shared" si="4"/>
        <v>18033507.152647723</v>
      </c>
      <c r="K121" s="826">
        <f t="shared" si="4"/>
        <v>19211548.131296542</v>
      </c>
      <c r="L121" s="830">
        <f t="shared" si="4"/>
        <v>20478975.378225226</v>
      </c>
      <c r="M121" s="10"/>
      <c r="N121" s="36"/>
      <c r="O121" s="231"/>
    </row>
    <row r="122" spans="1:15" ht="15.75" thickBot="1" x14ac:dyDescent="0.3">
      <c r="A122" s="10"/>
      <c r="B122" s="54"/>
      <c r="C122" s="10"/>
      <c r="D122" s="10"/>
      <c r="E122" s="10"/>
      <c r="F122" s="10"/>
      <c r="G122" s="12"/>
      <c r="H122" s="12"/>
      <c r="I122" s="12"/>
      <c r="J122" s="12"/>
      <c r="K122" s="12"/>
      <c r="L122" s="10"/>
      <c r="M122" s="10"/>
      <c r="N122" s="10"/>
      <c r="O122" s="231"/>
    </row>
    <row r="123" spans="1:15" ht="15.75" thickBot="1" x14ac:dyDescent="0.3">
      <c r="A123" s="10"/>
      <c r="B123" s="54"/>
      <c r="C123" s="10"/>
      <c r="D123" s="3"/>
      <c r="E123" s="477"/>
      <c r="F123" s="478">
        <v>2018</v>
      </c>
      <c r="G123" s="249">
        <v>2019</v>
      </c>
      <c r="H123" s="249">
        <v>2020</v>
      </c>
      <c r="I123" s="249">
        <v>2021</v>
      </c>
      <c r="J123" s="249">
        <v>2022</v>
      </c>
      <c r="K123" s="250">
        <v>2023</v>
      </c>
      <c r="L123" s="831">
        <v>2024</v>
      </c>
      <c r="M123" s="10"/>
      <c r="N123" s="10"/>
      <c r="O123" s="230"/>
    </row>
    <row r="124" spans="1:15" x14ac:dyDescent="0.25">
      <c r="A124" s="10"/>
      <c r="B124" s="1122" t="s">
        <v>363</v>
      </c>
      <c r="C124" s="1127" t="s">
        <v>116</v>
      </c>
      <c r="D124" s="1128"/>
      <c r="E124" s="1129"/>
      <c r="F124" s="197">
        <f>'PROYECCION DE GASTOS'!P41</f>
        <v>245189.66175000003</v>
      </c>
      <c r="G124" s="59">
        <f>(F124*(1+'DATOS MODELO'!$F$5))</f>
        <v>253656.87806910003</v>
      </c>
      <c r="H124" s="59">
        <f>(G124*(1+'DATOS MODELO'!$G$5))</f>
        <v>264271.11810964235</v>
      </c>
      <c r="I124" s="59">
        <f>(H124*(1+'DATOS MODELO'!$H$5))</f>
        <v>275384.22388850601</v>
      </c>
      <c r="J124" s="59">
        <f>(I124*(1+'DATOS MODELO'!$I$5))</f>
        <v>287021.67205328913</v>
      </c>
      <c r="K124" s="60">
        <f>(J124*(1+'DATOS MODELO'!$J$5))</f>
        <v>299210.33099532744</v>
      </c>
      <c r="L124" s="60">
        <f>(K124*(1+'DATOS MODELO'!$J$5))</f>
        <v>311916.59338431992</v>
      </c>
      <c r="M124" s="10"/>
      <c r="N124" s="10"/>
      <c r="O124" s="231"/>
    </row>
    <row r="125" spans="1:15" x14ac:dyDescent="0.25">
      <c r="A125" s="10"/>
      <c r="B125" s="1123"/>
      <c r="C125" s="1136" t="s">
        <v>13</v>
      </c>
      <c r="D125" s="1137"/>
      <c r="E125" s="1138"/>
      <c r="F125" s="198">
        <f>'PROYECCION DE GASTOS'!P43</f>
        <v>144166.66666666666</v>
      </c>
      <c r="G125" s="37">
        <f>(F125*(1+'DATOS MODELO'!$F$5))</f>
        <v>149145.22222222222</v>
      </c>
      <c r="H125" s="37">
        <f>(G125*(1+'DATOS MODELO'!$G$5))</f>
        <v>155386.18521765669</v>
      </c>
      <c r="I125" s="37">
        <f>(H125*(1+'DATOS MODELO'!$H$5))</f>
        <v>161920.47139031929</v>
      </c>
      <c r="J125" s="37">
        <f>(I125*(1+'DATOS MODELO'!$I$5))</f>
        <v>168763.06050459258</v>
      </c>
      <c r="K125" s="38">
        <f>(J125*(1+'DATOS MODELO'!$J$5))</f>
        <v>175929.75064262209</v>
      </c>
      <c r="L125" s="38">
        <f>(K125*(1+'DATOS MODELO'!$J$5))</f>
        <v>183400.7813595731</v>
      </c>
      <c r="M125" s="10"/>
      <c r="N125" s="10"/>
      <c r="O125" s="231"/>
    </row>
    <row r="126" spans="1:15" ht="15.75" thickBot="1" x14ac:dyDescent="0.3">
      <c r="A126" s="10"/>
      <c r="B126" s="1124"/>
      <c r="C126" s="1130" t="s">
        <v>14</v>
      </c>
      <c r="D126" s="1131"/>
      <c r="E126" s="1132"/>
      <c r="F126" s="398">
        <f>'PROYECCION DE GASTOS'!P42</f>
        <v>60000</v>
      </c>
      <c r="G126" s="149">
        <f>(F126*(1+'DATOS MODELO'!$F$5))</f>
        <v>62072</v>
      </c>
      <c r="H126" s="149">
        <f>(G126*(1+'DATOS MODELO'!$G$5))</f>
        <v>64669.39500388025</v>
      </c>
      <c r="I126" s="149">
        <f>(H126*(1+'DATOS MODELO'!$H$5))</f>
        <v>67388.866705797627</v>
      </c>
      <c r="J126" s="149">
        <f>(I126*(1+'DATOS MODELO'!$I$5))</f>
        <v>70236.649458558764</v>
      </c>
      <c r="K126" s="399">
        <f>(J126*(1+'DATOS MODELO'!$J$5))</f>
        <v>73219.318186524804</v>
      </c>
      <c r="L126" s="399">
        <f>(K126*(1+'DATOS MODELO'!$J$5))</f>
        <v>76328.648889533317</v>
      </c>
      <c r="M126" s="10"/>
      <c r="N126" s="10"/>
      <c r="O126" s="231"/>
    </row>
    <row r="127" spans="1:15" ht="15.75" thickBot="1" x14ac:dyDescent="0.3">
      <c r="A127" s="10"/>
      <c r="B127" s="479"/>
      <c r="C127" s="3"/>
      <c r="D127" s="10"/>
      <c r="E127" s="10"/>
      <c r="F127" s="51">
        <f t="shared" ref="F127:L127" si="5">SUM(F124:F126)</f>
        <v>449356.32841666671</v>
      </c>
      <c r="G127" s="52">
        <f t="shared" si="5"/>
        <v>464874.10029132222</v>
      </c>
      <c r="H127" s="52">
        <f t="shared" si="5"/>
        <v>484326.69833117933</v>
      </c>
      <c r="I127" s="52">
        <f t="shared" si="5"/>
        <v>504693.56198462291</v>
      </c>
      <c r="J127" s="52">
        <f t="shared" si="5"/>
        <v>526021.3820164405</v>
      </c>
      <c r="K127" s="53">
        <f t="shared" si="5"/>
        <v>548359.39982447436</v>
      </c>
      <c r="L127" s="53">
        <f t="shared" si="5"/>
        <v>571646.0236334264</v>
      </c>
      <c r="M127" s="10"/>
      <c r="N127" s="36"/>
      <c r="O127" s="231"/>
    </row>
    <row r="128" spans="1:15" ht="15.75" thickBot="1" x14ac:dyDescent="0.3">
      <c r="A128" s="10"/>
      <c r="B128" s="479"/>
      <c r="C128" s="3"/>
      <c r="D128" s="35" t="s">
        <v>123</v>
      </c>
      <c r="E128" s="12"/>
      <c r="F128" s="10"/>
      <c r="G128" s="10"/>
      <c r="H128" s="10"/>
      <c r="I128" s="10"/>
      <c r="J128" s="10"/>
      <c r="K128" s="10"/>
      <c r="L128" s="10"/>
      <c r="M128" s="10"/>
      <c r="N128" s="10"/>
      <c r="O128" s="14"/>
    </row>
    <row r="129" spans="1:15" ht="15.75" thickBot="1" x14ac:dyDescent="0.3">
      <c r="A129" s="10"/>
      <c r="B129" s="54"/>
      <c r="C129" s="3"/>
      <c r="D129" s="3"/>
      <c r="E129" s="477"/>
      <c r="F129" s="56">
        <v>2018</v>
      </c>
      <c r="G129" s="57">
        <v>2019</v>
      </c>
      <c r="H129" s="57">
        <v>2020</v>
      </c>
      <c r="I129" s="57">
        <v>2021</v>
      </c>
      <c r="J129" s="57">
        <v>2022</v>
      </c>
      <c r="K129" s="58">
        <v>2023</v>
      </c>
      <c r="L129" s="831">
        <v>2024</v>
      </c>
      <c r="M129" s="10"/>
      <c r="N129" s="10"/>
      <c r="O129" s="230"/>
    </row>
    <row r="130" spans="1:15" ht="14.45" customHeight="1" x14ac:dyDescent="0.25">
      <c r="A130" s="10"/>
      <c r="B130" s="1122" t="s">
        <v>361</v>
      </c>
      <c r="C130" s="1127" t="s">
        <v>116</v>
      </c>
      <c r="D130" s="1128"/>
      <c r="E130" s="1129"/>
      <c r="F130" s="197">
        <f>'PROYECCION DE GASTOS'!P31</f>
        <v>186751.90974999999</v>
      </c>
      <c r="G130" s="59">
        <f>(F130*(1+'DATOS MODELO'!$F$5))</f>
        <v>193201.07570003331</v>
      </c>
      <c r="H130" s="59">
        <f>(G130*(1+'DATOS MODELO'!$G$5))</f>
        <v>201285.55032252904</v>
      </c>
      <c r="I130" s="59">
        <f>(H130*(1+'DATOS MODELO'!$H$5))</f>
        <v>209749.99255326492</v>
      </c>
      <c r="J130" s="59">
        <f>(I130*(1+'DATOS MODELO'!$I$5))</f>
        <v>218613.80701378584</v>
      </c>
      <c r="K130" s="60">
        <f>(J130*(1+'DATOS MODELO'!$J$5))</f>
        <v>227897.45836544022</v>
      </c>
      <c r="L130" s="60">
        <f>(K130*(1+'DATOS MODELO'!$J$5))</f>
        <v>237575.34914595939</v>
      </c>
      <c r="M130" s="10"/>
      <c r="N130" s="10"/>
      <c r="O130" s="231"/>
    </row>
    <row r="131" spans="1:15" ht="14.45" customHeight="1" x14ac:dyDescent="0.25">
      <c r="A131" s="10"/>
      <c r="B131" s="1123"/>
      <c r="C131" s="1136" t="s">
        <v>13</v>
      </c>
      <c r="D131" s="1137"/>
      <c r="E131" s="1138"/>
      <c r="F131" s="198">
        <f>'PROYECCION DE GASTOS'!P33</f>
        <v>33666.666666666664</v>
      </c>
      <c r="G131" s="37">
        <f>(F131*(1+'DATOS MODELO'!$F$5))</f>
        <v>34829.288888888885</v>
      </c>
      <c r="H131" s="37">
        <f>(G131*(1+'DATOS MODELO'!$G$5))</f>
        <v>36286.716085510576</v>
      </c>
      <c r="I131" s="37">
        <f>(H131*(1+'DATOS MODELO'!$H$5))</f>
        <v>37812.641873808658</v>
      </c>
      <c r="J131" s="37">
        <f>(I131*(1+'DATOS MODELO'!$I$5))</f>
        <v>39410.564418413524</v>
      </c>
      <c r="K131" s="38">
        <f>(J131*(1+'DATOS MODELO'!$J$5))</f>
        <v>41084.172982438919</v>
      </c>
      <c r="L131" s="38">
        <f>(K131*(1+'DATOS MODELO'!$J$5))</f>
        <v>42828.852988015919</v>
      </c>
      <c r="M131" s="10"/>
      <c r="N131" s="10"/>
      <c r="O131" s="231"/>
    </row>
    <row r="132" spans="1:15" x14ac:dyDescent="0.25">
      <c r="A132" s="10"/>
      <c r="B132" s="1123"/>
      <c r="C132" s="1136" t="s">
        <v>14</v>
      </c>
      <c r="D132" s="1137"/>
      <c r="E132" s="1138"/>
      <c r="F132" s="198">
        <f>'PROYECCION DE GASTOS'!P32</f>
        <v>55000</v>
      </c>
      <c r="G132" s="37">
        <f>(F132*(1+'DATOS MODELO'!$F$5))</f>
        <v>56899.333333333328</v>
      </c>
      <c r="H132" s="37">
        <f>(G132*(1+'DATOS MODELO'!$G$5))</f>
        <v>59280.278753556886</v>
      </c>
      <c r="I132" s="37">
        <f>(H132*(1+'DATOS MODELO'!$H$5))</f>
        <v>61773.127813647814</v>
      </c>
      <c r="J132" s="37">
        <f>(I132*(1+'DATOS MODELO'!$I$5))</f>
        <v>64383.595337012193</v>
      </c>
      <c r="K132" s="38">
        <f>(J132*(1+'DATOS MODELO'!$J$5))</f>
        <v>67117.708337647739</v>
      </c>
      <c r="L132" s="38">
        <f>(K132*(1+'DATOS MODELO'!$J$5))</f>
        <v>69967.92814873888</v>
      </c>
      <c r="M132" s="10"/>
      <c r="N132" s="10"/>
      <c r="O132" s="231"/>
    </row>
    <row r="133" spans="1:15" ht="14.45" customHeight="1" x14ac:dyDescent="0.25">
      <c r="A133" s="10"/>
      <c r="B133" s="1123"/>
      <c r="C133" s="1136" t="s">
        <v>236</v>
      </c>
      <c r="D133" s="1137"/>
      <c r="E133" s="1138"/>
      <c r="F133" s="198">
        <v>87667</v>
      </c>
      <c r="G133" s="37">
        <f>(F133*(1+'DATOS MODELO'!$F$5))</f>
        <v>90694.433733333324</v>
      </c>
      <c r="H133" s="37">
        <f>(G133*(1+'DATOS MODELO'!$G$5))</f>
        <v>94489.530863419481</v>
      </c>
      <c r="I133" s="37">
        <f>(H133*(1+'DATOS MODELO'!$H$5))</f>
        <v>98462.996291619333</v>
      </c>
      <c r="J133" s="37">
        <f>(I133*(1+'DATOS MODELO'!$I$5))</f>
        <v>102623.93913472451</v>
      </c>
      <c r="K133" s="38">
        <f>(J133*(1+'DATOS MODELO'!$J$5))</f>
        <v>106981.96612430117</v>
      </c>
      <c r="L133" s="38">
        <f>(K133*(1+'DATOS MODELO'!$J$5))</f>
        <v>111525.06103664529</v>
      </c>
      <c r="M133" s="10"/>
      <c r="N133" s="10"/>
      <c r="O133" s="231"/>
    </row>
    <row r="134" spans="1:15" ht="15.75" thickBot="1" x14ac:dyDescent="0.3">
      <c r="A134" s="10"/>
      <c r="B134" s="1124"/>
      <c r="C134" s="1130" t="s">
        <v>96</v>
      </c>
      <c r="D134" s="1131"/>
      <c r="E134" s="1132"/>
      <c r="F134" s="251">
        <v>0</v>
      </c>
      <c r="G134" s="39">
        <f>(F134*(1+'DATOS MODELO'!$F$5))</f>
        <v>0</v>
      </c>
      <c r="H134" s="39">
        <f>(G134*(1+'DATOS MODELO'!$G$5))</f>
        <v>0</v>
      </c>
      <c r="I134" s="39">
        <f>(H134*(1+'DATOS MODELO'!$H$5))</f>
        <v>0</v>
      </c>
      <c r="J134" s="39">
        <f>(I134*(1+'DATOS MODELO'!$I$5))</f>
        <v>0</v>
      </c>
      <c r="K134" s="40">
        <f>(J134*(1+'DATOS MODELO'!$J$5))</f>
        <v>0</v>
      </c>
      <c r="L134" s="40">
        <f>(K134*(1+'DATOS MODELO'!$J$5))</f>
        <v>0</v>
      </c>
      <c r="M134" s="10"/>
      <c r="N134" s="10"/>
      <c r="O134" s="231"/>
    </row>
    <row r="135" spans="1:15" ht="19.350000000000001" customHeight="1" thickBot="1" x14ac:dyDescent="0.3">
      <c r="A135" s="10"/>
      <c r="B135" s="479"/>
      <c r="C135" s="3"/>
      <c r="D135" s="10"/>
      <c r="E135" s="10"/>
      <c r="F135" s="51">
        <f t="shared" ref="F135:L135" si="6">SUM(F130:F134)</f>
        <v>363085.57641666662</v>
      </c>
      <c r="G135" s="51">
        <f t="shared" si="6"/>
        <v>375624.1316555888</v>
      </c>
      <c r="H135" s="51">
        <f t="shared" si="6"/>
        <v>391342.07602501597</v>
      </c>
      <c r="I135" s="51">
        <f t="shared" si="6"/>
        <v>407798.7585323407</v>
      </c>
      <c r="J135" s="51">
        <f t="shared" si="6"/>
        <v>425031.90590393607</v>
      </c>
      <c r="K135" s="51">
        <f t="shared" si="6"/>
        <v>443081.30580982799</v>
      </c>
      <c r="L135" s="51">
        <f t="shared" si="6"/>
        <v>461897.19131935947</v>
      </c>
      <c r="M135" s="10"/>
      <c r="N135" s="36"/>
      <c r="O135" s="231"/>
    </row>
    <row r="136" spans="1:15" s="14" customFormat="1" ht="19.350000000000001" customHeight="1" thickBot="1" x14ac:dyDescent="0.3">
      <c r="A136" s="3"/>
      <c r="B136" s="404"/>
      <c r="C136" s="3"/>
      <c r="D136" s="3"/>
      <c r="E136" s="3"/>
      <c r="F136" s="12"/>
      <c r="G136" s="12"/>
      <c r="H136" s="12"/>
      <c r="I136" s="12"/>
      <c r="J136" s="12"/>
      <c r="K136" s="12"/>
      <c r="L136" s="3"/>
      <c r="M136" s="3"/>
      <c r="N136" s="12"/>
      <c r="O136" s="231"/>
    </row>
    <row r="137" spans="1:15" ht="32.450000000000003" customHeight="1" thickBot="1" x14ac:dyDescent="0.3">
      <c r="A137" s="10"/>
      <c r="B137" s="284" t="s">
        <v>99</v>
      </c>
      <c r="C137" s="1125" t="s">
        <v>100</v>
      </c>
      <c r="D137" s="1126"/>
      <c r="E137" s="335">
        <v>4.0000000000000001E-3</v>
      </c>
      <c r="F137" s="61">
        <f>'DATOS CAMEP'!C37*$E$137</f>
        <v>317161.45699199999</v>
      </c>
      <c r="G137" s="61">
        <f>'DATOS CAMEP'!D37*$E$137</f>
        <v>328114.09930679033</v>
      </c>
      <c r="H137" s="61">
        <f>'DATOS CAMEP'!E37*$E$137</f>
        <v>341843.99237036373</v>
      </c>
      <c r="I137" s="61">
        <f>'DATOS CAMEP'!F37*$E$137</f>
        <v>356219.18582417426</v>
      </c>
      <c r="J137" s="61">
        <f>'DATOS CAMEP'!G37*$E$137</f>
        <v>371272.63460854773</v>
      </c>
      <c r="K137" s="61">
        <f>'DATOS CAMEP'!H37*$E$137</f>
        <v>387039.09393331758</v>
      </c>
      <c r="L137" s="61">
        <f>'DATOS CAMEP'!I37*$E$137</f>
        <v>403555.22339249193</v>
      </c>
      <c r="M137" s="10"/>
      <c r="N137" s="36"/>
      <c r="O137" s="232"/>
    </row>
    <row r="138" spans="1:15" ht="32.450000000000003" customHeight="1" thickBot="1" x14ac:dyDescent="0.3">
      <c r="A138" s="10"/>
      <c r="B138" s="404"/>
      <c r="C138" s="404"/>
      <c r="D138" s="404"/>
      <c r="E138" s="424"/>
      <c r="F138" s="425"/>
      <c r="G138" s="425"/>
      <c r="H138" s="425"/>
      <c r="I138" s="425"/>
      <c r="J138" s="425"/>
      <c r="K138" s="425"/>
      <c r="L138" s="10"/>
      <c r="M138" s="10"/>
      <c r="N138" s="36"/>
      <c r="O138" s="232"/>
    </row>
    <row r="139" spans="1:15" ht="15.75" thickBot="1" x14ac:dyDescent="0.3">
      <c r="A139" s="10"/>
      <c r="B139" s="21"/>
      <c r="C139" s="3"/>
      <c r="D139" s="35"/>
      <c r="E139" s="12"/>
      <c r="F139" s="426">
        <v>2018</v>
      </c>
      <c r="G139" s="426">
        <v>2019</v>
      </c>
      <c r="H139" s="426">
        <v>2020</v>
      </c>
      <c r="I139" s="426">
        <v>2021</v>
      </c>
      <c r="J139" s="426">
        <v>2022</v>
      </c>
      <c r="K139" s="426">
        <v>2023</v>
      </c>
      <c r="L139" s="426">
        <v>2024</v>
      </c>
      <c r="M139" s="10"/>
      <c r="N139" s="10"/>
    </row>
    <row r="140" spans="1:15" ht="23.45" customHeight="1" x14ac:dyDescent="0.25">
      <c r="A140" s="10"/>
      <c r="B140" s="1122" t="s">
        <v>364</v>
      </c>
      <c r="C140" s="1139" t="s">
        <v>124</v>
      </c>
      <c r="D140" s="1140"/>
      <c r="E140" s="1141"/>
      <c r="F140" s="197">
        <f t="shared" ref="F140:L140" si="7">R61+R62</f>
        <v>2428403.2539582918</v>
      </c>
      <c r="G140" s="423">
        <f t="shared" si="7"/>
        <v>615547.33333333337</v>
      </c>
      <c r="H140" s="423">
        <f t="shared" si="7"/>
        <v>641304.83378847921</v>
      </c>
      <c r="I140" s="423">
        <f t="shared" si="7"/>
        <v>668272.9281658266</v>
      </c>
      <c r="J140" s="423">
        <f t="shared" si="7"/>
        <v>696513.44046404131</v>
      </c>
      <c r="K140" s="423">
        <f t="shared" si="7"/>
        <v>726091.5720163713</v>
      </c>
      <c r="L140" s="423">
        <f t="shared" si="7"/>
        <v>0</v>
      </c>
      <c r="M140" s="10"/>
      <c r="N140" s="36"/>
      <c r="O140" s="231"/>
    </row>
    <row r="141" spans="1:15" ht="23.45" customHeight="1" thickBot="1" x14ac:dyDescent="0.3">
      <c r="A141" s="10"/>
      <c r="B141" s="1124"/>
      <c r="C141" s="1133" t="s">
        <v>241</v>
      </c>
      <c r="D141" s="1134"/>
      <c r="E141" s="1135"/>
      <c r="F141" s="251">
        <v>600000</v>
      </c>
      <c r="G141" s="39">
        <f>(F141*(1+'DATOS MODELO'!$F$5))</f>
        <v>620720</v>
      </c>
      <c r="H141" s="39">
        <f>(G141*(1+'DATOS MODELO'!$G$5))</f>
        <v>646693.95003880246</v>
      </c>
      <c r="I141" s="39">
        <f>(H141*(1+'DATOS MODELO'!$H$5))</f>
        <v>673888.66705797624</v>
      </c>
      <c r="J141" s="39">
        <f>(I141*(1+'DATOS MODELO'!$I$5))</f>
        <v>702366.49458558764</v>
      </c>
      <c r="K141" s="39">
        <f>(J141*(1+'DATOS MODELO'!$J$5))</f>
        <v>732193.18186524813</v>
      </c>
      <c r="L141" s="39">
        <v>0</v>
      </c>
      <c r="M141" s="10"/>
      <c r="N141" s="36"/>
      <c r="O141" s="231"/>
    </row>
    <row r="142" spans="1:15" ht="23.45" customHeight="1" x14ac:dyDescent="0.25">
      <c r="A142" s="10"/>
      <c r="B142" s="404"/>
      <c r="C142" s="3"/>
      <c r="D142" s="10"/>
      <c r="E142" s="10"/>
      <c r="F142" s="12"/>
      <c r="G142" s="12"/>
      <c r="H142" s="12"/>
      <c r="I142" s="12"/>
      <c r="J142" s="12"/>
      <c r="K142" s="12"/>
      <c r="L142" s="10"/>
      <c r="M142" s="10"/>
      <c r="N142" s="36"/>
      <c r="O142" s="231"/>
    </row>
    <row r="143" spans="1:15" x14ac:dyDescent="0.25">
      <c r="A143" s="10"/>
      <c r="B143" s="10"/>
      <c r="C143" s="10"/>
      <c r="D143" s="10"/>
      <c r="E143" s="10"/>
      <c r="F143" s="10"/>
      <c r="G143" s="36"/>
      <c r="H143" s="10"/>
      <c r="I143" s="10"/>
      <c r="J143" s="10"/>
      <c r="K143" s="36"/>
      <c r="L143" s="36"/>
      <c r="M143" s="36"/>
      <c r="N143" s="10"/>
    </row>
    <row r="144" spans="1:15" x14ac:dyDescent="0.25">
      <c r="A144" s="10"/>
      <c r="B144" s="10"/>
      <c r="C144" s="41"/>
      <c r="D144" s="10"/>
      <c r="E144" s="10"/>
      <c r="F144" s="10"/>
      <c r="G144" s="42"/>
      <c r="H144" s="10"/>
      <c r="I144" s="10"/>
      <c r="J144" s="10"/>
      <c r="K144" s="42"/>
      <c r="L144" s="36"/>
      <c r="M144" s="10"/>
      <c r="N144" s="10"/>
    </row>
    <row r="145" spans="1:14" x14ac:dyDescent="0.25">
      <c r="A145" s="10"/>
      <c r="B145" s="10"/>
      <c r="C145" s="41"/>
      <c r="D145" s="10"/>
      <c r="E145" s="10"/>
      <c r="F145" s="10"/>
      <c r="G145" s="42"/>
      <c r="H145" s="10"/>
      <c r="I145" s="10"/>
      <c r="J145" s="10"/>
      <c r="K145" s="42"/>
      <c r="L145" s="36"/>
      <c r="M145" s="10"/>
      <c r="N145" s="10"/>
    </row>
  </sheetData>
  <mergeCells count="74">
    <mergeCell ref="O63:Q63"/>
    <mergeCell ref="O61:Q61"/>
    <mergeCell ref="P53:V53"/>
    <mergeCell ref="O62:Q62"/>
    <mergeCell ref="O58:P58"/>
    <mergeCell ref="O60:Q60"/>
    <mergeCell ref="O54:O55"/>
    <mergeCell ref="U3:X3"/>
    <mergeCell ref="U9:X9"/>
    <mergeCell ref="U14:V14"/>
    <mergeCell ref="H28:K28"/>
    <mergeCell ref="H52:K52"/>
    <mergeCell ref="O29:P29"/>
    <mergeCell ref="O39:P39"/>
    <mergeCell ref="H31:J31"/>
    <mergeCell ref="H33:J33"/>
    <mergeCell ref="H35:J36"/>
    <mergeCell ref="K35:K36"/>
    <mergeCell ref="H38:J38"/>
    <mergeCell ref="H40:J40"/>
    <mergeCell ref="C24:H24"/>
    <mergeCell ref="B27:C27"/>
    <mergeCell ref="E27:F27"/>
    <mergeCell ref="C77:H77"/>
    <mergeCell ref="C92:F92"/>
    <mergeCell ref="G92:H92"/>
    <mergeCell ref="C93:F93"/>
    <mergeCell ref="G93:H93"/>
    <mergeCell ref="H67:J69"/>
    <mergeCell ref="K67:K69"/>
    <mergeCell ref="B51:C51"/>
    <mergeCell ref="E51:F51"/>
    <mergeCell ref="H51:K51"/>
    <mergeCell ref="H53:J53"/>
    <mergeCell ref="H54:J54"/>
    <mergeCell ref="H55:J55"/>
    <mergeCell ref="H58:J58"/>
    <mergeCell ref="H60:J61"/>
    <mergeCell ref="K60:K61"/>
    <mergeCell ref="H63:J63"/>
    <mergeCell ref="H65:J65"/>
    <mergeCell ref="H30:J30"/>
    <mergeCell ref="C3:H3"/>
    <mergeCell ref="O3:R3"/>
    <mergeCell ref="B6:B7"/>
    <mergeCell ref="F6:K6"/>
    <mergeCell ref="O9:Q9"/>
    <mergeCell ref="O12:R12"/>
    <mergeCell ref="B13:B14"/>
    <mergeCell ref="O20:Q20"/>
    <mergeCell ref="C21:D21"/>
    <mergeCell ref="C22:D22"/>
    <mergeCell ref="O22:P22"/>
    <mergeCell ref="F11:K11"/>
    <mergeCell ref="H27:K27"/>
    <mergeCell ref="H29:J29"/>
    <mergeCell ref="B103:E103"/>
    <mergeCell ref="B104:B110"/>
    <mergeCell ref="B113:E113"/>
    <mergeCell ref="B124:B126"/>
    <mergeCell ref="C124:E124"/>
    <mergeCell ref="C126:E126"/>
    <mergeCell ref="C125:E125"/>
    <mergeCell ref="B114:B120"/>
    <mergeCell ref="B130:B134"/>
    <mergeCell ref="C137:D137"/>
    <mergeCell ref="C130:E130"/>
    <mergeCell ref="C134:E134"/>
    <mergeCell ref="C141:E141"/>
    <mergeCell ref="C131:E131"/>
    <mergeCell ref="C132:E132"/>
    <mergeCell ref="C133:E133"/>
    <mergeCell ref="C140:E140"/>
    <mergeCell ref="B140:B14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I54"/>
  <sheetViews>
    <sheetView topLeftCell="A22" workbookViewId="0">
      <selection activeCell="E32" sqref="E32"/>
    </sheetView>
  </sheetViews>
  <sheetFormatPr baseColWidth="10" defaultRowHeight="15" x14ac:dyDescent="0.25"/>
  <cols>
    <col min="1" max="1" width="11.42578125" style="558"/>
    <col min="2" max="2" width="13.85546875" style="900" customWidth="1"/>
    <col min="3" max="4" width="16.28515625" style="900" bestFit="1" customWidth="1"/>
    <col min="5" max="5" width="14.42578125" style="900" bestFit="1" customWidth="1"/>
    <col min="6" max="6" width="16.28515625" style="900" bestFit="1" customWidth="1"/>
    <col min="7" max="7" width="18.5703125" style="901" bestFit="1" customWidth="1"/>
    <col min="8" max="8" width="16" customWidth="1"/>
    <col min="9" max="9" width="15" customWidth="1"/>
  </cols>
  <sheetData>
    <row r="2" spans="1:9" ht="15.75" thickBot="1" x14ac:dyDescent="0.3"/>
    <row r="3" spans="1:9" ht="63.75" thickBot="1" x14ac:dyDescent="0.3">
      <c r="A3" s="902" t="s">
        <v>626</v>
      </c>
      <c r="B3" s="903" t="s">
        <v>627</v>
      </c>
      <c r="C3" s="903" t="s">
        <v>628</v>
      </c>
      <c r="D3" s="903" t="s">
        <v>629</v>
      </c>
      <c r="E3" s="903" t="s">
        <v>630</v>
      </c>
      <c r="F3" s="903" t="s">
        <v>631</v>
      </c>
      <c r="G3" s="904" t="s">
        <v>632</v>
      </c>
    </row>
    <row r="4" spans="1:9" ht="16.5" thickBot="1" x14ac:dyDescent="0.3">
      <c r="A4" s="905">
        <v>0</v>
      </c>
      <c r="B4" s="906" t="s">
        <v>633</v>
      </c>
      <c r="C4" s="906" t="s">
        <v>633</v>
      </c>
      <c r="D4" s="906" t="s">
        <v>633</v>
      </c>
      <c r="E4" s="906">
        <v>180000</v>
      </c>
      <c r="F4" s="906" t="s">
        <v>633</v>
      </c>
      <c r="G4" s="907">
        <v>150000000</v>
      </c>
    </row>
    <row r="5" spans="1:9" ht="16.5" thickBot="1" x14ac:dyDescent="0.3">
      <c r="A5" s="908">
        <v>1</v>
      </c>
      <c r="B5" s="909">
        <v>2025000</v>
      </c>
      <c r="C5" s="909">
        <v>2241422.37</v>
      </c>
      <c r="D5" s="909">
        <f>+B5+C5</f>
        <v>4266422.37</v>
      </c>
      <c r="E5" s="909">
        <v>180000</v>
      </c>
      <c r="F5" s="909">
        <f>+D5+E5</f>
        <v>4446422.37</v>
      </c>
      <c r="G5" s="907">
        <f>+G4-F5</f>
        <v>145553577.63</v>
      </c>
    </row>
    <row r="6" spans="1:9" ht="16.5" thickBot="1" x14ac:dyDescent="0.3">
      <c r="A6" s="905">
        <v>2</v>
      </c>
      <c r="B6" s="906">
        <v>1994740.8</v>
      </c>
      <c r="C6" s="906">
        <v>2271681.58</v>
      </c>
      <c r="D6" s="906">
        <f>+B6+C6</f>
        <v>4266422.38</v>
      </c>
      <c r="E6" s="906">
        <v>180000</v>
      </c>
      <c r="F6" s="906">
        <f>+D6+E6</f>
        <v>4446422.38</v>
      </c>
      <c r="G6" s="907">
        <f>+G5-F6</f>
        <v>141107155.25</v>
      </c>
    </row>
    <row r="7" spans="1:9" ht="16.5" thickBot="1" x14ac:dyDescent="0.3">
      <c r="A7" s="908">
        <v>3</v>
      </c>
      <c r="B7" s="909">
        <v>1964073.1</v>
      </c>
      <c r="C7" s="909">
        <v>2302349.2799999998</v>
      </c>
      <c r="D7" s="909">
        <f>+B7+C7</f>
        <v>4266422.38</v>
      </c>
      <c r="E7" s="909">
        <v>180000</v>
      </c>
      <c r="F7" s="909">
        <f>+D7+E7</f>
        <v>4446422.38</v>
      </c>
      <c r="G7" s="907">
        <f>+G6-F7</f>
        <v>136660732.87</v>
      </c>
    </row>
    <row r="8" spans="1:9" ht="16.5" thickBot="1" x14ac:dyDescent="0.3">
      <c r="A8" s="905">
        <v>4</v>
      </c>
      <c r="B8" s="909">
        <v>1932991.38</v>
      </c>
      <c r="C8" s="909">
        <v>2333430.9900000002</v>
      </c>
      <c r="D8" s="909">
        <f t="shared" ref="D8:D52" si="0">+B8+C8</f>
        <v>4266422.37</v>
      </c>
      <c r="E8" s="909">
        <v>180000</v>
      </c>
      <c r="F8" s="909">
        <f t="shared" ref="F8:F52" si="1">+D8+E8</f>
        <v>4446422.37</v>
      </c>
      <c r="G8" s="907">
        <f>+G7-F8</f>
        <v>132214310.5</v>
      </c>
      <c r="H8" s="906" t="s">
        <v>634</v>
      </c>
      <c r="I8" s="906" t="s">
        <v>635</v>
      </c>
    </row>
    <row r="9" spans="1:9" ht="16.5" thickBot="1" x14ac:dyDescent="0.3">
      <c r="A9" s="908">
        <v>5</v>
      </c>
      <c r="B9" s="909">
        <v>1901490.06</v>
      </c>
      <c r="C9" s="909">
        <v>2364932.31</v>
      </c>
      <c r="D9" s="909">
        <f t="shared" si="0"/>
        <v>4266422.37</v>
      </c>
      <c r="E9" s="909">
        <v>180000</v>
      </c>
      <c r="F9" s="909">
        <f t="shared" si="1"/>
        <v>4446422.37</v>
      </c>
      <c r="G9" s="907">
        <f t="shared" ref="G9:G52" si="2">+G8-F9</f>
        <v>127767888.13</v>
      </c>
      <c r="H9" s="909" t="s">
        <v>636</v>
      </c>
      <c r="I9" s="909" t="s">
        <v>637</v>
      </c>
    </row>
    <row r="10" spans="1:9" ht="16.5" thickBot="1" x14ac:dyDescent="0.3">
      <c r="A10" s="905">
        <v>6</v>
      </c>
      <c r="B10" s="909">
        <v>1869563.48</v>
      </c>
      <c r="C10" s="909">
        <v>2396858.9</v>
      </c>
      <c r="D10" s="909">
        <f t="shared" si="0"/>
        <v>4266422.38</v>
      </c>
      <c r="E10" s="909">
        <v>180000</v>
      </c>
      <c r="F10" s="909">
        <f t="shared" si="1"/>
        <v>4446422.38</v>
      </c>
      <c r="G10" s="907">
        <f t="shared" si="2"/>
        <v>123321465.75</v>
      </c>
      <c r="H10" s="906" t="s">
        <v>638</v>
      </c>
      <c r="I10" s="906" t="s">
        <v>639</v>
      </c>
    </row>
    <row r="11" spans="1:9" ht="16.5" thickBot="1" x14ac:dyDescent="0.3">
      <c r="A11" s="908">
        <v>7</v>
      </c>
      <c r="B11" s="909">
        <v>1837205.88</v>
      </c>
      <c r="C11" s="909">
        <v>2429216.4900000002</v>
      </c>
      <c r="D11" s="909">
        <f t="shared" si="0"/>
        <v>4266422.37</v>
      </c>
      <c r="E11" s="909">
        <v>180000</v>
      </c>
      <c r="F11" s="909">
        <f t="shared" si="1"/>
        <v>4446422.37</v>
      </c>
      <c r="G11" s="907">
        <f t="shared" si="2"/>
        <v>118875043.38</v>
      </c>
      <c r="H11" s="909" t="s">
        <v>640</v>
      </c>
      <c r="I11" s="909" t="s">
        <v>641</v>
      </c>
    </row>
    <row r="12" spans="1:9" ht="16.5" thickBot="1" x14ac:dyDescent="0.3">
      <c r="A12" s="905">
        <v>8</v>
      </c>
      <c r="B12" s="909">
        <v>1804411.46</v>
      </c>
      <c r="C12" s="909">
        <v>2462010.92</v>
      </c>
      <c r="D12" s="909">
        <f t="shared" si="0"/>
        <v>4266422.38</v>
      </c>
      <c r="E12" s="909">
        <v>180000</v>
      </c>
      <c r="F12" s="909">
        <f t="shared" si="1"/>
        <v>4446422.38</v>
      </c>
      <c r="G12" s="907">
        <f t="shared" si="2"/>
        <v>114428621</v>
      </c>
      <c r="H12" s="906" t="s">
        <v>642</v>
      </c>
      <c r="I12" s="906" t="s">
        <v>643</v>
      </c>
    </row>
    <row r="13" spans="1:9" ht="16.5" thickBot="1" x14ac:dyDescent="0.3">
      <c r="A13" s="908">
        <v>9</v>
      </c>
      <c r="B13" s="909">
        <v>1771174.31</v>
      </c>
      <c r="C13" s="909">
        <v>2495248.06</v>
      </c>
      <c r="D13" s="909">
        <f t="shared" si="0"/>
        <v>4266422.37</v>
      </c>
      <c r="E13" s="909">
        <v>180000</v>
      </c>
      <c r="F13" s="909">
        <f t="shared" si="1"/>
        <v>4446422.37</v>
      </c>
      <c r="G13" s="907">
        <f t="shared" si="2"/>
        <v>109982198.63</v>
      </c>
      <c r="H13" s="909" t="s">
        <v>644</v>
      </c>
      <c r="I13" s="909" t="s">
        <v>645</v>
      </c>
    </row>
    <row r="14" spans="1:9" ht="16.5" thickBot="1" x14ac:dyDescent="0.3">
      <c r="A14" s="905">
        <v>10</v>
      </c>
      <c r="B14" s="909">
        <v>1737488.46</v>
      </c>
      <c r="C14" s="909">
        <v>2528933.91</v>
      </c>
      <c r="D14" s="909">
        <f t="shared" si="0"/>
        <v>4266422.37</v>
      </c>
      <c r="E14" s="909">
        <v>180000</v>
      </c>
      <c r="F14" s="909">
        <f t="shared" si="1"/>
        <v>4446422.37</v>
      </c>
      <c r="G14" s="907">
        <f t="shared" si="2"/>
        <v>105535776.25999999</v>
      </c>
      <c r="H14" s="906" t="s">
        <v>646</v>
      </c>
      <c r="I14" s="906" t="s">
        <v>647</v>
      </c>
    </row>
    <row r="15" spans="1:9" ht="16.5" thickBot="1" x14ac:dyDescent="0.3">
      <c r="A15" s="908">
        <v>11</v>
      </c>
      <c r="B15" s="909">
        <v>1703347.86</v>
      </c>
      <c r="C15" s="909">
        <v>2563074.52</v>
      </c>
      <c r="D15" s="909">
        <f t="shared" si="0"/>
        <v>4266422.38</v>
      </c>
      <c r="E15" s="909">
        <v>180000</v>
      </c>
      <c r="F15" s="909">
        <f t="shared" si="1"/>
        <v>4446422.38</v>
      </c>
      <c r="G15" s="907">
        <f t="shared" si="2"/>
        <v>101089353.88</v>
      </c>
      <c r="H15" s="909" t="s">
        <v>648</v>
      </c>
      <c r="I15" s="909" t="s">
        <v>649</v>
      </c>
    </row>
    <row r="16" spans="1:9" ht="16.5" thickBot="1" x14ac:dyDescent="0.3">
      <c r="A16" s="905">
        <v>12</v>
      </c>
      <c r="B16" s="909">
        <v>1668746.35</v>
      </c>
      <c r="C16" s="909">
        <v>2597676.0299999998</v>
      </c>
      <c r="D16" s="909">
        <f t="shared" si="0"/>
        <v>4266422.38</v>
      </c>
      <c r="E16" s="909">
        <v>180000</v>
      </c>
      <c r="F16" s="909">
        <f t="shared" si="1"/>
        <v>4446422.38</v>
      </c>
      <c r="G16" s="907">
        <f t="shared" si="2"/>
        <v>96642931.5</v>
      </c>
      <c r="H16" s="906" t="s">
        <v>650</v>
      </c>
      <c r="I16" s="906" t="s">
        <v>651</v>
      </c>
    </row>
    <row r="17" spans="1:9" ht="16.5" thickBot="1" x14ac:dyDescent="0.3">
      <c r="A17" s="910">
        <v>13</v>
      </c>
      <c r="B17" s="1055">
        <v>1633677.72</v>
      </c>
      <c r="C17" s="909">
        <v>2632744.65</v>
      </c>
      <c r="D17" s="909">
        <f t="shared" si="0"/>
        <v>4266422.37</v>
      </c>
      <c r="E17" s="909">
        <v>180000</v>
      </c>
      <c r="F17" s="909">
        <f t="shared" si="1"/>
        <v>4446422.37</v>
      </c>
      <c r="G17" s="907">
        <f t="shared" si="2"/>
        <v>92196509.129999995</v>
      </c>
      <c r="H17" s="911" t="s">
        <v>652</v>
      </c>
      <c r="I17" s="911" t="s">
        <v>653</v>
      </c>
    </row>
    <row r="18" spans="1:9" ht="16.5" thickBot="1" x14ac:dyDescent="0.3">
      <c r="A18" s="912">
        <v>14</v>
      </c>
      <c r="B18" s="1055">
        <v>1598135.67</v>
      </c>
      <c r="C18" s="909">
        <v>2668286.7000000002</v>
      </c>
      <c r="D18" s="909">
        <f t="shared" si="0"/>
        <v>4266422.37</v>
      </c>
      <c r="E18" s="909">
        <v>180000</v>
      </c>
      <c r="F18" s="909">
        <f t="shared" si="1"/>
        <v>4446422.37</v>
      </c>
      <c r="G18" s="907">
        <f t="shared" si="2"/>
        <v>87750086.75999999</v>
      </c>
      <c r="H18" s="913" t="s">
        <v>654</v>
      </c>
      <c r="I18" s="913" t="s">
        <v>655</v>
      </c>
    </row>
    <row r="19" spans="1:9" ht="16.5" thickBot="1" x14ac:dyDescent="0.3">
      <c r="A19" s="914">
        <v>15</v>
      </c>
      <c r="B19" s="1055">
        <v>1562113.8</v>
      </c>
      <c r="C19" s="909">
        <v>2704308.58</v>
      </c>
      <c r="D19" s="909">
        <f t="shared" si="0"/>
        <v>4266422.38</v>
      </c>
      <c r="E19" s="909">
        <v>180000</v>
      </c>
      <c r="F19" s="909">
        <f t="shared" si="1"/>
        <v>4446422.38</v>
      </c>
      <c r="G19" s="907">
        <f t="shared" si="2"/>
        <v>83303664.379999995</v>
      </c>
      <c r="H19" s="915" t="s">
        <v>656</v>
      </c>
      <c r="I19" s="915" t="s">
        <v>657</v>
      </c>
    </row>
    <row r="20" spans="1:9" ht="16.5" thickBot="1" x14ac:dyDescent="0.3">
      <c r="A20" s="912">
        <v>16</v>
      </c>
      <c r="B20" s="1055">
        <v>1525605.63</v>
      </c>
      <c r="C20" s="909">
        <v>2740816.74</v>
      </c>
      <c r="D20" s="909">
        <f t="shared" si="0"/>
        <v>4266422.37</v>
      </c>
      <c r="E20" s="909">
        <v>180000</v>
      </c>
      <c r="F20" s="909">
        <f t="shared" si="1"/>
        <v>4446422.37</v>
      </c>
      <c r="G20" s="907">
        <f t="shared" si="2"/>
        <v>78857242.00999999</v>
      </c>
      <c r="H20" s="913" t="s">
        <v>658</v>
      </c>
      <c r="I20" s="913" t="s">
        <v>659</v>
      </c>
    </row>
    <row r="21" spans="1:9" ht="16.5" thickBot="1" x14ac:dyDescent="0.3">
      <c r="A21" s="910">
        <v>17</v>
      </c>
      <c r="B21" s="1055">
        <v>1488604.61</v>
      </c>
      <c r="C21" s="909">
        <v>2777817.77</v>
      </c>
      <c r="D21" s="909">
        <f t="shared" si="0"/>
        <v>4266422.38</v>
      </c>
      <c r="E21" s="909">
        <v>180000</v>
      </c>
      <c r="F21" s="909">
        <f t="shared" si="1"/>
        <v>4446422.38</v>
      </c>
      <c r="G21" s="907">
        <f t="shared" si="2"/>
        <v>74410819.629999995</v>
      </c>
      <c r="H21" s="911" t="s">
        <v>660</v>
      </c>
      <c r="I21" s="911" t="s">
        <v>661</v>
      </c>
    </row>
    <row r="22" spans="1:9" ht="16.5" thickBot="1" x14ac:dyDescent="0.3">
      <c r="A22" s="912">
        <v>18</v>
      </c>
      <c r="B22" s="1055">
        <v>1451104.07</v>
      </c>
      <c r="C22" s="909">
        <v>2815318.31</v>
      </c>
      <c r="D22" s="909">
        <f t="shared" si="0"/>
        <v>4266422.38</v>
      </c>
      <c r="E22" s="909">
        <v>180000</v>
      </c>
      <c r="F22" s="909">
        <f t="shared" si="1"/>
        <v>4446422.38</v>
      </c>
      <c r="G22" s="907">
        <f t="shared" si="2"/>
        <v>69964397.25</v>
      </c>
      <c r="H22" s="913" t="s">
        <v>662</v>
      </c>
      <c r="I22" s="913" t="s">
        <v>663</v>
      </c>
    </row>
    <row r="23" spans="1:9" ht="16.5" thickBot="1" x14ac:dyDescent="0.3">
      <c r="A23" s="910">
        <v>19</v>
      </c>
      <c r="B23" s="1055">
        <v>1413097.27</v>
      </c>
      <c r="C23" s="909">
        <v>2853325</v>
      </c>
      <c r="D23" s="909">
        <f t="shared" si="0"/>
        <v>4266422.2699999996</v>
      </c>
      <c r="E23" s="909">
        <v>180000</v>
      </c>
      <c r="F23" s="909">
        <f t="shared" si="1"/>
        <v>4446422.2699999996</v>
      </c>
      <c r="G23" s="907">
        <f t="shared" si="2"/>
        <v>65517974.980000004</v>
      </c>
      <c r="H23" s="911" t="s">
        <v>664</v>
      </c>
      <c r="I23" s="911" t="s">
        <v>665</v>
      </c>
    </row>
    <row r="24" spans="1:9" ht="16.5" thickBot="1" x14ac:dyDescent="0.3">
      <c r="A24" s="912">
        <v>20</v>
      </c>
      <c r="B24" s="1055">
        <v>1374577.38</v>
      </c>
      <c r="C24" s="909">
        <v>2891844.99</v>
      </c>
      <c r="D24" s="909">
        <f t="shared" si="0"/>
        <v>4266422.37</v>
      </c>
      <c r="E24" s="909">
        <v>180000</v>
      </c>
      <c r="F24" s="909">
        <f t="shared" si="1"/>
        <v>4446422.37</v>
      </c>
      <c r="G24" s="907">
        <f t="shared" si="2"/>
        <v>61071552.610000007</v>
      </c>
      <c r="H24" s="913" t="s">
        <v>666</v>
      </c>
      <c r="I24" s="913" t="s">
        <v>667</v>
      </c>
    </row>
    <row r="25" spans="1:9" ht="16.5" thickBot="1" x14ac:dyDescent="0.3">
      <c r="A25" s="910">
        <v>21</v>
      </c>
      <c r="B25" s="1055">
        <v>1335537.47</v>
      </c>
      <c r="C25" s="909">
        <v>2930884.9</v>
      </c>
      <c r="D25" s="909">
        <f t="shared" si="0"/>
        <v>4266422.37</v>
      </c>
      <c r="E25" s="909">
        <v>180000</v>
      </c>
      <c r="F25" s="909">
        <f t="shared" si="1"/>
        <v>4446422.37</v>
      </c>
      <c r="G25" s="907">
        <f t="shared" si="2"/>
        <v>56625130.24000001</v>
      </c>
      <c r="H25" s="911" t="s">
        <v>668</v>
      </c>
      <c r="I25" s="911" t="s">
        <v>669</v>
      </c>
    </row>
    <row r="26" spans="1:9" ht="16.5" thickBot="1" x14ac:dyDescent="0.3">
      <c r="A26" s="912">
        <v>22</v>
      </c>
      <c r="B26" s="1055">
        <v>1295970.53</v>
      </c>
      <c r="C26" s="909">
        <v>2970451.85</v>
      </c>
      <c r="D26" s="909">
        <f t="shared" si="0"/>
        <v>4266422.38</v>
      </c>
      <c r="E26" s="909">
        <v>180000</v>
      </c>
      <c r="F26" s="909">
        <f t="shared" si="1"/>
        <v>4446422.38</v>
      </c>
      <c r="G26" s="907">
        <f t="shared" si="2"/>
        <v>52178707.860000007</v>
      </c>
      <c r="H26" s="913" t="s">
        <v>670</v>
      </c>
      <c r="I26" s="913" t="s">
        <v>671</v>
      </c>
    </row>
    <row r="27" spans="1:9" ht="16.5" thickBot="1" x14ac:dyDescent="0.3">
      <c r="A27" s="910">
        <v>23</v>
      </c>
      <c r="B27" s="1055">
        <v>1255869.43</v>
      </c>
      <c r="C27" s="909">
        <v>3010552.95</v>
      </c>
      <c r="D27" s="909">
        <f t="shared" si="0"/>
        <v>4266422.38</v>
      </c>
      <c r="E27" s="909">
        <v>180000</v>
      </c>
      <c r="F27" s="909">
        <f t="shared" si="1"/>
        <v>4446422.38</v>
      </c>
      <c r="G27" s="907">
        <f t="shared" si="2"/>
        <v>47732285.480000004</v>
      </c>
      <c r="H27" s="911" t="s">
        <v>672</v>
      </c>
      <c r="I27" s="911" t="s">
        <v>673</v>
      </c>
    </row>
    <row r="28" spans="1:9" ht="16.5" thickBot="1" x14ac:dyDescent="0.3">
      <c r="A28" s="912">
        <v>24</v>
      </c>
      <c r="B28" s="1055">
        <v>1215226.96</v>
      </c>
      <c r="C28" s="909">
        <v>3051195.41</v>
      </c>
      <c r="D28" s="909">
        <f t="shared" si="0"/>
        <v>4266422.37</v>
      </c>
      <c r="E28" s="909">
        <v>180000</v>
      </c>
      <c r="F28" s="909">
        <f t="shared" si="1"/>
        <v>4446422.37</v>
      </c>
      <c r="G28" s="907">
        <f t="shared" si="2"/>
        <v>43285863.110000007</v>
      </c>
      <c r="H28" s="913" t="s">
        <v>674</v>
      </c>
      <c r="I28" s="913" t="s">
        <v>675</v>
      </c>
    </row>
    <row r="29" spans="1:9" ht="16.5" thickBot="1" x14ac:dyDescent="0.3">
      <c r="A29" s="1056">
        <v>25</v>
      </c>
      <c r="B29" s="1055">
        <v>1174035.83</v>
      </c>
      <c r="C29" s="1055">
        <v>3092386.55</v>
      </c>
      <c r="D29" s="909">
        <f t="shared" si="0"/>
        <v>4266422.38</v>
      </c>
      <c r="E29" s="909">
        <v>180000</v>
      </c>
      <c r="F29" s="909">
        <f t="shared" si="1"/>
        <v>4446422.38</v>
      </c>
      <c r="G29" s="907">
        <f t="shared" si="2"/>
        <v>38839440.730000004</v>
      </c>
      <c r="H29" s="911" t="s">
        <v>676</v>
      </c>
      <c r="I29" s="911" t="s">
        <v>677</v>
      </c>
    </row>
    <row r="30" spans="1:9" ht="16.5" thickBot="1" x14ac:dyDescent="0.3">
      <c r="A30" s="1056">
        <v>26</v>
      </c>
      <c r="B30" s="1055">
        <v>1132288.6100000001</v>
      </c>
      <c r="C30" s="1055">
        <v>3134133.77</v>
      </c>
      <c r="D30" s="909">
        <f t="shared" si="0"/>
        <v>4266422.38</v>
      </c>
      <c r="E30" s="909">
        <v>180000</v>
      </c>
      <c r="F30" s="909">
        <f t="shared" si="1"/>
        <v>4446422.38</v>
      </c>
      <c r="G30" s="907">
        <f t="shared" si="2"/>
        <v>34393018.350000001</v>
      </c>
      <c r="H30" s="913" t="s">
        <v>678</v>
      </c>
      <c r="I30" s="913" t="s">
        <v>679</v>
      </c>
    </row>
    <row r="31" spans="1:9" ht="16.5" thickBot="1" x14ac:dyDescent="0.3">
      <c r="A31" s="1056">
        <v>27</v>
      </c>
      <c r="B31" s="1055">
        <v>1089977.8</v>
      </c>
      <c r="C31" s="1055">
        <v>3176444.57</v>
      </c>
      <c r="D31" s="909">
        <f t="shared" si="0"/>
        <v>4266422.37</v>
      </c>
      <c r="E31" s="909">
        <v>180000</v>
      </c>
      <c r="F31" s="909">
        <f t="shared" si="1"/>
        <v>4446422.37</v>
      </c>
      <c r="G31" s="907">
        <f t="shared" si="2"/>
        <v>29946595.98</v>
      </c>
      <c r="H31" s="911" t="s">
        <v>680</v>
      </c>
      <c r="I31" s="911" t="s">
        <v>681</v>
      </c>
    </row>
    <row r="32" spans="1:9" ht="16.5" thickBot="1" x14ac:dyDescent="0.3">
      <c r="A32" s="1056">
        <v>28</v>
      </c>
      <c r="B32" s="1055">
        <v>1047095.8</v>
      </c>
      <c r="C32" s="1055">
        <v>3219326.58</v>
      </c>
      <c r="D32" s="909">
        <f t="shared" si="0"/>
        <v>4266422.38</v>
      </c>
      <c r="E32" s="909">
        <v>180000</v>
      </c>
      <c r="F32" s="909">
        <f t="shared" si="1"/>
        <v>4446422.38</v>
      </c>
      <c r="G32" s="907">
        <f t="shared" si="2"/>
        <v>25500173.600000001</v>
      </c>
      <c r="H32" s="913" t="s">
        <v>682</v>
      </c>
      <c r="I32" s="913" t="s">
        <v>683</v>
      </c>
    </row>
    <row r="33" spans="1:9" ht="16.5" thickBot="1" x14ac:dyDescent="0.3">
      <c r="A33" s="1056">
        <v>29</v>
      </c>
      <c r="B33" s="1055">
        <v>1003634.89</v>
      </c>
      <c r="C33" s="1055">
        <v>3262787.48</v>
      </c>
      <c r="D33" s="909">
        <f t="shared" si="0"/>
        <v>4266422.37</v>
      </c>
      <c r="E33" s="909">
        <v>180000</v>
      </c>
      <c r="F33" s="909">
        <f t="shared" si="1"/>
        <v>4446422.37</v>
      </c>
      <c r="G33" s="907">
        <f t="shared" si="2"/>
        <v>21053751.23</v>
      </c>
      <c r="H33" s="911" t="s">
        <v>684</v>
      </c>
      <c r="I33" s="911" t="s">
        <v>685</v>
      </c>
    </row>
    <row r="34" spans="1:9" ht="16.5" thickBot="1" x14ac:dyDescent="0.3">
      <c r="A34" s="1056">
        <v>30</v>
      </c>
      <c r="B34" s="1055">
        <v>959587.26</v>
      </c>
      <c r="C34" s="1055">
        <v>3306835.11</v>
      </c>
      <c r="D34" s="909">
        <f t="shared" si="0"/>
        <v>4266422.37</v>
      </c>
      <c r="E34" s="909">
        <v>180000</v>
      </c>
      <c r="F34" s="909">
        <f t="shared" si="1"/>
        <v>4446422.37</v>
      </c>
      <c r="G34" s="907">
        <f t="shared" si="2"/>
        <v>16607328.859999999</v>
      </c>
      <c r="H34" s="913" t="s">
        <v>686</v>
      </c>
      <c r="I34" s="913" t="s">
        <v>687</v>
      </c>
    </row>
    <row r="35" spans="1:9" ht="16.5" thickBot="1" x14ac:dyDescent="0.3">
      <c r="A35" s="1056">
        <v>31</v>
      </c>
      <c r="B35" s="1055">
        <v>914944.99</v>
      </c>
      <c r="C35" s="1055">
        <v>3351477.39</v>
      </c>
      <c r="D35" s="909">
        <f t="shared" si="0"/>
        <v>4266422.38</v>
      </c>
      <c r="E35" s="909">
        <v>180000</v>
      </c>
      <c r="F35" s="909">
        <f t="shared" si="1"/>
        <v>4446422.38</v>
      </c>
      <c r="G35" s="907">
        <f t="shared" si="2"/>
        <v>12160906.48</v>
      </c>
      <c r="H35" s="911" t="s">
        <v>688</v>
      </c>
      <c r="I35" s="911" t="s">
        <v>689</v>
      </c>
    </row>
    <row r="36" spans="1:9" ht="16.5" thickBot="1" x14ac:dyDescent="0.3">
      <c r="A36" s="1056">
        <v>32</v>
      </c>
      <c r="B36" s="1055">
        <v>869700.04</v>
      </c>
      <c r="C36" s="1055">
        <v>3396722.33</v>
      </c>
      <c r="D36" s="909">
        <f t="shared" si="0"/>
        <v>4266422.37</v>
      </c>
      <c r="E36" s="909">
        <v>180000</v>
      </c>
      <c r="F36" s="909">
        <f t="shared" si="1"/>
        <v>4446422.37</v>
      </c>
      <c r="G36" s="907">
        <f t="shared" si="2"/>
        <v>7714484.1100000003</v>
      </c>
      <c r="H36" s="913" t="s">
        <v>690</v>
      </c>
      <c r="I36" s="913" t="s">
        <v>691</v>
      </c>
    </row>
    <row r="37" spans="1:9" ht="16.5" thickBot="1" x14ac:dyDescent="0.3">
      <c r="A37" s="1056">
        <v>33</v>
      </c>
      <c r="B37" s="1055">
        <v>823844.29</v>
      </c>
      <c r="C37" s="1055">
        <v>3442578.09</v>
      </c>
      <c r="D37" s="909">
        <f t="shared" si="0"/>
        <v>4266422.38</v>
      </c>
      <c r="E37" s="909">
        <v>180000</v>
      </c>
      <c r="F37" s="909">
        <f t="shared" si="1"/>
        <v>4446422.38</v>
      </c>
      <c r="G37" s="907">
        <f t="shared" si="2"/>
        <v>3268061.7300000004</v>
      </c>
      <c r="H37" s="911" t="s">
        <v>692</v>
      </c>
      <c r="I37" s="911" t="s">
        <v>693</v>
      </c>
    </row>
    <row r="38" spans="1:9" ht="16.5" thickBot="1" x14ac:dyDescent="0.3">
      <c r="A38" s="1056">
        <v>34</v>
      </c>
      <c r="B38" s="1055">
        <v>777369.49</v>
      </c>
      <c r="C38" s="1055">
        <v>3489052.89</v>
      </c>
      <c r="D38" s="909">
        <f t="shared" si="0"/>
        <v>4266422.38</v>
      </c>
      <c r="E38" s="909">
        <v>180000</v>
      </c>
      <c r="F38" s="909">
        <f t="shared" si="1"/>
        <v>4446422.38</v>
      </c>
      <c r="G38" s="907">
        <f t="shared" si="2"/>
        <v>-1178360.6499999994</v>
      </c>
      <c r="H38" s="913" t="s">
        <v>694</v>
      </c>
      <c r="I38" s="913" t="s">
        <v>695</v>
      </c>
    </row>
    <row r="39" spans="1:9" ht="16.5" thickBot="1" x14ac:dyDescent="0.3">
      <c r="A39" s="1056">
        <v>35</v>
      </c>
      <c r="B39" s="1055">
        <v>730267.27</v>
      </c>
      <c r="C39" s="1055">
        <v>3536155.1</v>
      </c>
      <c r="D39" s="909">
        <f t="shared" si="0"/>
        <v>4266422.37</v>
      </c>
      <c r="E39" s="909">
        <v>180000</v>
      </c>
      <c r="F39" s="909">
        <f t="shared" si="1"/>
        <v>4446422.37</v>
      </c>
      <c r="G39" s="907">
        <f t="shared" si="2"/>
        <v>-5624783.0199999996</v>
      </c>
      <c r="H39" s="911" t="s">
        <v>696</v>
      </c>
      <c r="I39" s="911" t="s">
        <v>697</v>
      </c>
    </row>
    <row r="40" spans="1:9" ht="16.5" thickBot="1" x14ac:dyDescent="0.3">
      <c r="A40" s="1056">
        <v>36</v>
      </c>
      <c r="B40" s="1055">
        <v>682529.18</v>
      </c>
      <c r="C40" s="1055">
        <v>3583893.2</v>
      </c>
      <c r="D40" s="909">
        <f t="shared" si="0"/>
        <v>4266422.38</v>
      </c>
      <c r="E40" s="909">
        <v>180000</v>
      </c>
      <c r="F40" s="909">
        <f t="shared" si="1"/>
        <v>4446422.38</v>
      </c>
      <c r="G40" s="907">
        <f t="shared" si="2"/>
        <v>-10071205.399999999</v>
      </c>
      <c r="H40" s="913" t="s">
        <v>698</v>
      </c>
      <c r="I40" s="913" t="s">
        <v>699</v>
      </c>
    </row>
    <row r="41" spans="1:9" ht="16.5" thickBot="1" x14ac:dyDescent="0.3">
      <c r="A41" s="1056">
        <v>37</v>
      </c>
      <c r="B41" s="1055">
        <v>634146.62</v>
      </c>
      <c r="C41" s="1055">
        <v>3632275.76</v>
      </c>
      <c r="D41" s="909">
        <f t="shared" si="0"/>
        <v>4266422.38</v>
      </c>
      <c r="E41" s="909">
        <v>180000</v>
      </c>
      <c r="F41" s="909">
        <f t="shared" si="1"/>
        <v>4446422.38</v>
      </c>
      <c r="G41" s="907">
        <f t="shared" si="2"/>
        <v>-14517627.779999997</v>
      </c>
      <c r="H41" s="911" t="s">
        <v>700</v>
      </c>
      <c r="I41" s="911" t="s">
        <v>701</v>
      </c>
    </row>
    <row r="42" spans="1:9" ht="16.5" thickBot="1" x14ac:dyDescent="0.3">
      <c r="A42" s="1056">
        <v>38</v>
      </c>
      <c r="B42" s="1055">
        <v>585110.9</v>
      </c>
      <c r="C42" s="1055">
        <v>3681311.48</v>
      </c>
      <c r="D42" s="909">
        <f t="shared" si="0"/>
        <v>4266422.38</v>
      </c>
      <c r="E42" s="909">
        <v>180000</v>
      </c>
      <c r="F42" s="909">
        <f t="shared" si="1"/>
        <v>4446422.38</v>
      </c>
      <c r="G42" s="907">
        <f t="shared" si="2"/>
        <v>-18964050.159999996</v>
      </c>
      <c r="H42" s="913" t="s">
        <v>702</v>
      </c>
      <c r="I42" s="913" t="s">
        <v>703</v>
      </c>
    </row>
    <row r="43" spans="1:9" ht="16.5" thickBot="1" x14ac:dyDescent="0.3">
      <c r="A43" s="1056">
        <v>39</v>
      </c>
      <c r="B43" s="1055">
        <v>535413.18999999994</v>
      </c>
      <c r="C43" s="1055">
        <v>3731009.18</v>
      </c>
      <c r="D43" s="909">
        <f t="shared" si="0"/>
        <v>4266422.37</v>
      </c>
      <c r="E43" s="909">
        <v>180000</v>
      </c>
      <c r="F43" s="909">
        <f t="shared" si="1"/>
        <v>4446422.37</v>
      </c>
      <c r="G43" s="907">
        <f t="shared" si="2"/>
        <v>-23410472.529999997</v>
      </c>
      <c r="H43" s="911" t="s">
        <v>704</v>
      </c>
      <c r="I43" s="911" t="s">
        <v>705</v>
      </c>
    </row>
    <row r="44" spans="1:9" ht="16.5" thickBot="1" x14ac:dyDescent="0.3">
      <c r="A44" s="1056">
        <v>40</v>
      </c>
      <c r="B44" s="1055">
        <v>485044.57</v>
      </c>
      <c r="C44" s="1055">
        <v>3781377.81</v>
      </c>
      <c r="D44" s="909">
        <f t="shared" si="0"/>
        <v>4266422.38</v>
      </c>
      <c r="E44" s="909">
        <v>180000</v>
      </c>
      <c r="F44" s="909">
        <f t="shared" si="1"/>
        <v>4446422.38</v>
      </c>
      <c r="G44" s="907">
        <f t="shared" si="2"/>
        <v>-27856894.909999996</v>
      </c>
      <c r="H44" s="913" t="s">
        <v>706</v>
      </c>
      <c r="I44" s="913" t="s">
        <v>707</v>
      </c>
    </row>
    <row r="45" spans="1:9" ht="16.5" thickBot="1" x14ac:dyDescent="0.3">
      <c r="A45" s="910">
        <v>41</v>
      </c>
      <c r="B45" s="909">
        <v>433995.97</v>
      </c>
      <c r="C45" s="909">
        <v>3832426.41</v>
      </c>
      <c r="D45" s="909">
        <f t="shared" si="0"/>
        <v>4266422.38</v>
      </c>
      <c r="E45" s="909">
        <v>180000</v>
      </c>
      <c r="F45" s="909">
        <f t="shared" si="1"/>
        <v>4446422.38</v>
      </c>
      <c r="G45" s="907">
        <f t="shared" si="2"/>
        <v>-32303317.289999995</v>
      </c>
      <c r="H45" s="911" t="s">
        <v>708</v>
      </c>
      <c r="I45" s="911" t="s">
        <v>709</v>
      </c>
    </row>
    <row r="46" spans="1:9" ht="16.5" thickBot="1" x14ac:dyDescent="0.3">
      <c r="A46" s="912">
        <v>42</v>
      </c>
      <c r="B46" s="909">
        <v>382258.21</v>
      </c>
      <c r="C46" s="909">
        <v>3884164.16</v>
      </c>
      <c r="D46" s="909">
        <f t="shared" si="0"/>
        <v>4266422.37</v>
      </c>
      <c r="E46" s="909">
        <v>180000</v>
      </c>
      <c r="F46" s="909">
        <f t="shared" si="1"/>
        <v>4446422.37</v>
      </c>
      <c r="G46" s="907">
        <f t="shared" si="2"/>
        <v>-36749739.659999996</v>
      </c>
      <c r="H46" s="913" t="s">
        <v>710</v>
      </c>
      <c r="I46" s="913" t="s">
        <v>711</v>
      </c>
    </row>
    <row r="47" spans="1:9" ht="16.5" thickBot="1" x14ac:dyDescent="0.3">
      <c r="A47" s="910">
        <v>43</v>
      </c>
      <c r="B47" s="909">
        <v>329821.99</v>
      </c>
      <c r="C47" s="909">
        <v>3936600.38</v>
      </c>
      <c r="D47" s="909">
        <f t="shared" si="0"/>
        <v>4266422.37</v>
      </c>
      <c r="E47" s="909">
        <v>180000</v>
      </c>
      <c r="F47" s="909">
        <f t="shared" si="1"/>
        <v>4446422.37</v>
      </c>
      <c r="G47" s="907">
        <f t="shared" si="2"/>
        <v>-41196162.029999994</v>
      </c>
      <c r="H47" s="911" t="s">
        <v>712</v>
      </c>
      <c r="I47" s="911" t="s">
        <v>713</v>
      </c>
    </row>
    <row r="48" spans="1:9" ht="16.5" thickBot="1" x14ac:dyDescent="0.3">
      <c r="A48" s="912">
        <v>44</v>
      </c>
      <c r="B48" s="909">
        <v>276677.89</v>
      </c>
      <c r="C48" s="909">
        <v>3989744.49</v>
      </c>
      <c r="D48" s="909">
        <f t="shared" si="0"/>
        <v>4266422.38</v>
      </c>
      <c r="E48" s="909">
        <v>180000</v>
      </c>
      <c r="F48" s="909">
        <f t="shared" si="1"/>
        <v>4446422.38</v>
      </c>
      <c r="G48" s="907">
        <f t="shared" si="2"/>
        <v>-45642584.409999996</v>
      </c>
      <c r="H48" s="913" t="s">
        <v>714</v>
      </c>
      <c r="I48" s="913" t="s">
        <v>715</v>
      </c>
    </row>
    <row r="49" spans="1:9" ht="16.5" thickBot="1" x14ac:dyDescent="0.3">
      <c r="A49" s="910">
        <v>45</v>
      </c>
      <c r="B49" s="909">
        <v>222816.34</v>
      </c>
      <c r="C49" s="909">
        <v>4043606.04</v>
      </c>
      <c r="D49" s="909">
        <f t="shared" si="0"/>
        <v>4266422.38</v>
      </c>
      <c r="E49" s="909">
        <v>180000</v>
      </c>
      <c r="F49" s="909">
        <f t="shared" si="1"/>
        <v>4446422.38</v>
      </c>
      <c r="G49" s="907">
        <f t="shared" si="2"/>
        <v>-50089006.789999999</v>
      </c>
      <c r="H49" s="911" t="s">
        <v>716</v>
      </c>
      <c r="I49" s="911" t="s">
        <v>717</v>
      </c>
    </row>
    <row r="50" spans="1:9" ht="16.5" thickBot="1" x14ac:dyDescent="0.3">
      <c r="A50" s="912">
        <v>46</v>
      </c>
      <c r="B50" s="909">
        <v>168227.66</v>
      </c>
      <c r="C50" s="909">
        <v>4098194.72</v>
      </c>
      <c r="D50" s="909">
        <f t="shared" si="0"/>
        <v>4266422.38</v>
      </c>
      <c r="E50" s="909">
        <v>180000</v>
      </c>
      <c r="F50" s="909">
        <f t="shared" si="1"/>
        <v>4446422.38</v>
      </c>
      <c r="G50" s="907">
        <f t="shared" si="2"/>
        <v>-54535429.170000002</v>
      </c>
      <c r="H50" s="913" t="s">
        <v>718</v>
      </c>
      <c r="I50" s="913" t="s">
        <v>719</v>
      </c>
    </row>
    <row r="51" spans="1:9" ht="16.5" thickBot="1" x14ac:dyDescent="0.3">
      <c r="A51" s="910">
        <v>47</v>
      </c>
      <c r="B51" s="909">
        <v>112902.03</v>
      </c>
      <c r="C51" s="909">
        <v>4153520.35</v>
      </c>
      <c r="D51" s="909">
        <f t="shared" si="0"/>
        <v>4266422.38</v>
      </c>
      <c r="E51" s="909">
        <v>180000</v>
      </c>
      <c r="F51" s="909">
        <f t="shared" si="1"/>
        <v>4446422.38</v>
      </c>
      <c r="G51" s="907">
        <f t="shared" si="2"/>
        <v>-58981851.550000004</v>
      </c>
      <c r="H51" s="911" t="s">
        <v>720</v>
      </c>
      <c r="I51" s="911" t="s">
        <v>721</v>
      </c>
    </row>
    <row r="52" spans="1:9" ht="16.5" thickBot="1" x14ac:dyDescent="0.3">
      <c r="A52" s="912">
        <v>48</v>
      </c>
      <c r="B52" s="909">
        <v>56829.5</v>
      </c>
      <c r="C52" s="909">
        <v>4209592.87</v>
      </c>
      <c r="D52" s="909">
        <f t="shared" si="0"/>
        <v>4266422.37</v>
      </c>
      <c r="E52" s="909">
        <v>180000</v>
      </c>
      <c r="F52" s="909">
        <f t="shared" si="1"/>
        <v>4446422.37</v>
      </c>
      <c r="G52" s="907">
        <f t="shared" si="2"/>
        <v>-63428273.920000002</v>
      </c>
      <c r="H52" s="913" t="s">
        <v>722</v>
      </c>
      <c r="I52" s="913" t="s">
        <v>723</v>
      </c>
    </row>
    <row r="53" spans="1:9" ht="15.75" x14ac:dyDescent="0.25">
      <c r="A53" s="916"/>
      <c r="B53" s="900">
        <f>SUM(B5:B52)</f>
        <v>54788273.999999993</v>
      </c>
      <c r="C53" s="900">
        <f>SUM(C5:C52)</f>
        <v>149999999.91999999</v>
      </c>
      <c r="E53" s="900">
        <f>SUM(E5:E52)</f>
        <v>8640000</v>
      </c>
      <c r="F53" s="900">
        <f>+C53+E53</f>
        <v>158639999.91999999</v>
      </c>
      <c r="G53" s="901">
        <f>+B53+F53</f>
        <v>213428273.91999999</v>
      </c>
    </row>
    <row r="54" spans="1:9" x14ac:dyDescent="0.25">
      <c r="A54" s="917" t="s">
        <v>724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XFC239"/>
  <sheetViews>
    <sheetView zoomScale="80" zoomScaleNormal="80" workbookViewId="0">
      <pane xSplit="3" topLeftCell="D1" activePane="topRight" state="frozen"/>
      <selection activeCell="E36" sqref="E36"/>
      <selection pane="topRight" activeCell="F242" sqref="F242"/>
    </sheetView>
  </sheetViews>
  <sheetFormatPr baseColWidth="10" defaultColWidth="11.42578125" defaultRowHeight="15" x14ac:dyDescent="0.25"/>
  <cols>
    <col min="1" max="1" width="4.42578125" style="758" hidden="1" customWidth="1"/>
    <col min="2" max="2" width="45.28515625" style="7" bestFit="1" customWidth="1"/>
    <col min="3" max="3" width="19.7109375" style="7" bestFit="1" customWidth="1"/>
    <col min="4" max="4" width="22.28515625" style="7" bestFit="1" customWidth="1"/>
    <col min="5" max="5" width="20" style="7" bestFit="1" customWidth="1"/>
    <col min="6" max="6" width="20.7109375" style="7" customWidth="1"/>
    <col min="7" max="7" width="20.140625" style="7" bestFit="1" customWidth="1"/>
    <col min="8" max="8" width="19.28515625" style="7" bestFit="1" customWidth="1"/>
    <col min="9" max="9" width="19.42578125" style="7" bestFit="1" customWidth="1"/>
    <col min="10" max="10" width="19.85546875" style="7" bestFit="1" customWidth="1"/>
    <col min="11" max="11" width="19.28515625" style="7" bestFit="1" customWidth="1"/>
    <col min="12" max="12" width="19.42578125" style="7" bestFit="1" customWidth="1"/>
    <col min="13" max="13" width="20.42578125" style="7" bestFit="1" customWidth="1"/>
    <col min="14" max="14" width="19.7109375" style="7" bestFit="1" customWidth="1"/>
    <col min="15" max="15" width="21.5703125" style="7" bestFit="1" customWidth="1"/>
    <col min="16" max="16" width="21.5703125" style="14" bestFit="1" customWidth="1"/>
    <col min="17" max="16384" width="11.42578125" style="14"/>
  </cols>
  <sheetData>
    <row r="1" spans="1:16" ht="22.5" x14ac:dyDescent="0.25">
      <c r="A1" s="758" t="e">
        <f>#REF!+1</f>
        <v>#REF!</v>
      </c>
      <c r="B1" s="1209" t="s">
        <v>744</v>
      </c>
      <c r="C1" s="1210"/>
      <c r="D1" s="991"/>
      <c r="E1" s="991"/>
      <c r="F1" s="991"/>
      <c r="G1" s="939"/>
      <c r="H1" s="991"/>
      <c r="I1" s="939"/>
      <c r="J1" s="991"/>
      <c r="K1" s="939"/>
      <c r="L1" s="991"/>
      <c r="M1" s="939"/>
      <c r="N1" s="991"/>
      <c r="O1" s="939"/>
      <c r="P1" s="940"/>
    </row>
    <row r="2" spans="1:16" ht="21" thickBot="1" x14ac:dyDescent="0.35">
      <c r="A2" s="758" t="e">
        <f t="shared" ref="A2:A42" si="0">A1+1</f>
        <v>#REF!</v>
      </c>
      <c r="B2" s="1211" t="s">
        <v>742</v>
      </c>
      <c r="C2" s="1212"/>
      <c r="D2" s="941"/>
      <c r="E2" s="941"/>
      <c r="F2" s="941"/>
      <c r="G2" s="941"/>
      <c r="H2" s="941"/>
      <c r="I2" s="941"/>
      <c r="J2" s="941"/>
      <c r="K2" s="941"/>
      <c r="L2" s="993"/>
      <c r="M2" s="941"/>
      <c r="N2" s="941"/>
      <c r="O2" s="941"/>
      <c r="P2" s="942"/>
    </row>
    <row r="3" spans="1:16" ht="15.75" thickBot="1" x14ac:dyDescent="0.3">
      <c r="A3" s="758" t="e">
        <f>#REF!+1</f>
        <v>#REF!</v>
      </c>
      <c r="B3" s="1239" t="s">
        <v>38</v>
      </c>
      <c r="C3" s="1240"/>
      <c r="D3" s="482" t="s">
        <v>408</v>
      </c>
      <c r="E3" s="551">
        <v>43831</v>
      </c>
      <c r="F3" s="551">
        <v>43862</v>
      </c>
      <c r="G3" s="551">
        <v>43891</v>
      </c>
      <c r="H3" s="551">
        <v>43922</v>
      </c>
      <c r="I3" s="551">
        <v>43952</v>
      </c>
      <c r="J3" s="551">
        <v>43983</v>
      </c>
      <c r="K3" s="551">
        <v>44013</v>
      </c>
      <c r="L3" s="551">
        <v>44044</v>
      </c>
      <c r="M3" s="551">
        <v>44075</v>
      </c>
      <c r="N3" s="551">
        <v>44105</v>
      </c>
      <c r="O3" s="783">
        <v>44136</v>
      </c>
      <c r="P3" s="783" t="s">
        <v>16</v>
      </c>
    </row>
    <row r="4" spans="1:16" x14ac:dyDescent="0.25">
      <c r="A4" s="758" t="e">
        <f t="shared" si="0"/>
        <v>#REF!</v>
      </c>
      <c r="B4" s="1278" t="s">
        <v>233</v>
      </c>
      <c r="C4" s="1279"/>
      <c r="D4" s="929">
        <v>0.49</v>
      </c>
      <c r="E4" s="952"/>
      <c r="F4" s="952"/>
      <c r="G4" s="952"/>
      <c r="H4" s="952"/>
      <c r="I4" s="952"/>
      <c r="J4" s="952">
        <v>0.49</v>
      </c>
      <c r="K4" s="952"/>
      <c r="L4" s="952"/>
      <c r="M4" s="952"/>
      <c r="N4" s="952"/>
      <c r="O4" s="952"/>
      <c r="P4" s="953"/>
    </row>
    <row r="5" spans="1:16" x14ac:dyDescent="0.25">
      <c r="A5" s="758" t="e">
        <f t="shared" si="0"/>
        <v>#REF!</v>
      </c>
      <c r="B5" s="1255" t="s">
        <v>358</v>
      </c>
      <c r="C5" s="1256"/>
      <c r="D5" s="772">
        <f>+'DATOS CAMEP'!D37*D4</f>
        <v>40193977.165081814</v>
      </c>
      <c r="E5" s="761">
        <f>+'DATOS CAMEP'!E37*$D$4</f>
        <v>41875889.065369554</v>
      </c>
      <c r="F5" s="761">
        <f>+'DATOS CAMEP'!E37*D4</f>
        <v>41875889.065369554</v>
      </c>
      <c r="G5" s="761">
        <f>+'DATOS CAMEP'!E37*D4</f>
        <v>41875889.065369554</v>
      </c>
      <c r="H5" s="761">
        <f>+'DATOS CAMEP'!E37*D4</f>
        <v>41875889.065369554</v>
      </c>
      <c r="I5" s="761">
        <f>+'DATOS CAMEP'!E37*D4</f>
        <v>41875889.065369554</v>
      </c>
      <c r="J5" s="761">
        <f>+'DATOS CAMEP'!E37*J4</f>
        <v>41875889.065369554</v>
      </c>
      <c r="K5" s="761">
        <f>+'DATOS CAMEP'!E37*J4</f>
        <v>41875889.065369554</v>
      </c>
      <c r="L5" s="761">
        <f>+'DATOS CAMEP'!E37*J4</f>
        <v>41875889.065369554</v>
      </c>
      <c r="M5" s="761">
        <f>+'DATOS CAMEP'!E37*J4</f>
        <v>41875889.065369554</v>
      </c>
      <c r="N5" s="761">
        <f>+'DATOS CAMEP'!E37*J4</f>
        <v>41875889.065369554</v>
      </c>
      <c r="O5" s="761">
        <f>+'DATOS CAMEP'!E37*J4</f>
        <v>41875889.065369554</v>
      </c>
      <c r="P5" s="762">
        <f>SUM(D5:O5)</f>
        <v>500828756.88414687</v>
      </c>
    </row>
    <row r="6" spans="1:16" x14ac:dyDescent="0.25">
      <c r="A6" s="758" t="e">
        <f t="shared" si="0"/>
        <v>#REF!</v>
      </c>
      <c r="B6" s="1205" t="s">
        <v>737</v>
      </c>
      <c r="C6" s="1206"/>
      <c r="D6" s="770">
        <v>0</v>
      </c>
      <c r="E6" s="761">
        <v>0</v>
      </c>
      <c r="F6" s="761">
        <v>0</v>
      </c>
      <c r="G6" s="761">
        <v>0</v>
      </c>
      <c r="H6" s="761">
        <v>0</v>
      </c>
      <c r="I6" s="761"/>
      <c r="J6" s="761"/>
      <c r="K6" s="761"/>
      <c r="L6" s="761"/>
      <c r="M6" s="761"/>
      <c r="N6" s="761"/>
      <c r="O6" s="761"/>
      <c r="P6" s="762">
        <f>SUM(D6:O6)</f>
        <v>0</v>
      </c>
    </row>
    <row r="7" spans="1:16" x14ac:dyDescent="0.25">
      <c r="A7" s="758" t="e">
        <f t="shared" si="0"/>
        <v>#REF!</v>
      </c>
      <c r="B7" s="1243" t="s">
        <v>356</v>
      </c>
      <c r="C7" s="1244"/>
      <c r="D7" s="769">
        <v>0</v>
      </c>
      <c r="E7" s="761"/>
      <c r="F7" s="761"/>
      <c r="G7" s="761"/>
      <c r="H7" s="761"/>
      <c r="I7" s="761"/>
      <c r="J7" s="761">
        <f>+D40+E40+F40+G40+H40+I40</f>
        <v>5647306.8165741563</v>
      </c>
      <c r="K7" s="761"/>
      <c r="L7" s="761"/>
      <c r="M7" s="761"/>
      <c r="N7" s="761"/>
      <c r="O7" s="761"/>
      <c r="P7" s="762"/>
    </row>
    <row r="8" spans="1:16" x14ac:dyDescent="0.25">
      <c r="A8" s="758" t="e">
        <f t="shared" si="0"/>
        <v>#REF!</v>
      </c>
      <c r="B8" s="1205" t="s">
        <v>121</v>
      </c>
      <c r="C8" s="1206"/>
      <c r="D8" s="772">
        <f>D5+D6-((D5+D6)/1.19)</f>
        <v>6417525.7658533975</v>
      </c>
      <c r="E8" s="761">
        <f t="shared" ref="E8:O8" si="1">E5+E6-((E5+E6)/1.19)</f>
        <v>6686066.3213615268</v>
      </c>
      <c r="F8" s="761">
        <f t="shared" si="1"/>
        <v>6686066.3213615268</v>
      </c>
      <c r="G8" s="761">
        <f t="shared" si="1"/>
        <v>6686066.3213615268</v>
      </c>
      <c r="H8" s="761">
        <f t="shared" si="1"/>
        <v>6686066.3213615268</v>
      </c>
      <c r="I8" s="761">
        <f t="shared" si="1"/>
        <v>6686066.3213615268</v>
      </c>
      <c r="J8" s="761">
        <f t="shared" si="1"/>
        <v>6686066.3213615268</v>
      </c>
      <c r="K8" s="761">
        <f t="shared" si="1"/>
        <v>6686066.3213615268</v>
      </c>
      <c r="L8" s="761">
        <f t="shared" si="1"/>
        <v>6686066.3213615268</v>
      </c>
      <c r="M8" s="761">
        <f t="shared" si="1"/>
        <v>6686066.3213615268</v>
      </c>
      <c r="N8" s="761">
        <f t="shared" si="1"/>
        <v>6686066.3213615268</v>
      </c>
      <c r="O8" s="761">
        <f t="shared" si="1"/>
        <v>6686066.3213615268</v>
      </c>
      <c r="P8" s="762">
        <f>SUM(D8:O8)</f>
        <v>79964255.3008302</v>
      </c>
    </row>
    <row r="9" spans="1:16" x14ac:dyDescent="0.25">
      <c r="A9" s="758" t="e">
        <f t="shared" si="0"/>
        <v>#REF!</v>
      </c>
      <c r="B9" s="1219" t="s">
        <v>87</v>
      </c>
      <c r="C9" s="1220"/>
      <c r="D9" s="763">
        <f>SUM(D5:D7)-D8</f>
        <v>33776451.399228416</v>
      </c>
      <c r="E9" s="764">
        <f t="shared" ref="E9:O9" si="2">SUM(E5:E7)-E8</f>
        <v>35189822.744008027</v>
      </c>
      <c r="F9" s="764">
        <f t="shared" si="2"/>
        <v>35189822.744008027</v>
      </c>
      <c r="G9" s="764">
        <f t="shared" si="2"/>
        <v>35189822.744008027</v>
      </c>
      <c r="H9" s="764">
        <f t="shared" si="2"/>
        <v>35189822.744008027</v>
      </c>
      <c r="I9" s="764">
        <f t="shared" si="2"/>
        <v>35189822.744008027</v>
      </c>
      <c r="J9" s="764">
        <f t="shared" si="2"/>
        <v>40837129.560582183</v>
      </c>
      <c r="K9" s="764">
        <f t="shared" si="2"/>
        <v>35189822.744008027</v>
      </c>
      <c r="L9" s="764">
        <f t="shared" si="2"/>
        <v>35189822.744008027</v>
      </c>
      <c r="M9" s="764">
        <f t="shared" si="2"/>
        <v>35189822.744008027</v>
      </c>
      <c r="N9" s="764">
        <f t="shared" si="2"/>
        <v>35189822.744008027</v>
      </c>
      <c r="O9" s="764">
        <f t="shared" si="2"/>
        <v>35189822.744008027</v>
      </c>
      <c r="P9" s="954">
        <f>SUM(D9:O9)</f>
        <v>426511808.39989078</v>
      </c>
    </row>
    <row r="10" spans="1:16" x14ac:dyDescent="0.25">
      <c r="A10" s="758" t="e">
        <f t="shared" si="0"/>
        <v>#REF!</v>
      </c>
      <c r="B10" s="1213" t="s">
        <v>234</v>
      </c>
      <c r="C10" s="1214"/>
      <c r="D10" s="1213"/>
      <c r="E10" s="1214"/>
      <c r="F10" s="1214"/>
      <c r="G10" s="1214"/>
      <c r="H10" s="1214"/>
      <c r="I10" s="1214"/>
      <c r="J10" s="1214"/>
      <c r="K10" s="1214"/>
      <c r="L10" s="1214"/>
      <c r="M10" s="1214"/>
      <c r="N10" s="1214"/>
      <c r="O10" s="1214"/>
      <c r="P10" s="1215"/>
    </row>
    <row r="11" spans="1:16" ht="15" customHeight="1" x14ac:dyDescent="0.25">
      <c r="A11" s="758" t="e">
        <f t="shared" si="0"/>
        <v>#REF!</v>
      </c>
      <c r="B11" s="1245" t="s">
        <v>740</v>
      </c>
      <c r="C11" s="1246"/>
      <c r="D11" s="943">
        <f>+'Plan Acción y Cronograma (ane1)'!F183*D4</f>
        <v>2180500</v>
      </c>
      <c r="E11" s="766">
        <f>+'Plan Acción y Cronograma (ane1)'!F183*D4</f>
        <v>2180500</v>
      </c>
      <c r="F11" s="766">
        <f>+'Plan Acción y Cronograma (ane1)'!F183*D4</f>
        <v>2180500</v>
      </c>
      <c r="G11" s="766">
        <f>+'Plan Acción y Cronograma (ane1)'!F183*D4</f>
        <v>2180500</v>
      </c>
      <c r="H11" s="766">
        <f>+'Plan Acción y Cronograma (ane1)'!F183*D4</f>
        <v>2180500</v>
      </c>
      <c r="I11" s="766">
        <f>+'Plan Acción y Cronograma (ane1)'!F183*D4</f>
        <v>2180500</v>
      </c>
      <c r="J11" s="766">
        <f>+'Plan Acción y Cronograma (ane1)'!F183*D4</f>
        <v>2180500</v>
      </c>
      <c r="K11" s="766">
        <f>+'Plan Acción y Cronograma (ane1)'!F183*D4</f>
        <v>2180500</v>
      </c>
      <c r="L11" s="766">
        <f>+'Plan Acción y Cronograma (ane1)'!F183*D4</f>
        <v>2180500</v>
      </c>
      <c r="M11" s="766">
        <f>+'Plan Acción y Cronograma (ane1)'!F183*D4</f>
        <v>2180500</v>
      </c>
      <c r="N11" s="766">
        <f>+'Plan Acción y Cronograma (ane1)'!F183*D4</f>
        <v>2180500</v>
      </c>
      <c r="O11" s="766">
        <f>+'Plan Acción y Cronograma (ane1)'!F183*D4</f>
        <v>2180500</v>
      </c>
      <c r="P11" s="762">
        <f>SUM(D11:O11)</f>
        <v>26166000</v>
      </c>
    </row>
    <row r="12" spans="1:16" x14ac:dyDescent="0.25">
      <c r="A12" s="758" t="e">
        <f t="shared" si="0"/>
        <v>#REF!</v>
      </c>
      <c r="B12" s="1245" t="s">
        <v>736</v>
      </c>
      <c r="C12" s="1246"/>
      <c r="D12" s="943"/>
      <c r="E12" s="766"/>
      <c r="F12" s="766"/>
      <c r="G12" s="766"/>
      <c r="H12" s="766"/>
      <c r="I12" s="766"/>
      <c r="J12" s="766"/>
      <c r="K12" s="766"/>
      <c r="L12" s="766"/>
      <c r="M12" s="766"/>
      <c r="N12" s="766"/>
      <c r="O12" s="766"/>
      <c r="P12" s="767"/>
    </row>
    <row r="13" spans="1:16" x14ac:dyDescent="0.25">
      <c r="A13" s="758" t="e">
        <f t="shared" si="0"/>
        <v>#REF!</v>
      </c>
      <c r="B13" s="1275" t="s">
        <v>16</v>
      </c>
      <c r="C13" s="1276"/>
      <c r="D13" s="944">
        <f>+D9-D11</f>
        <v>31595951.399228416</v>
      </c>
      <c r="E13" s="764">
        <f>+E9-E11-E12</f>
        <v>33009322.744008027</v>
      </c>
      <c r="F13" s="764">
        <f>+F9-F11-F12</f>
        <v>33009322.744008027</v>
      </c>
      <c r="G13" s="764">
        <f t="shared" ref="G13:O13" si="3">+G9-G11-G12</f>
        <v>33009322.744008027</v>
      </c>
      <c r="H13" s="764">
        <f t="shared" si="3"/>
        <v>33009322.744008027</v>
      </c>
      <c r="I13" s="764">
        <f t="shared" si="3"/>
        <v>33009322.744008027</v>
      </c>
      <c r="J13" s="764">
        <f t="shared" si="3"/>
        <v>38656629.560582183</v>
      </c>
      <c r="K13" s="764">
        <f t="shared" si="3"/>
        <v>33009322.744008027</v>
      </c>
      <c r="L13" s="764">
        <f t="shared" si="3"/>
        <v>33009322.744008027</v>
      </c>
      <c r="M13" s="764">
        <f t="shared" si="3"/>
        <v>33009322.744008027</v>
      </c>
      <c r="N13" s="764">
        <f t="shared" si="3"/>
        <v>33009322.744008027</v>
      </c>
      <c r="O13" s="764">
        <f t="shared" si="3"/>
        <v>33009322.744008027</v>
      </c>
      <c r="P13" s="954">
        <f t="shared" ref="P13:P39" si="4">SUM(D13:O13)</f>
        <v>400345808.39989084</v>
      </c>
    </row>
    <row r="14" spans="1:16" x14ac:dyDescent="0.25">
      <c r="A14" s="758" t="e">
        <f t="shared" si="0"/>
        <v>#REF!</v>
      </c>
      <c r="B14" s="1229" t="s">
        <v>600</v>
      </c>
      <c r="C14" s="1230"/>
      <c r="D14" s="1200"/>
      <c r="E14" s="1201"/>
      <c r="F14" s="1201"/>
      <c r="G14" s="1201"/>
      <c r="H14" s="1201"/>
      <c r="I14" s="1201"/>
      <c r="J14" s="1201"/>
      <c r="K14" s="1201"/>
      <c r="L14" s="1201"/>
      <c r="M14" s="1201"/>
      <c r="N14" s="1201"/>
      <c r="O14" s="1201"/>
      <c r="P14" s="1202"/>
    </row>
    <row r="15" spans="1:16" x14ac:dyDescent="0.25">
      <c r="A15" s="758" t="e">
        <f t="shared" si="0"/>
        <v>#REF!</v>
      </c>
      <c r="B15" s="1243" t="s">
        <v>101</v>
      </c>
      <c r="C15" s="1244"/>
      <c r="D15" s="772">
        <f>+'PROYECCION DE GASTOS'!H111*D4</f>
        <v>16918017.310530819</v>
      </c>
      <c r="E15" s="761">
        <f>+'PROYECCION DE GASTOS'!I111*D4</f>
        <v>17963435.965440892</v>
      </c>
      <c r="F15" s="761">
        <f>+'PROYECCION DE GASTOS'!I111*J4</f>
        <v>17963435.965440892</v>
      </c>
      <c r="G15" s="761">
        <f>+'PROYECCION DE GASTOS'!I111*J4</f>
        <v>17963435.965440892</v>
      </c>
      <c r="H15" s="761">
        <f>+'PROYECCION DE GASTOS'!I111*D4</f>
        <v>17963435.965440892</v>
      </c>
      <c r="I15" s="761">
        <f>+'PROYECCION DE GASTOS'!I111*J4</f>
        <v>17963435.965440892</v>
      </c>
      <c r="J15" s="761">
        <f>+'PROYECCION DE GASTOS'!I111*J4</f>
        <v>17963435.965440892</v>
      </c>
      <c r="K15" s="761">
        <f>+'PROYECCION DE GASTOS'!I111*J4</f>
        <v>17963435.965440892</v>
      </c>
      <c r="L15" s="761">
        <f>+'PROYECCION DE GASTOS'!I111*J4</f>
        <v>17963435.965440892</v>
      </c>
      <c r="M15" s="761">
        <f>+'PROYECCION DE GASTOS'!I111*J4</f>
        <v>17963435.965440892</v>
      </c>
      <c r="N15" s="761">
        <f>+'PROYECCION DE GASTOS'!I111*J4</f>
        <v>17963435.965440892</v>
      </c>
      <c r="O15" s="761">
        <f>+'PROYECCION DE GASTOS'!I111*J4</f>
        <v>17963435.965440892</v>
      </c>
      <c r="P15" s="762">
        <f t="shared" si="4"/>
        <v>214515812.93038067</v>
      </c>
    </row>
    <row r="16" spans="1:16" x14ac:dyDescent="0.25">
      <c r="A16" s="758" t="e">
        <f t="shared" si="0"/>
        <v>#REF!</v>
      </c>
      <c r="B16" s="1273" t="s">
        <v>231</v>
      </c>
      <c r="C16" s="1274"/>
      <c r="D16" s="945">
        <f>+'PROYECCION DE GASTOS'!G127*D4</f>
        <v>227788.30914274789</v>
      </c>
      <c r="E16" s="768">
        <f>+'PROYECCION DE GASTOS'!H127*J4</f>
        <v>237320.08218227787</v>
      </c>
      <c r="F16" s="768">
        <f>+'PROYECCION DE GASTOS'!H127*J4</f>
        <v>237320.08218227787</v>
      </c>
      <c r="G16" s="768">
        <f>+'PROYECCION DE GASTOS'!H127*D4</f>
        <v>237320.08218227787</v>
      </c>
      <c r="H16" s="768">
        <f>+'PROYECCION DE GASTOS'!H127*D4</f>
        <v>237320.08218227787</v>
      </c>
      <c r="I16" s="768">
        <f>+'PROYECCION DE GASTOS'!H127*J4</f>
        <v>237320.08218227787</v>
      </c>
      <c r="J16" s="768">
        <f>+'PROYECCION DE GASTOS'!H127*J4</f>
        <v>237320.08218227787</v>
      </c>
      <c r="K16" s="768">
        <f>+'PROYECCION DE GASTOS'!H127*J4</f>
        <v>237320.08218227787</v>
      </c>
      <c r="L16" s="768">
        <f>+'PROYECCION DE GASTOS'!H127*J4</f>
        <v>237320.08218227787</v>
      </c>
      <c r="M16" s="768">
        <f>+'PROYECCION DE GASTOS'!H127*J4</f>
        <v>237320.08218227787</v>
      </c>
      <c r="N16" s="768">
        <f>+'PROYECCION DE GASTOS'!H127*J4</f>
        <v>237320.08218227787</v>
      </c>
      <c r="O16" s="768">
        <f>+'PROYECCION DE GASTOS'!H127*J4</f>
        <v>237320.08218227787</v>
      </c>
      <c r="P16" s="956">
        <f t="shared" si="4"/>
        <v>2838309.2131478046</v>
      </c>
    </row>
    <row r="17" spans="1:763" ht="15" customHeight="1" x14ac:dyDescent="0.25">
      <c r="A17" s="758" t="e">
        <f>#REF!+1</f>
        <v>#REF!</v>
      </c>
      <c r="B17" s="1243" t="s">
        <v>601</v>
      </c>
      <c r="C17" s="1244"/>
      <c r="D17" s="772">
        <f t="shared" ref="D17:N17" si="5">+SUM(D15:D16)*10%</f>
        <v>1714580.5619673566</v>
      </c>
      <c r="E17" s="761">
        <f t="shared" si="5"/>
        <v>1820075.6047623169</v>
      </c>
      <c r="F17" s="761">
        <f t="shared" si="5"/>
        <v>1820075.6047623169</v>
      </c>
      <c r="G17" s="761">
        <f t="shared" si="5"/>
        <v>1820075.6047623169</v>
      </c>
      <c r="H17" s="761">
        <f t="shared" si="5"/>
        <v>1820075.6047623169</v>
      </c>
      <c r="I17" s="761">
        <f t="shared" si="5"/>
        <v>1820075.6047623169</v>
      </c>
      <c r="J17" s="761">
        <f t="shared" si="5"/>
        <v>1820075.6047623169</v>
      </c>
      <c r="K17" s="761">
        <f t="shared" si="5"/>
        <v>1820075.6047623169</v>
      </c>
      <c r="L17" s="761">
        <f t="shared" si="5"/>
        <v>1820075.6047623169</v>
      </c>
      <c r="M17" s="761">
        <f t="shared" si="5"/>
        <v>1820075.6047623169</v>
      </c>
      <c r="N17" s="761">
        <f t="shared" si="5"/>
        <v>1820075.6047623169</v>
      </c>
      <c r="O17" s="761">
        <f>SUM(O15:O16)*10%</f>
        <v>1820075.6047623169</v>
      </c>
      <c r="P17" s="762">
        <f t="shared" si="4"/>
        <v>21735412.214352842</v>
      </c>
    </row>
    <row r="18" spans="1:763" x14ac:dyDescent="0.25">
      <c r="A18" s="758" t="e">
        <f t="shared" si="0"/>
        <v>#REF!</v>
      </c>
      <c r="B18" s="1249" t="s">
        <v>598</v>
      </c>
      <c r="C18" s="1277"/>
      <c r="D18" s="772">
        <f>180000*D4+'PROYECCION DE GASTOS'!S63</f>
        <v>703747.33333333337</v>
      </c>
      <c r="E18" s="761">
        <f>+D18</f>
        <v>703747.33333333337</v>
      </c>
      <c r="F18" s="761">
        <f>+E18</f>
        <v>703747.33333333337</v>
      </c>
      <c r="G18" s="761">
        <f t="shared" ref="G18:O18" si="6">+F18</f>
        <v>703747.33333333337</v>
      </c>
      <c r="H18" s="761">
        <f t="shared" si="6"/>
        <v>703747.33333333337</v>
      </c>
      <c r="I18" s="761">
        <f t="shared" si="6"/>
        <v>703747.33333333337</v>
      </c>
      <c r="J18" s="761">
        <f t="shared" si="6"/>
        <v>703747.33333333337</v>
      </c>
      <c r="K18" s="761">
        <f t="shared" si="6"/>
        <v>703747.33333333337</v>
      </c>
      <c r="L18" s="761">
        <f t="shared" si="6"/>
        <v>703747.33333333337</v>
      </c>
      <c r="M18" s="761">
        <f t="shared" si="6"/>
        <v>703747.33333333337</v>
      </c>
      <c r="N18" s="761">
        <f t="shared" si="6"/>
        <v>703747.33333333337</v>
      </c>
      <c r="O18" s="761">
        <f t="shared" si="6"/>
        <v>703747.33333333337</v>
      </c>
      <c r="P18" s="762">
        <f t="shared" si="4"/>
        <v>8444967.9999999981</v>
      </c>
    </row>
    <row r="19" spans="1:763" x14ac:dyDescent="0.25">
      <c r="A19" s="758" t="e">
        <f t="shared" si="0"/>
        <v>#REF!</v>
      </c>
      <c r="B19" s="773" t="s">
        <v>28</v>
      </c>
      <c r="C19" s="774">
        <v>9.6600000000000002E-3</v>
      </c>
      <c r="D19" s="772">
        <f>+$C$19*D5/1.19*J4</f>
        <v>159877.45505310778</v>
      </c>
      <c r="E19" s="761">
        <f>+$C$19*E5/1.19*D4</f>
        <v>166567.50697648758</v>
      </c>
      <c r="F19" s="761">
        <f>+$C$19*F5/1.19*J4</f>
        <v>166567.50697648758</v>
      </c>
      <c r="G19" s="761">
        <f>+$C$19*G5/1.19*D4</f>
        <v>166567.50697648758</v>
      </c>
      <c r="H19" s="761">
        <f>+$C$19*H5/1.19*D4</f>
        <v>166567.50697648758</v>
      </c>
      <c r="I19" s="761">
        <f>+$C$19*I5/1.19*J4</f>
        <v>166567.50697648758</v>
      </c>
      <c r="J19" s="761">
        <f>+$C$19*J5/1.19*J4</f>
        <v>166567.50697648758</v>
      </c>
      <c r="K19" s="761">
        <f>+$C$19*K5/1.19*J4</f>
        <v>166567.50697648758</v>
      </c>
      <c r="L19" s="761">
        <f>+$C$19*L5/1.19*J4</f>
        <v>166567.50697648758</v>
      </c>
      <c r="M19" s="761">
        <f>+$C$19*M5/1.19*J4</f>
        <v>166567.50697648758</v>
      </c>
      <c r="N19" s="761">
        <f>+$C$19*N5/1.19*J4</f>
        <v>166567.50697648758</v>
      </c>
      <c r="O19" s="761">
        <f>+$C$19*O5/1.19*J4</f>
        <v>166567.50697648758</v>
      </c>
      <c r="P19" s="762">
        <f t="shared" si="4"/>
        <v>1992120.0317944712</v>
      </c>
    </row>
    <row r="20" spans="1:763" x14ac:dyDescent="0.25">
      <c r="A20" s="758" t="e">
        <f t="shared" si="0"/>
        <v>#REF!</v>
      </c>
      <c r="B20" s="773" t="s">
        <v>98</v>
      </c>
      <c r="C20" s="775">
        <v>0.15</v>
      </c>
      <c r="D20" s="772">
        <f>$C$20*D19</f>
        <v>23981.618257966165</v>
      </c>
      <c r="E20" s="761">
        <f t="shared" ref="E20:O20" si="7">$C$20*E19</f>
        <v>24985.126046473135</v>
      </c>
      <c r="F20" s="761">
        <f t="shared" si="7"/>
        <v>24985.126046473135</v>
      </c>
      <c r="G20" s="761">
        <f t="shared" si="7"/>
        <v>24985.126046473135</v>
      </c>
      <c r="H20" s="761">
        <f t="shared" si="7"/>
        <v>24985.126046473135</v>
      </c>
      <c r="I20" s="761">
        <f t="shared" si="7"/>
        <v>24985.126046473135</v>
      </c>
      <c r="J20" s="761">
        <f t="shared" si="7"/>
        <v>24985.126046473135</v>
      </c>
      <c r="K20" s="761">
        <f t="shared" si="7"/>
        <v>24985.126046473135</v>
      </c>
      <c r="L20" s="761">
        <f t="shared" si="7"/>
        <v>24985.126046473135</v>
      </c>
      <c r="M20" s="761">
        <f t="shared" si="7"/>
        <v>24985.126046473135</v>
      </c>
      <c r="N20" s="761">
        <f t="shared" si="7"/>
        <v>24985.126046473135</v>
      </c>
      <c r="O20" s="761">
        <f t="shared" si="7"/>
        <v>24985.126046473135</v>
      </c>
      <c r="P20" s="762">
        <f t="shared" si="4"/>
        <v>298818.00476917066</v>
      </c>
    </row>
    <row r="21" spans="1:763" x14ac:dyDescent="0.25">
      <c r="A21" s="758" t="e">
        <f t="shared" si="0"/>
        <v>#REF!</v>
      </c>
      <c r="B21" s="1227" t="s">
        <v>239</v>
      </c>
      <c r="C21" s="1228"/>
      <c r="D21" s="763">
        <f t="shared" ref="D21:O21" si="8">+SUM(D15:D20)</f>
        <v>19747992.588285327</v>
      </c>
      <c r="E21" s="764">
        <f t="shared" si="8"/>
        <v>20916131.618741777</v>
      </c>
      <c r="F21" s="764">
        <f t="shared" si="8"/>
        <v>20916131.618741777</v>
      </c>
      <c r="G21" s="764">
        <f t="shared" si="8"/>
        <v>20916131.618741777</v>
      </c>
      <c r="H21" s="764">
        <f t="shared" si="8"/>
        <v>20916131.618741777</v>
      </c>
      <c r="I21" s="764">
        <f t="shared" si="8"/>
        <v>20916131.618741777</v>
      </c>
      <c r="J21" s="764">
        <f t="shared" si="8"/>
        <v>20916131.618741777</v>
      </c>
      <c r="K21" s="764">
        <f t="shared" si="8"/>
        <v>20916131.618741777</v>
      </c>
      <c r="L21" s="764">
        <f t="shared" si="8"/>
        <v>20916131.618741777</v>
      </c>
      <c r="M21" s="764">
        <f t="shared" si="8"/>
        <v>20916131.618741777</v>
      </c>
      <c r="N21" s="764">
        <f t="shared" si="8"/>
        <v>20916131.618741777</v>
      </c>
      <c r="O21" s="764">
        <f t="shared" si="8"/>
        <v>20916131.618741777</v>
      </c>
      <c r="P21" s="954">
        <f t="shared" si="4"/>
        <v>249825440.39444491</v>
      </c>
    </row>
    <row r="22" spans="1:763" x14ac:dyDescent="0.25">
      <c r="A22" s="758" t="e">
        <f t="shared" si="0"/>
        <v>#REF!</v>
      </c>
      <c r="B22" s="1280" t="s">
        <v>232</v>
      </c>
      <c r="C22" s="1281"/>
      <c r="D22" s="1200"/>
      <c r="E22" s="1201"/>
      <c r="F22" s="1201"/>
      <c r="G22" s="1201"/>
      <c r="H22" s="1201"/>
      <c r="I22" s="1201"/>
      <c r="J22" s="1201"/>
      <c r="K22" s="1201"/>
      <c r="L22" s="1201"/>
      <c r="M22" s="1201"/>
      <c r="N22" s="1201"/>
      <c r="O22" s="1201"/>
      <c r="P22" s="1202"/>
    </row>
    <row r="23" spans="1:763" x14ac:dyDescent="0.25">
      <c r="A23" s="758" t="e">
        <f t="shared" si="0"/>
        <v>#REF!</v>
      </c>
      <c r="B23" s="1243" t="s">
        <v>728</v>
      </c>
      <c r="C23" s="1244"/>
      <c r="D23" s="772">
        <f>+'PROYECCION DE GASTOS'!G121*D4</f>
        <v>7357210.0435133176</v>
      </c>
      <c r="E23" s="761">
        <f>+'PROYECCION DE GASTOS'!H121*D4</f>
        <v>7811835.6941676047</v>
      </c>
      <c r="F23" s="761">
        <f>+'PROYECCION DE GASTOS'!H121*D4</f>
        <v>7811835.6941676047</v>
      </c>
      <c r="G23" s="761">
        <f>+'PROYECCION DE GASTOS'!H121*J4</f>
        <v>7811835.6941676047</v>
      </c>
      <c r="H23" s="761">
        <f>+'PROYECCION DE GASTOS'!H121*D4</f>
        <v>7811835.6941676047</v>
      </c>
      <c r="I23" s="761">
        <f>+'PROYECCION DE GASTOS'!H121*J4</f>
        <v>7811835.6941676047</v>
      </c>
      <c r="J23" s="761">
        <f>+'PROYECCION DE GASTOS'!H121*J4</f>
        <v>7811835.6941676047</v>
      </c>
      <c r="K23" s="761">
        <f>+'PROYECCION DE GASTOS'!H121*J4</f>
        <v>7811835.6941676047</v>
      </c>
      <c r="L23" s="761">
        <f>+'PROYECCION DE GASTOS'!H121*J4</f>
        <v>7811835.6941676047</v>
      </c>
      <c r="M23" s="761">
        <f>+'PROYECCION DE GASTOS'!H121*J4</f>
        <v>7811835.6941676047</v>
      </c>
      <c r="N23" s="761">
        <f>+'PROYECCION DE GASTOS'!H121*J4</f>
        <v>7811835.6941676047</v>
      </c>
      <c r="O23" s="761">
        <f>+'PROYECCION DE GASTOS'!H121*J4</f>
        <v>7811835.6941676047</v>
      </c>
      <c r="P23" s="762">
        <f t="shared" si="4"/>
        <v>93287402.679356962</v>
      </c>
    </row>
    <row r="24" spans="1:763" x14ac:dyDescent="0.25">
      <c r="A24" s="758" t="e">
        <f t="shared" si="0"/>
        <v>#REF!</v>
      </c>
      <c r="B24" s="1243" t="s">
        <v>235</v>
      </c>
      <c r="C24" s="1244"/>
      <c r="D24" s="772">
        <f>+'PROYECCION DE GASTOS'!G127*D4</f>
        <v>227788.30914274789</v>
      </c>
      <c r="E24" s="761">
        <f>+'PROYECCION DE GASTOS'!H127*D4</f>
        <v>237320.08218227787</v>
      </c>
      <c r="F24" s="761">
        <f>+'PROYECCION DE GASTOS'!H127*D4</f>
        <v>237320.08218227787</v>
      </c>
      <c r="G24" s="761">
        <f>+'PROYECCION DE GASTOS'!H127*J4</f>
        <v>237320.08218227787</v>
      </c>
      <c r="H24" s="761">
        <f>+'PROYECCION DE GASTOS'!H127*D4</f>
        <v>237320.08218227787</v>
      </c>
      <c r="I24" s="761">
        <f>+'PROYECCION DE GASTOS'!H127*J4</f>
        <v>237320.08218227787</v>
      </c>
      <c r="J24" s="761">
        <f>+'PROYECCION DE GASTOS'!H127*J4</f>
        <v>237320.08218227787</v>
      </c>
      <c r="K24" s="761">
        <f>+'PROYECCION DE GASTOS'!H127*J4</f>
        <v>237320.08218227787</v>
      </c>
      <c r="L24" s="761">
        <f>+'PROYECCION DE GASTOS'!H127*J4</f>
        <v>237320.08218227787</v>
      </c>
      <c r="M24" s="761">
        <f>+'PROYECCION DE GASTOS'!H127*J4</f>
        <v>237320.08218227787</v>
      </c>
      <c r="N24" s="761">
        <f>+'PROYECCION DE GASTOS'!H127*J4</f>
        <v>237320.08218227787</v>
      </c>
      <c r="O24" s="761">
        <f>+'PROYECCION DE GASTOS'!H127*J4</f>
        <v>237320.08218227787</v>
      </c>
      <c r="P24" s="762">
        <f t="shared" si="4"/>
        <v>2838309.2131478046</v>
      </c>
    </row>
    <row r="25" spans="1:763" s="751" customFormat="1" x14ac:dyDescent="0.25">
      <c r="A25" s="759" t="e">
        <f t="shared" si="0"/>
        <v>#REF!</v>
      </c>
      <c r="B25" s="1269" t="s">
        <v>230</v>
      </c>
      <c r="C25" s="1270"/>
      <c r="D25" s="772">
        <f>+(D24*10%)*4.21%+(40000)</f>
        <v>40958.988781490967</v>
      </c>
      <c r="E25" s="761">
        <f t="shared" ref="E25:O25" si="9">+(E24*10%)*4.21%+(40000)</f>
        <v>40999.117545987392</v>
      </c>
      <c r="F25" s="761">
        <f t="shared" si="9"/>
        <v>40999.117545987392</v>
      </c>
      <c r="G25" s="761">
        <f t="shared" si="9"/>
        <v>40999.117545987392</v>
      </c>
      <c r="H25" s="761">
        <f t="shared" si="9"/>
        <v>40999.117545987392</v>
      </c>
      <c r="I25" s="761">
        <f t="shared" si="9"/>
        <v>40999.117545987392</v>
      </c>
      <c r="J25" s="761">
        <f t="shared" si="9"/>
        <v>40999.117545987392</v>
      </c>
      <c r="K25" s="761">
        <f t="shared" si="9"/>
        <v>40999.117545987392</v>
      </c>
      <c r="L25" s="761">
        <f t="shared" si="9"/>
        <v>40999.117545987392</v>
      </c>
      <c r="M25" s="761">
        <f t="shared" si="9"/>
        <v>40999.117545987392</v>
      </c>
      <c r="N25" s="761">
        <f t="shared" si="9"/>
        <v>40999.117545987392</v>
      </c>
      <c r="O25" s="761">
        <f t="shared" si="9"/>
        <v>40999.117545987392</v>
      </c>
      <c r="P25" s="958">
        <f t="shared" si="4"/>
        <v>491949.28178735217</v>
      </c>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row>
    <row r="26" spans="1:763" x14ac:dyDescent="0.25">
      <c r="A26" s="758" t="e">
        <f t="shared" si="0"/>
        <v>#REF!</v>
      </c>
      <c r="B26" s="1243" t="s">
        <v>240</v>
      </c>
      <c r="C26" s="1244"/>
      <c r="D26" s="776">
        <v>0</v>
      </c>
      <c r="E26" s="800">
        <v>0</v>
      </c>
      <c r="F26" s="800">
        <v>0</v>
      </c>
      <c r="G26" s="800">
        <v>0</v>
      </c>
      <c r="H26" s="800">
        <v>0</v>
      </c>
      <c r="I26" s="800">
        <v>0</v>
      </c>
      <c r="J26" s="800">
        <v>0</v>
      </c>
      <c r="K26" s="800">
        <v>0</v>
      </c>
      <c r="L26" s="800">
        <v>0</v>
      </c>
      <c r="M26" s="800">
        <v>0</v>
      </c>
      <c r="N26" s="800">
        <v>0</v>
      </c>
      <c r="O26" s="800">
        <v>0</v>
      </c>
      <c r="P26" s="959">
        <f t="shared" si="4"/>
        <v>0</v>
      </c>
    </row>
    <row r="27" spans="1:763" x14ac:dyDescent="0.25">
      <c r="A27" s="758" t="e">
        <f t="shared" si="0"/>
        <v>#REF!</v>
      </c>
      <c r="B27" s="1227" t="s">
        <v>238</v>
      </c>
      <c r="C27" s="1228"/>
      <c r="D27" s="763">
        <f>+SUM(D23:D26)</f>
        <v>7625957.3414375568</v>
      </c>
      <c r="E27" s="764">
        <f>+SUM(E23:E26)</f>
        <v>8090154.8938958701</v>
      </c>
      <c r="F27" s="764">
        <f t="shared" ref="F27:O27" si="10">+SUM(F23:F26)</f>
        <v>8090154.8938958701</v>
      </c>
      <c r="G27" s="764">
        <f t="shared" si="10"/>
        <v>8090154.8938958701</v>
      </c>
      <c r="H27" s="764">
        <f t="shared" si="10"/>
        <v>8090154.8938958701</v>
      </c>
      <c r="I27" s="764">
        <f t="shared" si="10"/>
        <v>8090154.8938958701</v>
      </c>
      <c r="J27" s="764">
        <f t="shared" si="10"/>
        <v>8090154.8938958701</v>
      </c>
      <c r="K27" s="764">
        <f t="shared" si="10"/>
        <v>8090154.8938958701</v>
      </c>
      <c r="L27" s="764">
        <f t="shared" si="10"/>
        <v>8090154.8938958701</v>
      </c>
      <c r="M27" s="764">
        <f t="shared" si="10"/>
        <v>8090154.8938958701</v>
      </c>
      <c r="N27" s="764">
        <f t="shared" si="10"/>
        <v>8090154.8938958701</v>
      </c>
      <c r="O27" s="764">
        <f t="shared" si="10"/>
        <v>8090154.8938958701</v>
      </c>
      <c r="P27" s="954">
        <f t="shared" si="4"/>
        <v>96617661.174292117</v>
      </c>
    </row>
    <row r="28" spans="1:763" x14ac:dyDescent="0.25">
      <c r="A28" s="758" t="e">
        <f t="shared" si="0"/>
        <v>#REF!</v>
      </c>
      <c r="B28" s="1219" t="s">
        <v>237</v>
      </c>
      <c r="C28" s="1220"/>
      <c r="D28" s="763">
        <f t="shared" ref="D28:O28" si="11">+D21+D27</f>
        <v>27373949.929722883</v>
      </c>
      <c r="E28" s="764">
        <f t="shared" si="11"/>
        <v>29006286.512637645</v>
      </c>
      <c r="F28" s="764">
        <f t="shared" si="11"/>
        <v>29006286.512637645</v>
      </c>
      <c r="G28" s="764">
        <f t="shared" si="11"/>
        <v>29006286.512637645</v>
      </c>
      <c r="H28" s="764">
        <f t="shared" si="11"/>
        <v>29006286.512637645</v>
      </c>
      <c r="I28" s="764">
        <f t="shared" si="11"/>
        <v>29006286.512637645</v>
      </c>
      <c r="J28" s="764">
        <f t="shared" si="11"/>
        <v>29006286.512637645</v>
      </c>
      <c r="K28" s="764">
        <f t="shared" si="11"/>
        <v>29006286.512637645</v>
      </c>
      <c r="L28" s="764">
        <f t="shared" si="11"/>
        <v>29006286.512637645</v>
      </c>
      <c r="M28" s="764">
        <f t="shared" si="11"/>
        <v>29006286.512637645</v>
      </c>
      <c r="N28" s="764">
        <f t="shared" si="11"/>
        <v>29006286.512637645</v>
      </c>
      <c r="O28" s="764">
        <f t="shared" si="11"/>
        <v>29006286.512637645</v>
      </c>
      <c r="P28" s="954">
        <f t="shared" si="4"/>
        <v>346443101.56873691</v>
      </c>
    </row>
    <row r="29" spans="1:763" x14ac:dyDescent="0.25">
      <c r="A29" s="758" t="e">
        <f t="shared" si="0"/>
        <v>#REF!</v>
      </c>
      <c r="B29" s="1227" t="s">
        <v>30</v>
      </c>
      <c r="C29" s="1228"/>
      <c r="D29" s="763">
        <f t="shared" ref="D29:N29" si="12">+D13-D28</f>
        <v>4222001.4695055336</v>
      </c>
      <c r="E29" s="764">
        <f t="shared" si="12"/>
        <v>4003036.231370382</v>
      </c>
      <c r="F29" s="764">
        <f t="shared" si="12"/>
        <v>4003036.231370382</v>
      </c>
      <c r="G29" s="764">
        <f t="shared" si="12"/>
        <v>4003036.231370382</v>
      </c>
      <c r="H29" s="764">
        <f t="shared" si="12"/>
        <v>4003036.231370382</v>
      </c>
      <c r="I29" s="764">
        <f t="shared" si="12"/>
        <v>4003036.231370382</v>
      </c>
      <c r="J29" s="764">
        <f t="shared" si="12"/>
        <v>9650343.0479445383</v>
      </c>
      <c r="K29" s="764">
        <f t="shared" si="12"/>
        <v>4003036.231370382</v>
      </c>
      <c r="L29" s="764">
        <f t="shared" si="12"/>
        <v>4003036.231370382</v>
      </c>
      <c r="M29" s="764">
        <f t="shared" si="12"/>
        <v>4003036.231370382</v>
      </c>
      <c r="N29" s="764">
        <f t="shared" si="12"/>
        <v>4003036.231370382</v>
      </c>
      <c r="O29" s="764">
        <f>+O9-O28</f>
        <v>6183536.231370382</v>
      </c>
      <c r="P29" s="954">
        <f t="shared" si="4"/>
        <v>56083206.831153892</v>
      </c>
    </row>
    <row r="30" spans="1:763" x14ac:dyDescent="0.25">
      <c r="A30" s="758" t="e">
        <f t="shared" si="0"/>
        <v>#REF!</v>
      </c>
      <c r="B30" s="1229" t="s">
        <v>505</v>
      </c>
      <c r="C30" s="1230"/>
      <c r="D30" s="946">
        <f>2025000*D4</f>
        <v>992250</v>
      </c>
      <c r="E30" s="765">
        <f>1994741*D4</f>
        <v>977423.09</v>
      </c>
      <c r="F30" s="765">
        <f>1964073*D4</f>
        <v>962395.77</v>
      </c>
      <c r="G30" s="765">
        <f>1934992*D4</f>
        <v>948146.08</v>
      </c>
      <c r="H30" s="765">
        <f>1901490*D4</f>
        <v>931730.1</v>
      </c>
      <c r="I30" s="765">
        <f>1869564*D4</f>
        <v>916086.36</v>
      </c>
      <c r="J30" s="765">
        <f>1837206*D4</f>
        <v>900230.94</v>
      </c>
      <c r="K30" s="765">
        <f>1804412*D4</f>
        <v>884161.88</v>
      </c>
      <c r="L30" s="765">
        <f>1771174*D4</f>
        <v>867875.26</v>
      </c>
      <c r="M30" s="765">
        <f>1737488*D4</f>
        <v>851369.12</v>
      </c>
      <c r="N30" s="765">
        <f>1703348*D4</f>
        <v>834640.52</v>
      </c>
      <c r="O30" s="765">
        <f>1668746.35*D4</f>
        <v>817685.71149999998</v>
      </c>
      <c r="P30" s="957">
        <f t="shared" si="4"/>
        <v>10883994.831499999</v>
      </c>
    </row>
    <row r="31" spans="1:763" x14ac:dyDescent="0.25">
      <c r="A31" s="781" t="e">
        <f t="shared" si="0"/>
        <v>#REF!</v>
      </c>
      <c r="B31" s="778" t="s">
        <v>97</v>
      </c>
      <c r="C31" s="779">
        <v>3.5000000000000003E-2</v>
      </c>
      <c r="D31" s="947">
        <f t="shared" ref="D31:O31" si="13">D6*1.19*$C$31</f>
        <v>0</v>
      </c>
      <c r="E31" s="766">
        <f t="shared" si="13"/>
        <v>0</v>
      </c>
      <c r="F31" s="766">
        <f t="shared" si="13"/>
        <v>0</v>
      </c>
      <c r="G31" s="766">
        <f t="shared" si="13"/>
        <v>0</v>
      </c>
      <c r="H31" s="766">
        <f t="shared" si="13"/>
        <v>0</v>
      </c>
      <c r="I31" s="766">
        <f t="shared" si="13"/>
        <v>0</v>
      </c>
      <c r="J31" s="766">
        <f t="shared" si="13"/>
        <v>0</v>
      </c>
      <c r="K31" s="766">
        <f t="shared" si="13"/>
        <v>0</v>
      </c>
      <c r="L31" s="766">
        <f t="shared" si="13"/>
        <v>0</v>
      </c>
      <c r="M31" s="766">
        <f t="shared" si="13"/>
        <v>0</v>
      </c>
      <c r="N31" s="766">
        <f t="shared" si="13"/>
        <v>0</v>
      </c>
      <c r="O31" s="766">
        <f t="shared" si="13"/>
        <v>0</v>
      </c>
      <c r="P31" s="767">
        <f t="shared" si="4"/>
        <v>0</v>
      </c>
    </row>
    <row r="32" spans="1:763" x14ac:dyDescent="0.25">
      <c r="A32" s="781"/>
      <c r="B32" s="1200" t="s">
        <v>726</v>
      </c>
      <c r="C32" s="1201"/>
      <c r="D32" s="960">
        <f>+D30</f>
        <v>992250</v>
      </c>
      <c r="E32" s="765">
        <f t="shared" ref="E32:N32" si="14">+E30</f>
        <v>977423.09</v>
      </c>
      <c r="F32" s="765">
        <f t="shared" si="14"/>
        <v>962395.77</v>
      </c>
      <c r="G32" s="765">
        <f t="shared" si="14"/>
        <v>948146.08</v>
      </c>
      <c r="H32" s="765">
        <f t="shared" si="14"/>
        <v>931730.1</v>
      </c>
      <c r="I32" s="765">
        <f t="shared" si="14"/>
        <v>916086.36</v>
      </c>
      <c r="J32" s="765">
        <f t="shared" si="14"/>
        <v>900230.94</v>
      </c>
      <c r="K32" s="765">
        <f t="shared" si="14"/>
        <v>884161.88</v>
      </c>
      <c r="L32" s="765">
        <f t="shared" si="14"/>
        <v>867875.26</v>
      </c>
      <c r="M32" s="765">
        <f t="shared" si="14"/>
        <v>851369.12</v>
      </c>
      <c r="N32" s="765">
        <f t="shared" si="14"/>
        <v>834640.52</v>
      </c>
      <c r="O32" s="765">
        <f>+O30</f>
        <v>817685.71149999998</v>
      </c>
      <c r="P32" s="957">
        <f t="shared" si="4"/>
        <v>10883994.831499999</v>
      </c>
    </row>
    <row r="33" spans="1:16" x14ac:dyDescent="0.25">
      <c r="A33" s="781"/>
      <c r="B33" s="1267" t="s">
        <v>75</v>
      </c>
      <c r="C33" s="1268"/>
      <c r="D33" s="947">
        <v>0</v>
      </c>
      <c r="E33" s="766">
        <v>0</v>
      </c>
      <c r="F33" s="766">
        <v>0</v>
      </c>
      <c r="G33" s="766">
        <v>0</v>
      </c>
      <c r="H33" s="766">
        <v>0</v>
      </c>
      <c r="I33" s="766">
        <v>0</v>
      </c>
      <c r="J33" s="766">
        <v>0</v>
      </c>
      <c r="K33" s="766">
        <v>0</v>
      </c>
      <c r="L33" s="766">
        <v>0</v>
      </c>
      <c r="M33" s="766">
        <v>0</v>
      </c>
      <c r="N33" s="766">
        <v>0</v>
      </c>
      <c r="O33" s="766">
        <v>0</v>
      </c>
      <c r="P33" s="767">
        <f t="shared" si="4"/>
        <v>0</v>
      </c>
    </row>
    <row r="34" spans="1:16" x14ac:dyDescent="0.25">
      <c r="A34" s="758" t="e">
        <f>A31+1</f>
        <v>#REF!</v>
      </c>
      <c r="B34" s="1231" t="s">
        <v>729</v>
      </c>
      <c r="C34" s="1232"/>
      <c r="D34" s="961">
        <f>2241422*D4</f>
        <v>1098296.78</v>
      </c>
      <c r="E34" s="951">
        <f>2271682*D4</f>
        <v>1113124.18</v>
      </c>
      <c r="F34" s="951">
        <f>2302349*D4</f>
        <v>1128151.01</v>
      </c>
      <c r="G34" s="951">
        <f>2333431*D4</f>
        <v>1143381.19</v>
      </c>
      <c r="H34" s="951">
        <f>2364932*D4</f>
        <v>1158816.68</v>
      </c>
      <c r="I34" s="951">
        <f>2396859*D4</f>
        <v>1174460.9099999999</v>
      </c>
      <c r="J34" s="951">
        <f>2429216*D4</f>
        <v>1190315.8400000001</v>
      </c>
      <c r="K34" s="951">
        <f>2462011*D4</f>
        <v>1206385.3899999999</v>
      </c>
      <c r="L34" s="951">
        <f>2494248*D4</f>
        <v>1222181.52</v>
      </c>
      <c r="M34" s="951">
        <f>2529000*D4</f>
        <v>1239210</v>
      </c>
      <c r="N34" s="951">
        <f>2563074*D4</f>
        <v>1255906.26</v>
      </c>
      <c r="O34" s="951">
        <f>2597676.03*D4</f>
        <v>1272861.2546999999</v>
      </c>
      <c r="P34" s="962">
        <f t="shared" si="4"/>
        <v>14203091.014699999</v>
      </c>
    </row>
    <row r="35" spans="1:16" x14ac:dyDescent="0.25">
      <c r="A35" s="758" t="e">
        <f t="shared" si="0"/>
        <v>#REF!</v>
      </c>
      <c r="B35" s="1257" t="s">
        <v>754</v>
      </c>
      <c r="C35" s="1258"/>
      <c r="D35" s="795">
        <v>0</v>
      </c>
      <c r="E35" s="795">
        <f>+'Plan Acción y Cronograma (ane1)'!K120/3*J4</f>
        <v>746951.1</v>
      </c>
      <c r="F35" s="795">
        <f>+'Plan Acción y Cronograma (ane1)'!K120/3*J4</f>
        <v>746951.1</v>
      </c>
      <c r="G35" s="795">
        <f>+'Plan Acción y Cronograma (ane1)'!K120/3*J4</f>
        <v>746951.1</v>
      </c>
      <c r="H35" s="793"/>
      <c r="I35" s="793"/>
      <c r="J35" s="795">
        <f>+'Plan Acción y Cronograma (ane1)'!M59*J4</f>
        <v>6264912.6988000004</v>
      </c>
      <c r="K35" s="795"/>
      <c r="L35" s="795">
        <f>+'Plan Acción y Cronograma (ane1)'!F184/3*D4</f>
        <v>1960000</v>
      </c>
      <c r="M35" s="795">
        <f>+'Plan Acción y Cronograma (ane1)'!F184/3*D4</f>
        <v>1960000</v>
      </c>
      <c r="N35" s="795">
        <f>+'Plan Acción y Cronograma (ane1)'!F184/3*'VALORACION FINANCIERA 729-20'!D4</f>
        <v>1960000</v>
      </c>
      <c r="O35" s="795"/>
      <c r="P35" s="795">
        <f t="shared" si="4"/>
        <v>14385765.9988</v>
      </c>
    </row>
    <row r="36" spans="1:16" ht="21" customHeight="1" x14ac:dyDescent="0.25">
      <c r="A36" s="758" t="e">
        <f>A35+1</f>
        <v>#REF!</v>
      </c>
      <c r="B36" s="796" t="s">
        <v>29</v>
      </c>
      <c r="C36" s="797">
        <v>4.1000000000000003E-3</v>
      </c>
      <c r="D36" s="948">
        <f t="shared" ref="D36:O36" si="15">+D5*$C$36</f>
        <v>164795.30637683545</v>
      </c>
      <c r="E36" s="798">
        <f t="shared" si="15"/>
        <v>171691.14516801518</v>
      </c>
      <c r="F36" s="798">
        <f t="shared" si="15"/>
        <v>171691.14516801518</v>
      </c>
      <c r="G36" s="798">
        <f t="shared" si="15"/>
        <v>171691.14516801518</v>
      </c>
      <c r="H36" s="798">
        <f t="shared" si="15"/>
        <v>171691.14516801518</v>
      </c>
      <c r="I36" s="798">
        <f t="shared" si="15"/>
        <v>171691.14516801518</v>
      </c>
      <c r="J36" s="798">
        <f t="shared" si="15"/>
        <v>171691.14516801518</v>
      </c>
      <c r="K36" s="798">
        <f t="shared" si="15"/>
        <v>171691.14516801518</v>
      </c>
      <c r="L36" s="798">
        <f t="shared" si="15"/>
        <v>171691.14516801518</v>
      </c>
      <c r="M36" s="798">
        <f t="shared" si="15"/>
        <v>171691.14516801518</v>
      </c>
      <c r="N36" s="798">
        <f t="shared" si="15"/>
        <v>171691.14516801518</v>
      </c>
      <c r="O36" s="798">
        <f t="shared" si="15"/>
        <v>171691.14516801518</v>
      </c>
      <c r="P36" s="963">
        <f t="shared" si="4"/>
        <v>2053397.9032250028</v>
      </c>
    </row>
    <row r="37" spans="1:16" ht="27" customHeight="1" x14ac:dyDescent="0.25">
      <c r="A37" s="758" t="e">
        <f t="shared" si="0"/>
        <v>#REF!</v>
      </c>
      <c r="B37" s="1265" t="s">
        <v>508</v>
      </c>
      <c r="C37" s="1266"/>
      <c r="D37" s="949">
        <f>+D32+D34+D36</f>
        <v>2255342.0863768356</v>
      </c>
      <c r="E37" s="782">
        <f t="shared" ref="E37:N37" si="16">+E32</f>
        <v>977423.09</v>
      </c>
      <c r="F37" s="782">
        <f t="shared" si="16"/>
        <v>962395.77</v>
      </c>
      <c r="G37" s="782">
        <f t="shared" si="16"/>
        <v>948146.08</v>
      </c>
      <c r="H37" s="782">
        <f t="shared" si="16"/>
        <v>931730.1</v>
      </c>
      <c r="I37" s="782">
        <f t="shared" si="16"/>
        <v>916086.36</v>
      </c>
      <c r="J37" s="782">
        <f t="shared" si="16"/>
        <v>900230.94</v>
      </c>
      <c r="K37" s="782">
        <f t="shared" si="16"/>
        <v>884161.88</v>
      </c>
      <c r="L37" s="782">
        <f t="shared" si="16"/>
        <v>867875.26</v>
      </c>
      <c r="M37" s="782">
        <f t="shared" si="16"/>
        <v>851369.12</v>
      </c>
      <c r="N37" s="782">
        <f t="shared" si="16"/>
        <v>834640.52</v>
      </c>
      <c r="O37" s="782">
        <f>+O32</f>
        <v>817685.71149999998</v>
      </c>
      <c r="P37" s="964">
        <f t="shared" si="4"/>
        <v>12147086.917876836</v>
      </c>
    </row>
    <row r="38" spans="1:16" x14ac:dyDescent="0.25">
      <c r="A38" s="758" t="e">
        <f t="shared" si="0"/>
        <v>#REF!</v>
      </c>
      <c r="B38" s="1227" t="s">
        <v>31</v>
      </c>
      <c r="C38" s="1228"/>
      <c r="D38" s="763">
        <f>+D29-D32-D34-D36</f>
        <v>1966659.383128698</v>
      </c>
      <c r="E38" s="764">
        <f>+E29-E32-E34-E35-E36</f>
        <v>993846.71620236721</v>
      </c>
      <c r="F38" s="764">
        <f>+F29-F32-F34-F35-F36</f>
        <v>993847.20620236697</v>
      </c>
      <c r="G38" s="764">
        <f>+G29-G32-G34-G35-G36</f>
        <v>992866.71620236675</v>
      </c>
      <c r="H38" s="764">
        <f>+H29-H32-H34-H36-H35</f>
        <v>1740798.3062023667</v>
      </c>
      <c r="I38" s="764">
        <f>+I29-I31-I32-I34-I36-I35</f>
        <v>1740797.816202367</v>
      </c>
      <c r="J38" s="764">
        <f t="shared" ref="J38:O38" si="17">+J29-J31-J32-J34-J35-J36</f>
        <v>1123192.4239765233</v>
      </c>
      <c r="K38" s="764">
        <f t="shared" si="17"/>
        <v>1740797.816202367</v>
      </c>
      <c r="L38" s="764">
        <f t="shared" si="17"/>
        <v>-218711.69379763296</v>
      </c>
      <c r="M38" s="764">
        <f t="shared" si="17"/>
        <v>-219234.03379763328</v>
      </c>
      <c r="N38" s="764">
        <f t="shared" si="17"/>
        <v>-219201.6937976332</v>
      </c>
      <c r="O38" s="764">
        <f t="shared" si="17"/>
        <v>3921298.1200023666</v>
      </c>
      <c r="P38" s="954">
        <f t="shared" si="4"/>
        <v>14556957.08292889</v>
      </c>
    </row>
    <row r="39" spans="1:16" ht="15.75" customHeight="1" x14ac:dyDescent="0.25">
      <c r="A39" s="758" t="e">
        <f t="shared" si="0"/>
        <v>#REF!</v>
      </c>
      <c r="B39" s="784" t="s">
        <v>507</v>
      </c>
      <c r="C39" s="775">
        <v>0.33</v>
      </c>
      <c r="D39" s="772">
        <f>D38*$C$39</f>
        <v>648997.59643247037</v>
      </c>
      <c r="E39" s="761">
        <f>E38*$C$39</f>
        <v>327969.41634678119</v>
      </c>
      <c r="F39" s="761">
        <f t="shared" ref="F39:O39" si="18">F38*$C$39</f>
        <v>327969.57804678113</v>
      </c>
      <c r="G39" s="761">
        <f t="shared" si="18"/>
        <v>327646.01634678105</v>
      </c>
      <c r="H39" s="761">
        <f t="shared" si="18"/>
        <v>574463.44104678102</v>
      </c>
      <c r="I39" s="761">
        <f t="shared" si="18"/>
        <v>574463.27934678108</v>
      </c>
      <c r="J39" s="761">
        <f t="shared" si="18"/>
        <v>370653.49991225271</v>
      </c>
      <c r="K39" s="761">
        <f t="shared" si="18"/>
        <v>574463.27934678108</v>
      </c>
      <c r="L39" s="761">
        <f t="shared" si="18"/>
        <v>-72174.858953218878</v>
      </c>
      <c r="M39" s="761">
        <f t="shared" si="18"/>
        <v>-72347.231153218992</v>
      </c>
      <c r="N39" s="761">
        <f t="shared" si="18"/>
        <v>-72336.558953218962</v>
      </c>
      <c r="O39" s="761">
        <f t="shared" si="18"/>
        <v>1294028.379600781</v>
      </c>
      <c r="P39" s="762">
        <f t="shared" si="4"/>
        <v>4803795.8373665335</v>
      </c>
    </row>
    <row r="40" spans="1:16" ht="15.75" customHeight="1" x14ac:dyDescent="0.25">
      <c r="B40" s="935" t="s">
        <v>734</v>
      </c>
      <c r="C40" s="936"/>
      <c r="D40" s="965">
        <f>+D38-D39</f>
        <v>1317661.7866962277</v>
      </c>
      <c r="E40" s="780">
        <f t="shared" ref="E40:O40" si="19">+E38-E39</f>
        <v>665877.29985558602</v>
      </c>
      <c r="F40" s="780">
        <f t="shared" si="19"/>
        <v>665877.62815558584</v>
      </c>
      <c r="G40" s="780">
        <f t="shared" si="19"/>
        <v>665220.6998555857</v>
      </c>
      <c r="H40" s="780">
        <f t="shared" si="19"/>
        <v>1166334.8651555856</v>
      </c>
      <c r="I40" s="780">
        <f t="shared" si="19"/>
        <v>1166334.5368555859</v>
      </c>
      <c r="J40" s="780">
        <f t="shared" si="19"/>
        <v>752538.92406427069</v>
      </c>
      <c r="K40" s="780">
        <f t="shared" si="19"/>
        <v>1166334.5368555859</v>
      </c>
      <c r="L40" s="780">
        <f t="shared" si="19"/>
        <v>-146536.83484441409</v>
      </c>
      <c r="M40" s="780">
        <f t="shared" si="19"/>
        <v>-146886.8026444143</v>
      </c>
      <c r="N40" s="780">
        <f t="shared" si="19"/>
        <v>-146865.13484441425</v>
      </c>
      <c r="O40" s="780">
        <f t="shared" si="19"/>
        <v>2627269.7404015856</v>
      </c>
      <c r="P40" s="966">
        <f>+J40+K40+L40+M40+N40+O40</f>
        <v>4105854.4289881997</v>
      </c>
    </row>
    <row r="41" spans="1:16" ht="17.25" customHeight="1" thickBot="1" x14ac:dyDescent="0.3">
      <c r="A41" s="931" t="e">
        <f>A39+1</f>
        <v>#REF!</v>
      </c>
      <c r="B41" s="1271" t="s">
        <v>733</v>
      </c>
      <c r="C41" s="1272"/>
      <c r="D41" s="950">
        <f>+D38-D39-D40</f>
        <v>0</v>
      </c>
      <c r="E41" s="932">
        <f t="shared" ref="E41:O41" si="20">+E38-E39-E40</f>
        <v>0</v>
      </c>
      <c r="F41" s="932">
        <f t="shared" si="20"/>
        <v>0</v>
      </c>
      <c r="G41" s="932">
        <f t="shared" si="20"/>
        <v>0</v>
      </c>
      <c r="H41" s="932">
        <f t="shared" si="20"/>
        <v>0</v>
      </c>
      <c r="I41" s="932">
        <f t="shared" si="20"/>
        <v>0</v>
      </c>
      <c r="J41" s="932">
        <f t="shared" si="20"/>
        <v>0</v>
      </c>
      <c r="K41" s="932">
        <f t="shared" si="20"/>
        <v>0</v>
      </c>
      <c r="L41" s="932">
        <f t="shared" si="20"/>
        <v>0</v>
      </c>
      <c r="M41" s="932">
        <f t="shared" si="20"/>
        <v>0</v>
      </c>
      <c r="N41" s="932">
        <f t="shared" si="20"/>
        <v>0</v>
      </c>
      <c r="O41" s="932">
        <f t="shared" si="20"/>
        <v>0</v>
      </c>
      <c r="P41" s="967">
        <f>SUM(D41:O41)</f>
        <v>0</v>
      </c>
    </row>
    <row r="42" spans="1:16" x14ac:dyDescent="0.25">
      <c r="A42" s="758" t="e">
        <f t="shared" si="0"/>
        <v>#REF!</v>
      </c>
      <c r="C42" s="1026"/>
      <c r="D42" s="1027"/>
      <c r="F42" s="1028"/>
      <c r="G42" s="1028"/>
      <c r="H42" s="1028"/>
      <c r="I42" s="1028"/>
      <c r="J42" s="1028"/>
      <c r="K42" s="1028"/>
      <c r="L42" s="1028"/>
      <c r="M42" s="1028"/>
      <c r="N42" s="1028"/>
      <c r="O42" s="1028"/>
    </row>
    <row r="43" spans="1:16" ht="21.75" thickBot="1" x14ac:dyDescent="0.4">
      <c r="B43" s="1029"/>
      <c r="C43" s="1030"/>
      <c r="F43" s="1027"/>
      <c r="G43" s="1031"/>
      <c r="I43" s="1031"/>
      <c r="K43" s="1031"/>
      <c r="M43" s="1031"/>
      <c r="O43" s="1031"/>
    </row>
    <row r="44" spans="1:16" ht="22.5" x14ac:dyDescent="0.25">
      <c r="A44" s="1021">
        <f t="shared" ref="A44:A81" si="21">A43+1</f>
        <v>1</v>
      </c>
      <c r="B44" s="1209" t="s">
        <v>743</v>
      </c>
      <c r="C44" s="1210"/>
      <c r="D44" s="991"/>
      <c r="E44" s="991"/>
      <c r="F44" s="991"/>
      <c r="G44" s="990"/>
      <c r="H44" s="991"/>
      <c r="I44" s="991"/>
      <c r="J44" s="991"/>
      <c r="K44" s="991"/>
      <c r="L44" s="1022"/>
      <c r="M44" s="991"/>
      <c r="N44" s="991"/>
      <c r="O44" s="991"/>
      <c r="P44" s="940"/>
    </row>
    <row r="45" spans="1:16" ht="21" thickBot="1" x14ac:dyDescent="0.35">
      <c r="A45" s="1023">
        <f t="shared" si="21"/>
        <v>2</v>
      </c>
      <c r="B45" s="1211" t="s">
        <v>742</v>
      </c>
      <c r="C45" s="1212"/>
      <c r="D45" s="941"/>
      <c r="E45" s="941"/>
      <c r="F45" s="1033" t="s">
        <v>126</v>
      </c>
      <c r="G45" s="1033" t="s">
        <v>104</v>
      </c>
      <c r="H45" s="1033" t="s">
        <v>105</v>
      </c>
      <c r="I45" s="1033" t="s">
        <v>106</v>
      </c>
      <c r="J45" s="1033" t="s">
        <v>107</v>
      </c>
      <c r="K45" s="1033" t="s">
        <v>108</v>
      </c>
      <c r="L45" s="1033" t="s">
        <v>109</v>
      </c>
      <c r="M45" s="1033" t="s">
        <v>110</v>
      </c>
      <c r="N45" s="1033" t="s">
        <v>111</v>
      </c>
      <c r="O45" s="1033" t="s">
        <v>112</v>
      </c>
      <c r="P45" s="942"/>
    </row>
    <row r="46" spans="1:16" ht="15.75" thickBot="1" x14ac:dyDescent="0.3">
      <c r="A46" s="758">
        <f t="shared" si="21"/>
        <v>3</v>
      </c>
      <c r="B46" s="1263" t="s">
        <v>38</v>
      </c>
      <c r="C46" s="1264"/>
      <c r="D46" s="994" t="s">
        <v>511</v>
      </c>
      <c r="E46" s="756">
        <v>44197</v>
      </c>
      <c r="F46" s="756">
        <v>44228</v>
      </c>
      <c r="G46" s="756">
        <v>44256</v>
      </c>
      <c r="H46" s="756">
        <v>44287</v>
      </c>
      <c r="I46" s="756">
        <v>44317</v>
      </c>
      <c r="J46" s="756">
        <v>44348</v>
      </c>
      <c r="K46" s="756">
        <v>44378</v>
      </c>
      <c r="L46" s="756">
        <v>44409</v>
      </c>
      <c r="M46" s="756">
        <v>44440</v>
      </c>
      <c r="N46" s="756">
        <v>44470</v>
      </c>
      <c r="O46" s="756">
        <v>44501</v>
      </c>
      <c r="P46" s="1032" t="s">
        <v>16</v>
      </c>
    </row>
    <row r="47" spans="1:16" x14ac:dyDescent="0.25">
      <c r="A47" s="758">
        <f t="shared" si="21"/>
        <v>4</v>
      </c>
      <c r="B47" s="1241" t="s">
        <v>233</v>
      </c>
      <c r="C47" s="1242"/>
      <c r="D47" s="929">
        <v>0.49</v>
      </c>
      <c r="E47" s="952"/>
      <c r="F47" s="952"/>
      <c r="G47" s="952"/>
      <c r="H47" s="952"/>
      <c r="I47" s="952"/>
      <c r="J47" s="952"/>
      <c r="K47" s="952"/>
      <c r="L47" s="952"/>
      <c r="M47" s="952"/>
      <c r="N47" s="952"/>
      <c r="O47" s="952"/>
      <c r="P47" s="953"/>
    </row>
    <row r="48" spans="1:16" x14ac:dyDescent="0.25">
      <c r="A48" s="758">
        <f t="shared" si="21"/>
        <v>5</v>
      </c>
      <c r="B48" s="1255" t="s">
        <v>358</v>
      </c>
      <c r="C48" s="1256"/>
      <c r="D48" s="772">
        <f>+'DATOS CAMEP'!E37*D4</f>
        <v>41875889.065369554</v>
      </c>
      <c r="E48" s="761">
        <f>+'DATOS CAMEP'!F37*D4</f>
        <v>43636850.263461344</v>
      </c>
      <c r="F48" s="761">
        <f>+'DATOS CAMEP'!F37*$D$4</f>
        <v>43636850.263461344</v>
      </c>
      <c r="G48" s="761">
        <f>+'DATOS CAMEP'!F37*D47</f>
        <v>43636850.263461344</v>
      </c>
      <c r="H48" s="761">
        <f>+'DATOS CAMEP'!F37*D47</f>
        <v>43636850.263461344</v>
      </c>
      <c r="I48" s="761">
        <f>+'DATOS CAMEP'!F37*D47</f>
        <v>43636850.263461344</v>
      </c>
      <c r="J48" s="761">
        <f>+'DATOS CAMEP'!F37*D47</f>
        <v>43636850.263461344</v>
      </c>
      <c r="K48" s="761">
        <f>+'DATOS CAMEP'!F37*D47</f>
        <v>43636850.263461344</v>
      </c>
      <c r="L48" s="761">
        <f>+'DATOS CAMEP'!F37*D47</f>
        <v>43636850.263461344</v>
      </c>
      <c r="M48" s="761">
        <f>+'DATOS CAMEP'!F37*D47</f>
        <v>43636850.263461344</v>
      </c>
      <c r="N48" s="761">
        <f>+'DATOS CAMEP'!F37*D47</f>
        <v>43636850.263461344</v>
      </c>
      <c r="O48" s="761">
        <f>+'DATOS CAMEP'!F37*D47</f>
        <v>43636850.263461344</v>
      </c>
      <c r="P48" s="762">
        <f>SUM(D48:O48)</f>
        <v>521881241.96344441</v>
      </c>
    </row>
    <row r="49" spans="1:16" ht="15" customHeight="1" x14ac:dyDescent="0.25">
      <c r="A49" s="758">
        <f t="shared" si="21"/>
        <v>6</v>
      </c>
      <c r="B49" s="1205" t="s">
        <v>737</v>
      </c>
      <c r="C49" s="1206"/>
      <c r="D49" s="772"/>
      <c r="E49" s="968"/>
      <c r="F49" s="968"/>
      <c r="G49" s="968"/>
      <c r="H49" s="968"/>
      <c r="I49" s="968"/>
      <c r="J49" s="968"/>
      <c r="K49" s="968"/>
      <c r="L49" s="771"/>
      <c r="M49" s="771"/>
      <c r="N49" s="771"/>
      <c r="O49" s="771"/>
      <c r="P49" s="972">
        <f t="shared" ref="P49:P83" si="22">SUM(D49:O49)</f>
        <v>0</v>
      </c>
    </row>
    <row r="50" spans="1:16" x14ac:dyDescent="0.25">
      <c r="A50" s="758">
        <f t="shared" si="21"/>
        <v>7</v>
      </c>
      <c r="B50" s="1243" t="s">
        <v>356</v>
      </c>
      <c r="C50" s="1244"/>
      <c r="D50" s="772"/>
      <c r="E50" s="761"/>
      <c r="F50" s="761"/>
      <c r="G50" s="761"/>
      <c r="H50" s="761"/>
      <c r="I50" s="761"/>
      <c r="J50" s="761"/>
      <c r="K50" s="761">
        <f>+C82+D82+E82+F82+G82+H82+I82+J82</f>
        <v>9489010.9129532631</v>
      </c>
      <c r="L50" s="761"/>
      <c r="M50" s="761"/>
      <c r="N50" s="761"/>
      <c r="O50" s="761"/>
      <c r="P50" s="762">
        <f>SUM(D50:O50)</f>
        <v>9489010.9129532631</v>
      </c>
    </row>
    <row r="51" spans="1:16" x14ac:dyDescent="0.25">
      <c r="A51" s="758">
        <f t="shared" si="21"/>
        <v>8</v>
      </c>
      <c r="B51" s="1205" t="s">
        <v>121</v>
      </c>
      <c r="C51" s="1206"/>
      <c r="D51" s="772">
        <f t="shared" ref="D51:O51" si="23">D48+D49-((D48+D49)/1.19)</f>
        <v>6686066.3213615268</v>
      </c>
      <c r="E51" s="761">
        <f>E48+E49-((E48+E49)/1.19)</f>
        <v>6967228.193325758</v>
      </c>
      <c r="F51" s="761">
        <f t="shared" si="23"/>
        <v>6967228.193325758</v>
      </c>
      <c r="G51" s="761">
        <f t="shared" si="23"/>
        <v>6967228.193325758</v>
      </c>
      <c r="H51" s="761">
        <f t="shared" si="23"/>
        <v>6967228.193325758</v>
      </c>
      <c r="I51" s="761">
        <f t="shared" si="23"/>
        <v>6967228.193325758</v>
      </c>
      <c r="J51" s="761">
        <f t="shared" si="23"/>
        <v>6967228.193325758</v>
      </c>
      <c r="K51" s="761">
        <f t="shared" si="23"/>
        <v>6967228.193325758</v>
      </c>
      <c r="L51" s="761">
        <f t="shared" si="23"/>
        <v>6967228.193325758</v>
      </c>
      <c r="M51" s="761">
        <f t="shared" si="23"/>
        <v>6967228.193325758</v>
      </c>
      <c r="N51" s="761">
        <f t="shared" si="23"/>
        <v>6967228.193325758</v>
      </c>
      <c r="O51" s="761">
        <f t="shared" si="23"/>
        <v>6967228.193325758</v>
      </c>
      <c r="P51" s="762">
        <f t="shared" si="22"/>
        <v>83325576.447944865</v>
      </c>
    </row>
    <row r="52" spans="1:16" x14ac:dyDescent="0.25">
      <c r="A52" s="758">
        <f t="shared" si="21"/>
        <v>9</v>
      </c>
      <c r="B52" s="1219" t="s">
        <v>87</v>
      </c>
      <c r="C52" s="1220"/>
      <c r="D52" s="763">
        <f>SUM(D48:D49)-D50-D51</f>
        <v>35189822.744008027</v>
      </c>
      <c r="E52" s="764">
        <f>SUM(E48:E50)-E51</f>
        <v>36669622.070135586</v>
      </c>
      <c r="F52" s="764">
        <f t="shared" ref="F52:O52" si="24">SUM(F48:F50)-F51</f>
        <v>36669622.070135586</v>
      </c>
      <c r="G52" s="764">
        <f t="shared" si="24"/>
        <v>36669622.070135586</v>
      </c>
      <c r="H52" s="764">
        <f t="shared" si="24"/>
        <v>36669622.070135586</v>
      </c>
      <c r="I52" s="764">
        <f t="shared" si="24"/>
        <v>36669622.070135586</v>
      </c>
      <c r="J52" s="764">
        <f t="shared" si="24"/>
        <v>36669622.070135586</v>
      </c>
      <c r="K52" s="764">
        <f t="shared" si="24"/>
        <v>46158632.983088851</v>
      </c>
      <c r="L52" s="764">
        <f t="shared" si="24"/>
        <v>36669622.070135586</v>
      </c>
      <c r="M52" s="764">
        <f>SUM(M48:M50)-M51</f>
        <v>36669622.070135586</v>
      </c>
      <c r="N52" s="764">
        <f t="shared" si="24"/>
        <v>36669622.070135586</v>
      </c>
      <c r="O52" s="764">
        <f t="shared" si="24"/>
        <v>36669622.070135586</v>
      </c>
      <c r="P52" s="954">
        <f t="shared" si="22"/>
        <v>448044676.42845279</v>
      </c>
    </row>
    <row r="53" spans="1:16" x14ac:dyDescent="0.25">
      <c r="A53" s="758">
        <f t="shared" si="21"/>
        <v>10</v>
      </c>
      <c r="B53" s="1251" t="s">
        <v>234</v>
      </c>
      <c r="C53" s="1252"/>
      <c r="D53" s="1216"/>
      <c r="E53" s="1217"/>
      <c r="F53" s="1217"/>
      <c r="G53" s="1217"/>
      <c r="H53" s="1217"/>
      <c r="I53" s="1217"/>
      <c r="J53" s="1217"/>
      <c r="K53" s="1217"/>
      <c r="L53" s="1217"/>
      <c r="M53" s="1217"/>
      <c r="N53" s="1217"/>
      <c r="O53" s="1217"/>
      <c r="P53" s="1218"/>
    </row>
    <row r="54" spans="1:16" ht="15" customHeight="1" x14ac:dyDescent="0.25">
      <c r="A54" s="758">
        <f t="shared" si="21"/>
        <v>11</v>
      </c>
      <c r="B54" s="1245" t="s">
        <v>515</v>
      </c>
      <c r="C54" s="1246"/>
      <c r="D54" s="943">
        <f>+'Plan Acción y Cronograma (ane1)'!F183*D47</f>
        <v>2180500</v>
      </c>
      <c r="E54" s="766">
        <f>+'DATOS MODELO'!I13</f>
        <v>2320374.3135191514</v>
      </c>
      <c r="F54" s="766">
        <f>+'DATOS MODELO'!I13</f>
        <v>2320374.3135191514</v>
      </c>
      <c r="G54" s="766">
        <f>+'DATOS MODELO'!I13</f>
        <v>2320374.3135191514</v>
      </c>
      <c r="H54" s="766">
        <f>+'DATOS MODELO'!I13</f>
        <v>2320374.3135191514</v>
      </c>
      <c r="I54" s="766">
        <f>+'DATOS MODELO'!I13</f>
        <v>2320374.3135191514</v>
      </c>
      <c r="J54" s="766">
        <f>+'DATOS MODELO'!I13</f>
        <v>2320374.3135191514</v>
      </c>
      <c r="K54" s="766">
        <f>+'DATOS MODELO'!I13</f>
        <v>2320374.3135191514</v>
      </c>
      <c r="L54" s="766">
        <f>+'DATOS MODELO'!I13</f>
        <v>2320374.3135191514</v>
      </c>
      <c r="M54" s="766">
        <f>+'DATOS MODELO'!I13</f>
        <v>2320374.3135191514</v>
      </c>
      <c r="N54" s="766">
        <f>+'DATOS MODELO'!I13</f>
        <v>2320374.3135191514</v>
      </c>
      <c r="O54" s="766">
        <f>+'DATOS MODELO'!I13</f>
        <v>2320374.3135191514</v>
      </c>
      <c r="P54" s="762">
        <f t="shared" si="22"/>
        <v>27704617.448710661</v>
      </c>
    </row>
    <row r="55" spans="1:16" x14ac:dyDescent="0.25">
      <c r="A55" s="758">
        <f t="shared" si="21"/>
        <v>12</v>
      </c>
      <c r="B55" s="1245" t="s">
        <v>736</v>
      </c>
      <c r="C55" s="1246"/>
      <c r="D55" s="943">
        <v>0</v>
      </c>
      <c r="E55" s="761"/>
      <c r="F55" s="766"/>
      <c r="G55" s="766"/>
      <c r="H55" s="766"/>
      <c r="I55" s="766"/>
      <c r="J55" s="766"/>
      <c r="K55" s="766"/>
      <c r="L55" s="766"/>
      <c r="M55" s="766"/>
      <c r="N55" s="766"/>
      <c r="O55" s="766"/>
      <c r="P55" s="767">
        <f t="shared" si="22"/>
        <v>0</v>
      </c>
    </row>
    <row r="56" spans="1:16" x14ac:dyDescent="0.25">
      <c r="A56" s="758">
        <f t="shared" si="21"/>
        <v>13</v>
      </c>
      <c r="B56" s="1247" t="s">
        <v>16</v>
      </c>
      <c r="C56" s="1248"/>
      <c r="D56" s="944">
        <f>+D52-D54</f>
        <v>33009322.744008027</v>
      </c>
      <c r="E56" s="787">
        <f>+E52-E54-E55</f>
        <v>34349247.756616436</v>
      </c>
      <c r="F56" s="787">
        <f t="shared" ref="F56:O56" si="25">+F52-F54</f>
        <v>34349247.756616436</v>
      </c>
      <c r="G56" s="787">
        <f t="shared" si="25"/>
        <v>34349247.756616436</v>
      </c>
      <c r="H56" s="787">
        <f t="shared" si="25"/>
        <v>34349247.756616436</v>
      </c>
      <c r="I56" s="787">
        <f t="shared" si="25"/>
        <v>34349247.756616436</v>
      </c>
      <c r="J56" s="787">
        <f t="shared" si="25"/>
        <v>34349247.756616436</v>
      </c>
      <c r="K56" s="787">
        <f t="shared" si="25"/>
        <v>43838258.669569701</v>
      </c>
      <c r="L56" s="787">
        <f t="shared" si="25"/>
        <v>34349247.756616436</v>
      </c>
      <c r="M56" s="787">
        <f t="shared" si="25"/>
        <v>34349247.756616436</v>
      </c>
      <c r="N56" s="787">
        <f t="shared" si="25"/>
        <v>34349247.756616436</v>
      </c>
      <c r="O56" s="787">
        <f t="shared" si="25"/>
        <v>34349247.756616436</v>
      </c>
      <c r="P56" s="973">
        <f>+P52-P54</f>
        <v>420340058.97974211</v>
      </c>
    </row>
    <row r="57" spans="1:16" x14ac:dyDescent="0.25">
      <c r="A57" s="758">
        <f t="shared" si="21"/>
        <v>14</v>
      </c>
      <c r="B57" s="1229" t="s">
        <v>229</v>
      </c>
      <c r="C57" s="1230"/>
      <c r="D57" s="1200"/>
      <c r="E57" s="1201"/>
      <c r="F57" s="1201"/>
      <c r="G57" s="1201"/>
      <c r="H57" s="1201"/>
      <c r="I57" s="1201"/>
      <c r="J57" s="1201"/>
      <c r="K57" s="1201"/>
      <c r="L57" s="1201"/>
      <c r="M57" s="1201"/>
      <c r="N57" s="1201"/>
      <c r="O57" s="1201"/>
      <c r="P57" s="1202"/>
    </row>
    <row r="58" spans="1:16" x14ac:dyDescent="0.25">
      <c r="A58" s="758">
        <f t="shared" si="21"/>
        <v>15</v>
      </c>
      <c r="B58" s="1243" t="s">
        <v>101</v>
      </c>
      <c r="C58" s="1244"/>
      <c r="D58" s="772">
        <f>+'PROYECCION DE GASTOS'!I111*D47</f>
        <v>17963435.965440892</v>
      </c>
      <c r="E58" s="761">
        <f>+'PROYECCION DE GASTOS'!J111*D47</f>
        <v>19094602.777473573</v>
      </c>
      <c r="F58" s="761">
        <f>+'PROYECCION DE GASTOS'!J111*D47</f>
        <v>19094602.777473573</v>
      </c>
      <c r="G58" s="761">
        <f>+'PROYECCION DE GASTOS'!J111*D47</f>
        <v>19094602.777473573</v>
      </c>
      <c r="H58" s="761">
        <f>+'PROYECCION DE GASTOS'!J111*D47</f>
        <v>19094602.777473573</v>
      </c>
      <c r="I58" s="761">
        <f>+'PROYECCION DE GASTOS'!J111*D47</f>
        <v>19094602.777473573</v>
      </c>
      <c r="J58" s="761">
        <f>+'PROYECCION DE GASTOS'!J111*D47</f>
        <v>19094602.777473573</v>
      </c>
      <c r="K58" s="761">
        <f>+'PROYECCION DE GASTOS'!J111*D47</f>
        <v>19094602.777473573</v>
      </c>
      <c r="L58" s="761">
        <f>+'PROYECCION DE GASTOS'!J111*D47</f>
        <v>19094602.777473573</v>
      </c>
      <c r="M58" s="761">
        <f>+'PROYECCION DE GASTOS'!J111*D47</f>
        <v>19094602.777473573</v>
      </c>
      <c r="N58" s="761">
        <f>+'PROYECCION DE GASTOS'!J111*D47</f>
        <v>19094602.777473573</v>
      </c>
      <c r="O58" s="761">
        <f>+'PROYECCION DE GASTOS'!J111*D47</f>
        <v>19094602.777473573</v>
      </c>
      <c r="P58" s="762">
        <f t="shared" si="22"/>
        <v>228004066.51765016</v>
      </c>
    </row>
    <row r="59" spans="1:16" x14ac:dyDescent="0.25">
      <c r="A59" s="758">
        <f t="shared" si="21"/>
        <v>16</v>
      </c>
      <c r="B59" s="1243" t="s">
        <v>231</v>
      </c>
      <c r="C59" s="1244"/>
      <c r="D59" s="772">
        <f>+'PROYECCION DE GASTOS'!H127*D47</f>
        <v>237320.08218227787</v>
      </c>
      <c r="E59" s="761">
        <f>+'PROYECCION DE GASTOS'!I127*D47</f>
        <v>247299.84537246524</v>
      </c>
      <c r="F59" s="761">
        <f>+'PROYECCION DE GASTOS'!I127*D47</f>
        <v>247299.84537246524</v>
      </c>
      <c r="G59" s="761">
        <f>+'PROYECCION DE GASTOS'!I127*D47</f>
        <v>247299.84537246524</v>
      </c>
      <c r="H59" s="761">
        <f>+'PROYECCION DE GASTOS'!I127*D47</f>
        <v>247299.84537246524</v>
      </c>
      <c r="I59" s="761">
        <f>+'PROYECCION DE GASTOS'!I127*D47</f>
        <v>247299.84537246524</v>
      </c>
      <c r="J59" s="761">
        <f>+'PROYECCION DE GASTOS'!I127*D47</f>
        <v>247299.84537246524</v>
      </c>
      <c r="K59" s="761">
        <f>+'PROYECCION DE GASTOS'!I127*D47</f>
        <v>247299.84537246524</v>
      </c>
      <c r="L59" s="761">
        <f>+'PROYECCION DE GASTOS'!I127*D47</f>
        <v>247299.84537246524</v>
      </c>
      <c r="M59" s="761">
        <f>+'PROYECCION DE GASTOS'!I127*D47</f>
        <v>247299.84537246524</v>
      </c>
      <c r="N59" s="761">
        <f>+'PROYECCION DE GASTOS'!I127*D47</f>
        <v>247299.84537246524</v>
      </c>
      <c r="O59" s="761">
        <f>+'PROYECCION DE GASTOS'!I127*D47</f>
        <v>247299.84537246524</v>
      </c>
      <c r="P59" s="762">
        <f t="shared" si="22"/>
        <v>2957618.3812793959</v>
      </c>
    </row>
    <row r="60" spans="1:16" ht="15" customHeight="1" x14ac:dyDescent="0.25">
      <c r="A60" s="758" t="e">
        <f>#REF!+1</f>
        <v>#REF!</v>
      </c>
      <c r="B60" s="1205" t="s">
        <v>250</v>
      </c>
      <c r="C60" s="1206"/>
      <c r="D60" s="772">
        <f t="shared" ref="D60:I60" si="26">+SUM(D58:D59)*10%</f>
        <v>1820075.6047623169</v>
      </c>
      <c r="E60" s="788">
        <f t="shared" si="26"/>
        <v>1934190.2622846039</v>
      </c>
      <c r="F60" s="761">
        <f t="shared" si="26"/>
        <v>1934190.2622846039</v>
      </c>
      <c r="G60" s="761">
        <f t="shared" si="26"/>
        <v>1934190.2622846039</v>
      </c>
      <c r="H60" s="761">
        <f t="shared" si="26"/>
        <v>1934190.2622846039</v>
      </c>
      <c r="I60" s="761">
        <f t="shared" si="26"/>
        <v>1934190.2622846039</v>
      </c>
      <c r="J60" s="761">
        <f t="shared" ref="J60:O60" si="27">SUM(J58:J59)*10%</f>
        <v>1934190.2622846039</v>
      </c>
      <c r="K60" s="761">
        <f t="shared" si="27"/>
        <v>1934190.2622846039</v>
      </c>
      <c r="L60" s="761">
        <f t="shared" si="27"/>
        <v>1934190.2622846039</v>
      </c>
      <c r="M60" s="761">
        <f t="shared" si="27"/>
        <v>1934190.2622846039</v>
      </c>
      <c r="N60" s="761">
        <f t="shared" si="27"/>
        <v>1934190.2622846039</v>
      </c>
      <c r="O60" s="761">
        <f t="shared" si="27"/>
        <v>1934190.2622846039</v>
      </c>
      <c r="P60" s="762">
        <f t="shared" si="22"/>
        <v>23096168.489892952</v>
      </c>
    </row>
    <row r="61" spans="1:16" x14ac:dyDescent="0.25">
      <c r="A61" s="758" t="e">
        <f t="shared" si="21"/>
        <v>#REF!</v>
      </c>
      <c r="B61" s="1259" t="s">
        <v>598</v>
      </c>
      <c r="C61" s="1260"/>
      <c r="D61" s="785">
        <f>180000*$D$47+'PROYECCION DE GASTOS'!T63</f>
        <v>729504.83378847921</v>
      </c>
      <c r="E61" s="968">
        <f>180000*D47+'PROYECCION DE GASTOS'!T63</f>
        <v>729504.83378847921</v>
      </c>
      <c r="F61" s="968">
        <f>180000*D47+'PROYECCION DE GASTOS'!T63</f>
        <v>729504.83378847921</v>
      </c>
      <c r="G61" s="968">
        <f>180000*D47+'PROYECCION DE GASTOS'!T63</f>
        <v>729504.83378847921</v>
      </c>
      <c r="H61" s="968">
        <f>180000*D47+'PROYECCION DE GASTOS'!T63</f>
        <v>729504.83378847921</v>
      </c>
      <c r="I61" s="968">
        <f>180000*D47+'PROYECCION DE GASTOS'!T63</f>
        <v>729504.83378847921</v>
      </c>
      <c r="J61" s="968">
        <f>180000*D47+'PROYECCION DE GASTOS'!T63</f>
        <v>729504.83378847921</v>
      </c>
      <c r="K61" s="968">
        <f>180000*D47+'PROYECCION DE GASTOS'!T63</f>
        <v>729504.83378847921</v>
      </c>
      <c r="L61" s="968">
        <f>180000*D47+'PROYECCION DE GASTOS'!T63</f>
        <v>729504.83378847921</v>
      </c>
      <c r="M61" s="968">
        <f>180000*D47+'PROYECCION DE GASTOS'!T63</f>
        <v>729504.83378847921</v>
      </c>
      <c r="N61" s="968">
        <f>180000*D47+'PROYECCION DE GASTOS'!T63</f>
        <v>729504.83378847921</v>
      </c>
      <c r="O61" s="968">
        <f>180000*D47+'PROYECCION DE GASTOS'!T63</f>
        <v>729504.83378847921</v>
      </c>
      <c r="P61" s="974">
        <f t="shared" si="22"/>
        <v>8754058.0054617487</v>
      </c>
    </row>
    <row r="62" spans="1:16" x14ac:dyDescent="0.25">
      <c r="A62" s="758" t="e">
        <f t="shared" si="21"/>
        <v>#REF!</v>
      </c>
      <c r="B62" s="773" t="s">
        <v>28</v>
      </c>
      <c r="C62" s="774">
        <v>9.6600000000000002E-3</v>
      </c>
      <c r="D62" s="772">
        <f>+$C62*D48/1.19*D47</f>
        <v>166567.50697648758</v>
      </c>
      <c r="E62" s="761">
        <f>+$C62*E48/1.19*D47</f>
        <v>173571.98910677974</v>
      </c>
      <c r="F62" s="761">
        <f>+$C62*F48/1.19*D47</f>
        <v>173571.98910677974</v>
      </c>
      <c r="G62" s="761">
        <f>+$C62*G48/1.19*D47</f>
        <v>173571.98910677974</v>
      </c>
      <c r="H62" s="761">
        <f>+$C62*H48/1.19*D47</f>
        <v>173571.98910677974</v>
      </c>
      <c r="I62" s="761">
        <f>+$C62*I48/1.19*D47</f>
        <v>173571.98910677974</v>
      </c>
      <c r="J62" s="761">
        <f>+$C62*J48/1.19*D47</f>
        <v>173571.98910677974</v>
      </c>
      <c r="K62" s="761">
        <f>+$C62*K48/1.19*D47</f>
        <v>173571.98910677974</v>
      </c>
      <c r="L62" s="761">
        <f>+$C62*L48/1.19*D47</f>
        <v>173571.98910677974</v>
      </c>
      <c r="M62" s="761">
        <f>+$C62*M48/1.19*D47</f>
        <v>173571.98910677974</v>
      </c>
      <c r="N62" s="761">
        <f>+$C62*N48/1.19*D47</f>
        <v>173571.98910677974</v>
      </c>
      <c r="O62" s="761">
        <f>+$C62*O48/1.19*D47</f>
        <v>173571.98910677974</v>
      </c>
      <c r="P62" s="762">
        <f t="shared" si="22"/>
        <v>2075859.3871510644</v>
      </c>
    </row>
    <row r="63" spans="1:16" x14ac:dyDescent="0.25">
      <c r="A63" s="758" t="e">
        <f t="shared" si="21"/>
        <v>#REF!</v>
      </c>
      <c r="B63" s="773" t="s">
        <v>98</v>
      </c>
      <c r="C63" s="775">
        <v>0.15</v>
      </c>
      <c r="D63" s="975">
        <f>$C$63*D62</f>
        <v>24985.126046473135</v>
      </c>
      <c r="E63" s="899">
        <f>$C$63*E62</f>
        <v>26035.798366016959</v>
      </c>
      <c r="F63" s="899">
        <f t="shared" ref="F63:O63" si="28">$C$63*F62</f>
        <v>26035.798366016959</v>
      </c>
      <c r="G63" s="899">
        <f t="shared" si="28"/>
        <v>26035.798366016959</v>
      </c>
      <c r="H63" s="899">
        <f t="shared" si="28"/>
        <v>26035.798366016959</v>
      </c>
      <c r="I63" s="899">
        <f t="shared" si="28"/>
        <v>26035.798366016959</v>
      </c>
      <c r="J63" s="899">
        <f t="shared" si="28"/>
        <v>26035.798366016959</v>
      </c>
      <c r="K63" s="899">
        <f t="shared" si="28"/>
        <v>26035.798366016959</v>
      </c>
      <c r="L63" s="899">
        <f t="shared" si="28"/>
        <v>26035.798366016959</v>
      </c>
      <c r="M63" s="899">
        <f t="shared" si="28"/>
        <v>26035.798366016959</v>
      </c>
      <c r="N63" s="899">
        <f t="shared" si="28"/>
        <v>26035.798366016959</v>
      </c>
      <c r="O63" s="899">
        <f t="shared" si="28"/>
        <v>26035.798366016959</v>
      </c>
      <c r="P63" s="976">
        <f t="shared" si="22"/>
        <v>311378.90807265969</v>
      </c>
    </row>
    <row r="64" spans="1:16" x14ac:dyDescent="0.25">
      <c r="A64" s="758" t="e">
        <f t="shared" si="21"/>
        <v>#REF!</v>
      </c>
      <c r="B64" s="1207" t="s">
        <v>239</v>
      </c>
      <c r="C64" s="1208"/>
      <c r="D64" s="763">
        <f t="shared" ref="D64:O64" si="29">+SUM(D58:D63)</f>
        <v>20941889.119196925</v>
      </c>
      <c r="E64" s="764">
        <f t="shared" si="29"/>
        <v>22205205.506391916</v>
      </c>
      <c r="F64" s="764">
        <f t="shared" si="29"/>
        <v>22205205.506391916</v>
      </c>
      <c r="G64" s="764">
        <f t="shared" si="29"/>
        <v>22205205.506391916</v>
      </c>
      <c r="H64" s="764">
        <f t="shared" si="29"/>
        <v>22205205.506391916</v>
      </c>
      <c r="I64" s="764">
        <f t="shared" si="29"/>
        <v>22205205.506391916</v>
      </c>
      <c r="J64" s="764">
        <f t="shared" si="29"/>
        <v>22205205.506391916</v>
      </c>
      <c r="K64" s="764">
        <f t="shared" si="29"/>
        <v>22205205.506391916</v>
      </c>
      <c r="L64" s="764">
        <f t="shared" si="29"/>
        <v>22205205.506391916</v>
      </c>
      <c r="M64" s="764">
        <f t="shared" si="29"/>
        <v>22205205.506391916</v>
      </c>
      <c r="N64" s="764">
        <f t="shared" si="29"/>
        <v>22205205.506391916</v>
      </c>
      <c r="O64" s="764">
        <f t="shared" si="29"/>
        <v>22205205.506391916</v>
      </c>
      <c r="P64" s="954">
        <f t="shared" si="22"/>
        <v>265199149.68950799</v>
      </c>
    </row>
    <row r="65" spans="1:16" x14ac:dyDescent="0.25">
      <c r="A65" s="758" t="e">
        <f t="shared" si="21"/>
        <v>#REF!</v>
      </c>
      <c r="B65" s="1229" t="s">
        <v>232</v>
      </c>
      <c r="C65" s="1230"/>
      <c r="D65" s="1197"/>
      <c r="E65" s="1198"/>
      <c r="F65" s="1198"/>
      <c r="G65" s="1198"/>
      <c r="H65" s="1198"/>
      <c r="I65" s="1198"/>
      <c r="J65" s="1198"/>
      <c r="K65" s="1198"/>
      <c r="L65" s="1198"/>
      <c r="M65" s="1198"/>
      <c r="N65" s="1198"/>
      <c r="O65" s="1198"/>
      <c r="P65" s="1199"/>
    </row>
    <row r="66" spans="1:16" x14ac:dyDescent="0.25">
      <c r="A66" s="758" t="e">
        <f t="shared" si="21"/>
        <v>#REF!</v>
      </c>
      <c r="B66" s="1243" t="s">
        <v>728</v>
      </c>
      <c r="C66" s="1244"/>
      <c r="D66" s="772">
        <f>+'PROYECCION DE GASTOS'!H121*D47</f>
        <v>7811835.6941676047</v>
      </c>
      <c r="E66" s="761">
        <f>+'PROYECCION DE GASTOS'!I121*D47</f>
        <v>8303751.0101068728</v>
      </c>
      <c r="F66" s="761">
        <f>+'PROYECCION DE GASTOS'!I121*D47</f>
        <v>8303751.0101068728</v>
      </c>
      <c r="G66" s="761">
        <f>+'PROYECCION DE GASTOS'!I121*D47</f>
        <v>8303751.0101068728</v>
      </c>
      <c r="H66" s="761">
        <f>+'PROYECCION DE GASTOS'!I121*D47</f>
        <v>8303751.0101068728</v>
      </c>
      <c r="I66" s="761">
        <f>+'PROYECCION DE GASTOS'!I121*D47</f>
        <v>8303751.0101068728</v>
      </c>
      <c r="J66" s="761">
        <f>+'PROYECCION DE GASTOS'!I121*D47</f>
        <v>8303751.0101068728</v>
      </c>
      <c r="K66" s="761">
        <f>+'PROYECCION DE GASTOS'!I121*D47</f>
        <v>8303751.0101068728</v>
      </c>
      <c r="L66" s="761">
        <f>+'PROYECCION DE GASTOS'!I121*D47</f>
        <v>8303751.0101068728</v>
      </c>
      <c r="M66" s="761">
        <f>+'PROYECCION DE GASTOS'!I121*D47</f>
        <v>8303751.0101068728</v>
      </c>
      <c r="N66" s="761">
        <f>+'PROYECCION DE GASTOS'!I121*D47</f>
        <v>8303751.0101068728</v>
      </c>
      <c r="O66" s="761">
        <f>+'PROYECCION DE GASTOS'!I121*D47</f>
        <v>8303751.0101068728</v>
      </c>
      <c r="P66" s="762">
        <f t="shared" si="22"/>
        <v>99153096.805343226</v>
      </c>
    </row>
    <row r="67" spans="1:16" x14ac:dyDescent="0.25">
      <c r="A67" s="758" t="e">
        <f t="shared" si="21"/>
        <v>#REF!</v>
      </c>
      <c r="B67" s="1243" t="s">
        <v>235</v>
      </c>
      <c r="C67" s="1244"/>
      <c r="D67" s="772">
        <f>+'PROYECCION DE GASTOS'!H127*D47</f>
        <v>237320.08218227787</v>
      </c>
      <c r="E67" s="761">
        <f>+'PROYECCION DE GASTOS'!I127*D47</f>
        <v>247299.84537246524</v>
      </c>
      <c r="F67" s="761">
        <f>+'PROYECCION DE GASTOS'!I127*D47</f>
        <v>247299.84537246524</v>
      </c>
      <c r="G67" s="761">
        <f>+'PROYECCION DE GASTOS'!I127*D47</f>
        <v>247299.84537246524</v>
      </c>
      <c r="H67" s="761">
        <f>+'PROYECCION DE GASTOS'!I127</f>
        <v>504693.56198462291</v>
      </c>
      <c r="I67" s="761">
        <f>+'PROYECCION DE GASTOS'!I127</f>
        <v>504693.56198462291</v>
      </c>
      <c r="J67" s="761">
        <f>+'PROYECCION DE GASTOS'!I127</f>
        <v>504693.56198462291</v>
      </c>
      <c r="K67" s="761">
        <f>+'PROYECCION DE GASTOS'!I127</f>
        <v>504693.56198462291</v>
      </c>
      <c r="L67" s="761">
        <f>+'PROYECCION DE GASTOS'!I127</f>
        <v>504693.56198462291</v>
      </c>
      <c r="M67" s="761">
        <f>+'PROYECCION DE GASTOS'!I127</f>
        <v>504693.56198462291</v>
      </c>
      <c r="N67" s="761">
        <f>+'PROYECCION DE GASTOS'!I127</f>
        <v>504693.56198462291</v>
      </c>
      <c r="O67" s="761">
        <f>+'PROYECCION DE GASTOS'!I127</f>
        <v>504693.56198462291</v>
      </c>
      <c r="P67" s="762">
        <f t="shared" si="22"/>
        <v>5016768.1141766571</v>
      </c>
    </row>
    <row r="68" spans="1:16" x14ac:dyDescent="0.25">
      <c r="A68" s="758" t="e">
        <f t="shared" si="21"/>
        <v>#REF!</v>
      </c>
      <c r="B68" s="1243" t="s">
        <v>230</v>
      </c>
      <c r="C68" s="1244"/>
      <c r="D68" s="772">
        <f>+(D67*10%)*4.21%+(40000)</f>
        <v>40999.117545987392</v>
      </c>
      <c r="E68" s="761">
        <f>+(E67*10%)*4.21%+(40000)</f>
        <v>41041.13234901808</v>
      </c>
      <c r="F68" s="761">
        <f>+(F67*10%)*4.21%+(40000)</f>
        <v>41041.13234901808</v>
      </c>
      <c r="G68" s="761">
        <f t="shared" ref="G68:O68" si="30">+(G67*10%)*4.21%+(40000)</f>
        <v>41041.13234901808</v>
      </c>
      <c r="H68" s="761">
        <f t="shared" si="30"/>
        <v>42124.759895955263</v>
      </c>
      <c r="I68" s="761">
        <f t="shared" si="30"/>
        <v>42124.759895955263</v>
      </c>
      <c r="J68" s="761">
        <f t="shared" si="30"/>
        <v>42124.759895955263</v>
      </c>
      <c r="K68" s="761">
        <f t="shared" si="30"/>
        <v>42124.759895955263</v>
      </c>
      <c r="L68" s="761">
        <f t="shared" si="30"/>
        <v>42124.759895955263</v>
      </c>
      <c r="M68" s="761">
        <f t="shared" si="30"/>
        <v>42124.759895955263</v>
      </c>
      <c r="N68" s="761">
        <f t="shared" si="30"/>
        <v>42124.759895955263</v>
      </c>
      <c r="O68" s="761">
        <f t="shared" si="30"/>
        <v>42124.759895955263</v>
      </c>
      <c r="P68" s="762">
        <f t="shared" si="22"/>
        <v>501120.59376068378</v>
      </c>
    </row>
    <row r="69" spans="1:16" x14ac:dyDescent="0.25">
      <c r="A69" s="758" t="e">
        <f t="shared" si="21"/>
        <v>#REF!</v>
      </c>
      <c r="B69" s="1243" t="s">
        <v>240</v>
      </c>
      <c r="C69" s="1244"/>
      <c r="D69" s="776">
        <v>600000</v>
      </c>
      <c r="E69" s="800">
        <v>0</v>
      </c>
      <c r="F69" s="800">
        <v>0</v>
      </c>
      <c r="G69" s="800">
        <v>0</v>
      </c>
      <c r="H69" s="800">
        <v>0</v>
      </c>
      <c r="I69" s="800">
        <v>0</v>
      </c>
      <c r="J69" s="800">
        <v>0</v>
      </c>
      <c r="K69" s="800">
        <v>0</v>
      </c>
      <c r="L69" s="800">
        <v>0</v>
      </c>
      <c r="M69" s="800">
        <v>0</v>
      </c>
      <c r="N69" s="800">
        <v>0</v>
      </c>
      <c r="O69" s="800">
        <v>0</v>
      </c>
      <c r="P69" s="959">
        <f t="shared" si="22"/>
        <v>600000</v>
      </c>
    </row>
    <row r="70" spans="1:16" x14ac:dyDescent="0.25">
      <c r="A70" s="758" t="e">
        <f t="shared" si="21"/>
        <v>#REF!</v>
      </c>
      <c r="B70" s="1227" t="s">
        <v>238</v>
      </c>
      <c r="C70" s="1228"/>
      <c r="D70" s="763">
        <f>+SUM(D66:D69)</f>
        <v>8690154.8938958701</v>
      </c>
      <c r="E70" s="764">
        <f>+SUM(E66:E69)</f>
        <v>8592091.9878283553</v>
      </c>
      <c r="F70" s="764">
        <f t="shared" ref="F70:O70" si="31">+SUM(F66:F69)</f>
        <v>8592091.9878283553</v>
      </c>
      <c r="G70" s="764">
        <f t="shared" si="31"/>
        <v>8592091.9878283553</v>
      </c>
      <c r="H70" s="764">
        <f t="shared" si="31"/>
        <v>8850569.3319874518</v>
      </c>
      <c r="I70" s="764">
        <f t="shared" si="31"/>
        <v>8850569.3319874518</v>
      </c>
      <c r="J70" s="764">
        <f t="shared" si="31"/>
        <v>8850569.3319874518</v>
      </c>
      <c r="K70" s="764">
        <f t="shared" si="31"/>
        <v>8850569.3319874518</v>
      </c>
      <c r="L70" s="764">
        <f t="shared" si="31"/>
        <v>8850569.3319874518</v>
      </c>
      <c r="M70" s="764">
        <f t="shared" si="31"/>
        <v>8850569.3319874518</v>
      </c>
      <c r="N70" s="764">
        <f t="shared" si="31"/>
        <v>8850569.3319874518</v>
      </c>
      <c r="O70" s="764">
        <f t="shared" si="31"/>
        <v>8850569.3319874518</v>
      </c>
      <c r="P70" s="954">
        <f t="shared" si="22"/>
        <v>105270985.51328057</v>
      </c>
    </row>
    <row r="71" spans="1:16" x14ac:dyDescent="0.25">
      <c r="A71" s="758" t="e">
        <f t="shared" si="21"/>
        <v>#REF!</v>
      </c>
      <c r="B71" s="1219" t="s">
        <v>237</v>
      </c>
      <c r="C71" s="1220"/>
      <c r="D71" s="763">
        <f t="shared" ref="D71:O71" si="32">+D64+D70</f>
        <v>29632044.013092794</v>
      </c>
      <c r="E71" s="764">
        <f t="shared" si="32"/>
        <v>30797297.494220272</v>
      </c>
      <c r="F71" s="764">
        <f t="shared" si="32"/>
        <v>30797297.494220272</v>
      </c>
      <c r="G71" s="764">
        <f t="shared" si="32"/>
        <v>30797297.494220272</v>
      </c>
      <c r="H71" s="764">
        <f t="shared" si="32"/>
        <v>31055774.838379368</v>
      </c>
      <c r="I71" s="764">
        <f t="shared" si="32"/>
        <v>31055774.838379368</v>
      </c>
      <c r="J71" s="764">
        <f t="shared" si="32"/>
        <v>31055774.838379368</v>
      </c>
      <c r="K71" s="764">
        <f t="shared" si="32"/>
        <v>31055774.838379368</v>
      </c>
      <c r="L71" s="764">
        <f t="shared" si="32"/>
        <v>31055774.838379368</v>
      </c>
      <c r="M71" s="764">
        <f t="shared" si="32"/>
        <v>31055774.838379368</v>
      </c>
      <c r="N71" s="764">
        <f t="shared" si="32"/>
        <v>31055774.838379368</v>
      </c>
      <c r="O71" s="764">
        <f t="shared" si="32"/>
        <v>31055774.838379368</v>
      </c>
      <c r="P71" s="954">
        <f t="shared" si="22"/>
        <v>370470135.20278865</v>
      </c>
    </row>
    <row r="72" spans="1:16" x14ac:dyDescent="0.25">
      <c r="A72" s="758" t="e">
        <f t="shared" si="21"/>
        <v>#REF!</v>
      </c>
      <c r="B72" s="1227" t="s">
        <v>30</v>
      </c>
      <c r="C72" s="1228"/>
      <c r="D72" s="763">
        <f t="shared" ref="D72:O72" si="33">+D56-D71</f>
        <v>3377278.7309152335</v>
      </c>
      <c r="E72" s="764">
        <f t="shared" si="33"/>
        <v>3551950.2623961642</v>
      </c>
      <c r="F72" s="764">
        <f t="shared" si="33"/>
        <v>3551950.2623961642</v>
      </c>
      <c r="G72" s="764">
        <f t="shared" si="33"/>
        <v>3551950.2623961642</v>
      </c>
      <c r="H72" s="764">
        <f t="shared" si="33"/>
        <v>3293472.9182370678</v>
      </c>
      <c r="I72" s="764">
        <f t="shared" si="33"/>
        <v>3293472.9182370678</v>
      </c>
      <c r="J72" s="764">
        <f t="shared" si="33"/>
        <v>3293472.9182370678</v>
      </c>
      <c r="K72" s="764">
        <f t="shared" si="33"/>
        <v>12782483.831190333</v>
      </c>
      <c r="L72" s="764">
        <f t="shared" si="33"/>
        <v>3293472.9182370678</v>
      </c>
      <c r="M72" s="764">
        <f t="shared" si="33"/>
        <v>3293472.9182370678</v>
      </c>
      <c r="N72" s="764">
        <f t="shared" si="33"/>
        <v>3293472.9182370678</v>
      </c>
      <c r="O72" s="764">
        <f t="shared" si="33"/>
        <v>3293472.9182370678</v>
      </c>
      <c r="P72" s="954">
        <f t="shared" si="22"/>
        <v>49869923.776953533</v>
      </c>
    </row>
    <row r="73" spans="1:16" x14ac:dyDescent="0.25">
      <c r="A73" s="758" t="e">
        <f t="shared" si="21"/>
        <v>#REF!</v>
      </c>
      <c r="B73" s="1229" t="s">
        <v>505</v>
      </c>
      <c r="C73" s="1230"/>
      <c r="D73" s="777">
        <f>+'SIMULADOR FINANCIERO'!B17*D47</f>
        <v>800502.08279999997</v>
      </c>
      <c r="E73" s="969">
        <f>+'SIMULADOR FINANCIERO'!B18*D47</f>
        <v>783086.47829999996</v>
      </c>
      <c r="F73" s="969">
        <f>+'SIMULADOR FINANCIERO'!B19*D47</f>
        <v>765435.76199999999</v>
      </c>
      <c r="G73" s="969">
        <f>+'SIMULADOR FINANCIERO'!B20*D47</f>
        <v>747546.75869999989</v>
      </c>
      <c r="H73" s="969">
        <f>+'SIMULADOR FINANCIERO'!B21*D47</f>
        <v>729416.25890000002</v>
      </c>
      <c r="I73" s="969">
        <f>+'SIMULADOR FINANCIERO'!B22*D47</f>
        <v>711040.99430000002</v>
      </c>
      <c r="J73" s="969">
        <f>+'SIMULADOR FINANCIERO'!B23*D47</f>
        <v>692417.66229999997</v>
      </c>
      <c r="K73" s="969">
        <f>+'SIMULADOR FINANCIERO'!B24*D47</f>
        <v>673542.91619999998</v>
      </c>
      <c r="L73" s="969">
        <f>+'SIMULADOR FINANCIERO'!B25*D47</f>
        <v>654413.36029999994</v>
      </c>
      <c r="M73" s="969">
        <f>+'SIMULADOR FINANCIERO'!B26*D47</f>
        <v>635025.55969999998</v>
      </c>
      <c r="N73" s="969">
        <f>+'SIMULADOR FINANCIERO'!B27*D47</f>
        <v>615376.02069999999</v>
      </c>
      <c r="O73" s="969">
        <f>+'SIMULADOR FINANCIERO'!B28*D47</f>
        <v>595461.21039999998</v>
      </c>
      <c r="P73" s="978">
        <f t="shared" si="22"/>
        <v>8403265.0646000002</v>
      </c>
    </row>
    <row r="74" spans="1:16" x14ac:dyDescent="0.25">
      <c r="A74" s="758" t="e">
        <f t="shared" si="21"/>
        <v>#REF!</v>
      </c>
      <c r="B74" s="778" t="s">
        <v>97</v>
      </c>
      <c r="C74" s="779">
        <v>3.5000000000000003E-2</v>
      </c>
      <c r="D74" s="947">
        <f t="shared" ref="D74:O74" si="34">+D49*1.19*$C$74</f>
        <v>0</v>
      </c>
      <c r="E74" s="766">
        <f t="shared" si="34"/>
        <v>0</v>
      </c>
      <c r="F74" s="766">
        <f t="shared" si="34"/>
        <v>0</v>
      </c>
      <c r="G74" s="766">
        <f t="shared" si="34"/>
        <v>0</v>
      </c>
      <c r="H74" s="766">
        <f t="shared" si="34"/>
        <v>0</v>
      </c>
      <c r="I74" s="766">
        <f t="shared" si="34"/>
        <v>0</v>
      </c>
      <c r="J74" s="766">
        <f t="shared" si="34"/>
        <v>0</v>
      </c>
      <c r="K74" s="766">
        <f t="shared" si="34"/>
        <v>0</v>
      </c>
      <c r="L74" s="766">
        <f t="shared" si="34"/>
        <v>0</v>
      </c>
      <c r="M74" s="766">
        <f t="shared" si="34"/>
        <v>0</v>
      </c>
      <c r="N74" s="766">
        <f t="shared" si="34"/>
        <v>0</v>
      </c>
      <c r="O74" s="766">
        <f t="shared" si="34"/>
        <v>0</v>
      </c>
      <c r="P74" s="767">
        <f t="shared" si="22"/>
        <v>0</v>
      </c>
    </row>
    <row r="75" spans="1:16" x14ac:dyDescent="0.25">
      <c r="A75" s="758" t="e">
        <f t="shared" si="21"/>
        <v>#REF!</v>
      </c>
      <c r="B75" s="1229" t="s">
        <v>727</v>
      </c>
      <c r="C75" s="1230"/>
      <c r="D75" s="979">
        <f t="shared" ref="D75:O75" si="35">+D73</f>
        <v>800502.08279999997</v>
      </c>
      <c r="E75" s="970">
        <f t="shared" si="35"/>
        <v>783086.47829999996</v>
      </c>
      <c r="F75" s="970">
        <f t="shared" si="35"/>
        <v>765435.76199999999</v>
      </c>
      <c r="G75" s="970">
        <f t="shared" si="35"/>
        <v>747546.75869999989</v>
      </c>
      <c r="H75" s="970">
        <f t="shared" si="35"/>
        <v>729416.25890000002</v>
      </c>
      <c r="I75" s="970">
        <f t="shared" si="35"/>
        <v>711040.99430000002</v>
      </c>
      <c r="J75" s="970">
        <f t="shared" si="35"/>
        <v>692417.66229999997</v>
      </c>
      <c r="K75" s="970">
        <f t="shared" si="35"/>
        <v>673542.91619999998</v>
      </c>
      <c r="L75" s="970">
        <f t="shared" si="35"/>
        <v>654413.36029999994</v>
      </c>
      <c r="M75" s="970">
        <f t="shared" si="35"/>
        <v>635025.55969999998</v>
      </c>
      <c r="N75" s="970">
        <f t="shared" si="35"/>
        <v>615376.02069999999</v>
      </c>
      <c r="O75" s="970">
        <f t="shared" si="35"/>
        <v>595461.21039999998</v>
      </c>
      <c r="P75" s="980">
        <f t="shared" si="22"/>
        <v>8403265.0646000002</v>
      </c>
    </row>
    <row r="76" spans="1:16" x14ac:dyDescent="0.25">
      <c r="A76" s="758" t="e">
        <f>#REF!+1</f>
        <v>#REF!</v>
      </c>
      <c r="B76" s="1231" t="s">
        <v>513</v>
      </c>
      <c r="C76" s="1232"/>
      <c r="D76" s="981">
        <f>+'SIMULADOR FINANCIERO'!C17*D47</f>
        <v>1290044.8784999999</v>
      </c>
      <c r="E76" s="801">
        <f>+'SIMULADOR FINANCIERO'!C18*D47</f>
        <v>1307460.483</v>
      </c>
      <c r="F76" s="971">
        <f>+'SIMULADOR FINANCIERO'!C19*D47</f>
        <v>1325111.2042</v>
      </c>
      <c r="G76" s="971">
        <f>+'SIMULADOR FINANCIERO'!C20*D47</f>
        <v>1343000.2026000002</v>
      </c>
      <c r="H76" s="971">
        <f>+'SIMULADOR FINANCIERO'!C21*D47</f>
        <v>1361130.7072999999</v>
      </c>
      <c r="I76" s="971">
        <f>+'SIMULADOR FINANCIERO'!C22*D47</f>
        <v>1379505.9719</v>
      </c>
      <c r="J76" s="971">
        <f>+'SIMULADOR FINANCIERO'!C23*D47</f>
        <v>1398129.25</v>
      </c>
      <c r="K76" s="971">
        <f>+'SIMULADOR FINANCIERO'!C24*D47</f>
        <v>1417004.0451</v>
      </c>
      <c r="L76" s="971">
        <f>+'SIMULADOR FINANCIERO'!C25*D47</f>
        <v>1436133.601</v>
      </c>
      <c r="M76" s="971">
        <f>+'SIMULADOR FINANCIERO'!C26*D47</f>
        <v>1455521.4065</v>
      </c>
      <c r="N76" s="971">
        <f>+'SIMULADOR FINANCIERO'!C27*D47</f>
        <v>1475170.9455000001</v>
      </c>
      <c r="O76" s="971">
        <f>+'SIMULADOR FINANCIERO'!C28*D47</f>
        <v>1495085.7509000001</v>
      </c>
      <c r="P76" s="982">
        <f t="shared" si="22"/>
        <v>16683298.4465</v>
      </c>
    </row>
    <row r="77" spans="1:16" x14ac:dyDescent="0.25">
      <c r="A77" s="758" t="e">
        <f t="shared" si="21"/>
        <v>#REF!</v>
      </c>
      <c r="B77" s="1257" t="s">
        <v>725</v>
      </c>
      <c r="C77" s="1258"/>
      <c r="D77" s="983"/>
      <c r="E77" s="801">
        <v>0</v>
      </c>
      <c r="F77" s="801">
        <v>0</v>
      </c>
      <c r="G77" s="801">
        <v>0</v>
      </c>
      <c r="H77" s="801">
        <v>0</v>
      </c>
      <c r="I77" s="801">
        <v>0</v>
      </c>
      <c r="J77" s="801">
        <v>0</v>
      </c>
      <c r="K77" s="801">
        <f>$E$77</f>
        <v>0</v>
      </c>
      <c r="L77" s="801">
        <f>$E$77</f>
        <v>0</v>
      </c>
      <c r="M77" s="801">
        <f>$E$77</f>
        <v>0</v>
      </c>
      <c r="N77" s="801">
        <f>$E$77</f>
        <v>0</v>
      </c>
      <c r="O77" s="801">
        <f>$E$77</f>
        <v>0</v>
      </c>
      <c r="P77" s="802">
        <f t="shared" si="22"/>
        <v>0</v>
      </c>
    </row>
    <row r="78" spans="1:16" ht="21" customHeight="1" x14ac:dyDescent="0.25">
      <c r="A78" s="758" t="e">
        <f t="shared" si="21"/>
        <v>#REF!</v>
      </c>
      <c r="B78" s="796" t="s">
        <v>29</v>
      </c>
      <c r="C78" s="797">
        <v>4.1000000000000003E-3</v>
      </c>
      <c r="D78" s="984">
        <f t="shared" ref="D78:O78" si="36">+D48*$C78</f>
        <v>171691.14516801518</v>
      </c>
      <c r="E78" s="799">
        <f t="shared" si="36"/>
        <v>178911.08608019151</v>
      </c>
      <c r="F78" s="799">
        <f t="shared" si="36"/>
        <v>178911.08608019151</v>
      </c>
      <c r="G78" s="799">
        <f t="shared" si="36"/>
        <v>178911.08608019151</v>
      </c>
      <c r="H78" s="799">
        <f t="shared" si="36"/>
        <v>178911.08608019151</v>
      </c>
      <c r="I78" s="799">
        <f t="shared" si="36"/>
        <v>178911.08608019151</v>
      </c>
      <c r="J78" s="799">
        <f t="shared" si="36"/>
        <v>178911.08608019151</v>
      </c>
      <c r="K78" s="799">
        <f t="shared" si="36"/>
        <v>178911.08608019151</v>
      </c>
      <c r="L78" s="799">
        <f t="shared" si="36"/>
        <v>178911.08608019151</v>
      </c>
      <c r="M78" s="799">
        <f t="shared" si="36"/>
        <v>178911.08608019151</v>
      </c>
      <c r="N78" s="799">
        <f t="shared" si="36"/>
        <v>178911.08608019151</v>
      </c>
      <c r="O78" s="799">
        <f t="shared" si="36"/>
        <v>178911.08608019151</v>
      </c>
      <c r="P78" s="985">
        <f t="shared" si="22"/>
        <v>2139713.0920501216</v>
      </c>
    </row>
    <row r="79" spans="1:16" ht="21" customHeight="1" x14ac:dyDescent="0.25">
      <c r="A79" s="758" t="e">
        <f t="shared" si="21"/>
        <v>#REF!</v>
      </c>
      <c r="B79" s="1223" t="s">
        <v>597</v>
      </c>
      <c r="C79" s="1224"/>
      <c r="D79" s="949">
        <f t="shared" ref="D79:O79" si="37">+D75</f>
        <v>800502.08279999997</v>
      </c>
      <c r="E79" s="782">
        <f t="shared" si="37"/>
        <v>783086.47829999996</v>
      </c>
      <c r="F79" s="782">
        <f t="shared" si="37"/>
        <v>765435.76199999999</v>
      </c>
      <c r="G79" s="782">
        <f t="shared" si="37"/>
        <v>747546.75869999989</v>
      </c>
      <c r="H79" s="782">
        <f t="shared" si="37"/>
        <v>729416.25890000002</v>
      </c>
      <c r="I79" s="782">
        <f t="shared" si="37"/>
        <v>711040.99430000002</v>
      </c>
      <c r="J79" s="782">
        <f t="shared" si="37"/>
        <v>692417.66229999997</v>
      </c>
      <c r="K79" s="782">
        <f t="shared" si="37"/>
        <v>673542.91619999998</v>
      </c>
      <c r="L79" s="782">
        <f t="shared" si="37"/>
        <v>654413.36029999994</v>
      </c>
      <c r="M79" s="782">
        <f t="shared" si="37"/>
        <v>635025.55969999998</v>
      </c>
      <c r="N79" s="782">
        <f t="shared" si="37"/>
        <v>615376.02069999999</v>
      </c>
      <c r="O79" s="782">
        <f t="shared" si="37"/>
        <v>595461.21039999998</v>
      </c>
      <c r="P79" s="964">
        <f t="shared" si="22"/>
        <v>8403265.0646000002</v>
      </c>
    </row>
    <row r="80" spans="1:16" x14ac:dyDescent="0.25">
      <c r="A80" s="758" t="e">
        <f t="shared" si="21"/>
        <v>#REF!</v>
      </c>
      <c r="B80" s="1225" t="s">
        <v>31</v>
      </c>
      <c r="C80" s="1226"/>
      <c r="D80" s="763">
        <f>+D72-D74-D75-D76-D77-D78</f>
        <v>1115040.6244472184</v>
      </c>
      <c r="E80" s="764">
        <f>+E72-E74-E75-E76-E78</f>
        <v>1282492.2150159727</v>
      </c>
      <c r="F80" s="764">
        <f t="shared" ref="F80:O80" si="38">+F72-F74-F75-F76-F78</f>
        <v>1282492.2101159727</v>
      </c>
      <c r="G80" s="764">
        <f t="shared" si="38"/>
        <v>1282492.2150159725</v>
      </c>
      <c r="H80" s="764">
        <f t="shared" si="38"/>
        <v>1024014.8659568765</v>
      </c>
      <c r="I80" s="764">
        <f t="shared" si="38"/>
        <v>1024014.8659568763</v>
      </c>
      <c r="J80" s="764">
        <f t="shared" si="38"/>
        <v>1024014.9198568763</v>
      </c>
      <c r="K80" s="764">
        <f t="shared" si="38"/>
        <v>10513025.783810141</v>
      </c>
      <c r="L80" s="764">
        <f t="shared" si="38"/>
        <v>1024014.8708568764</v>
      </c>
      <c r="M80" s="764">
        <f t="shared" si="38"/>
        <v>1024014.8659568761</v>
      </c>
      <c r="N80" s="764">
        <f t="shared" si="38"/>
        <v>1024014.8659568758</v>
      </c>
      <c r="O80" s="764">
        <f t="shared" si="38"/>
        <v>1024014.8708568759</v>
      </c>
      <c r="P80" s="954">
        <f t="shared" si="22"/>
        <v>22643647.173803411</v>
      </c>
    </row>
    <row r="81" spans="1:16383" ht="15.75" customHeight="1" x14ac:dyDescent="0.25">
      <c r="A81" s="758" t="e">
        <f t="shared" si="21"/>
        <v>#REF!</v>
      </c>
      <c r="B81" s="804" t="s">
        <v>507</v>
      </c>
      <c r="C81" s="775">
        <v>0.33</v>
      </c>
      <c r="D81" s="772">
        <f>D80*$C$81</f>
        <v>367963.40606758208</v>
      </c>
      <c r="E81" s="761">
        <f>E80*$C$81</f>
        <v>423222.430955271</v>
      </c>
      <c r="F81" s="761">
        <f t="shared" ref="F81:O81" si="39">F80*$C$81</f>
        <v>423222.42933827103</v>
      </c>
      <c r="G81" s="761">
        <f t="shared" si="39"/>
        <v>423222.43095527095</v>
      </c>
      <c r="H81" s="761">
        <f t="shared" si="39"/>
        <v>337924.90576576925</v>
      </c>
      <c r="I81" s="761">
        <f t="shared" si="39"/>
        <v>337924.90576576919</v>
      </c>
      <c r="J81" s="761">
        <f t="shared" si="39"/>
        <v>337924.92355276918</v>
      </c>
      <c r="K81" s="761">
        <f t="shared" si="39"/>
        <v>3469298.5086573465</v>
      </c>
      <c r="L81" s="761">
        <f t="shared" si="39"/>
        <v>337924.90738276922</v>
      </c>
      <c r="M81" s="761">
        <f t="shared" si="39"/>
        <v>337924.90576576913</v>
      </c>
      <c r="N81" s="761">
        <f t="shared" si="39"/>
        <v>337924.90576576907</v>
      </c>
      <c r="O81" s="761">
        <f t="shared" si="39"/>
        <v>337924.90738276904</v>
      </c>
      <c r="P81" s="762">
        <f t="shared" si="22"/>
        <v>7472403.5673551261</v>
      </c>
    </row>
    <row r="82" spans="1:16383" ht="15.75" customHeight="1" x14ac:dyDescent="0.25">
      <c r="B82" s="986" t="s">
        <v>734</v>
      </c>
      <c r="C82" s="1001">
        <f>+P40</f>
        <v>4105854.4289881997</v>
      </c>
      <c r="D82" s="986">
        <f>+D80-D81</f>
        <v>747077.2183796363</v>
      </c>
      <c r="E82" s="935">
        <f t="shared" ref="E82:O82" si="40">+E80-E81</f>
        <v>859269.78406070173</v>
      </c>
      <c r="F82" s="935">
        <f t="shared" si="40"/>
        <v>859269.78077770164</v>
      </c>
      <c r="G82" s="935">
        <f t="shared" si="40"/>
        <v>859269.7840607015</v>
      </c>
      <c r="H82" s="935">
        <f t="shared" si="40"/>
        <v>686089.96019110736</v>
      </c>
      <c r="I82" s="935">
        <f t="shared" si="40"/>
        <v>686089.96019110712</v>
      </c>
      <c r="J82" s="935">
        <f t="shared" si="40"/>
        <v>686089.99630410713</v>
      </c>
      <c r="K82" s="935">
        <f t="shared" si="40"/>
        <v>7043727.2751527941</v>
      </c>
      <c r="L82" s="935">
        <f t="shared" si="40"/>
        <v>686089.96347410721</v>
      </c>
      <c r="M82" s="935">
        <f t="shared" si="40"/>
        <v>686089.96019110689</v>
      </c>
      <c r="N82" s="935">
        <f t="shared" si="40"/>
        <v>686089.96019110677</v>
      </c>
      <c r="O82" s="935">
        <f t="shared" si="40"/>
        <v>686089.96347410686</v>
      </c>
      <c r="P82" s="987">
        <f>+C82+SUM(D82:O82)</f>
        <v>19277098.035436481</v>
      </c>
    </row>
    <row r="83" spans="1:16383" ht="17.25" customHeight="1" thickBot="1" x14ac:dyDescent="0.3">
      <c r="A83" s="758" t="e">
        <f>A81+1</f>
        <v>#REF!</v>
      </c>
      <c r="B83" s="988" t="s">
        <v>733</v>
      </c>
      <c r="C83" s="1034"/>
      <c r="D83" s="988">
        <f>+D80-D81-D82</f>
        <v>0</v>
      </c>
      <c r="E83" s="938">
        <f t="shared" ref="E83:O83" si="41">+E80-E81-E82</f>
        <v>0</v>
      </c>
      <c r="F83" s="938">
        <f t="shared" si="41"/>
        <v>0</v>
      </c>
      <c r="G83" s="938">
        <f t="shared" si="41"/>
        <v>0</v>
      </c>
      <c r="H83" s="938">
        <f t="shared" si="41"/>
        <v>0</v>
      </c>
      <c r="I83" s="938">
        <f t="shared" si="41"/>
        <v>0</v>
      </c>
      <c r="J83" s="938">
        <f t="shared" si="41"/>
        <v>0</v>
      </c>
      <c r="K83" s="938">
        <f t="shared" si="41"/>
        <v>0</v>
      </c>
      <c r="L83" s="938">
        <f t="shared" si="41"/>
        <v>0</v>
      </c>
      <c r="M83" s="938">
        <f t="shared" si="41"/>
        <v>0</v>
      </c>
      <c r="N83" s="938">
        <f t="shared" si="41"/>
        <v>0</v>
      </c>
      <c r="O83" s="938">
        <f t="shared" si="41"/>
        <v>0</v>
      </c>
      <c r="P83" s="989">
        <f t="shared" si="22"/>
        <v>0</v>
      </c>
    </row>
    <row r="84" spans="1:16383" s="1039" customFormat="1" ht="21.75" thickBot="1" x14ac:dyDescent="0.4">
      <c r="A84" s="1035" t="e">
        <f>#REF!+1</f>
        <v>#REF!</v>
      </c>
      <c r="B84" s="1036"/>
      <c r="C84" s="1037"/>
      <c r="D84" s="649"/>
      <c r="E84" s="649"/>
      <c r="F84" s="649"/>
      <c r="G84" s="1038"/>
      <c r="H84" s="649"/>
      <c r="I84" s="1038"/>
      <c r="J84" s="649"/>
      <c r="K84" s="1038"/>
      <c r="L84" s="649"/>
      <c r="M84" s="1038"/>
      <c r="N84" s="649"/>
      <c r="O84" s="1038"/>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row>
    <row r="85" spans="1:16383" ht="22.5" x14ac:dyDescent="0.25">
      <c r="A85" s="758" t="e">
        <f t="shared" ref="A85:A126" si="42">A84+1</f>
        <v>#REF!</v>
      </c>
      <c r="B85" s="1209" t="s">
        <v>745</v>
      </c>
      <c r="C85" s="1210"/>
      <c r="D85" s="991"/>
      <c r="E85" s="991"/>
      <c r="F85" s="991"/>
      <c r="G85" s="991"/>
      <c r="H85" s="991"/>
      <c r="I85" s="991"/>
      <c r="J85" s="991"/>
      <c r="K85" s="991"/>
      <c r="L85" s="1022"/>
      <c r="M85" s="991"/>
      <c r="N85" s="991"/>
      <c r="O85" s="991"/>
      <c r="P85" s="940"/>
    </row>
    <row r="86" spans="1:16383" ht="21" thickBot="1" x14ac:dyDescent="0.35">
      <c r="A86" s="758" t="e">
        <f t="shared" si="42"/>
        <v>#REF!</v>
      </c>
      <c r="B86" s="1211" t="s">
        <v>742</v>
      </c>
      <c r="C86" s="1212"/>
      <c r="D86" s="992"/>
      <c r="E86" s="1040"/>
      <c r="F86" s="1033" t="s">
        <v>126</v>
      </c>
      <c r="G86" s="1033" t="s">
        <v>104</v>
      </c>
      <c r="H86" s="1033" t="s">
        <v>105</v>
      </c>
      <c r="I86" s="1033" t="s">
        <v>106</v>
      </c>
      <c r="J86" s="1033" t="s">
        <v>107</v>
      </c>
      <c r="K86" s="1033" t="s">
        <v>108</v>
      </c>
      <c r="L86" s="1033" t="s">
        <v>109</v>
      </c>
      <c r="M86" s="1033" t="s">
        <v>110</v>
      </c>
      <c r="N86" s="1033" t="s">
        <v>111</v>
      </c>
      <c r="O86" s="1033" t="s">
        <v>112</v>
      </c>
      <c r="P86" s="942"/>
    </row>
    <row r="87" spans="1:16383" ht="15.75" thickBot="1" x14ac:dyDescent="0.3">
      <c r="A87" s="758" t="e">
        <f t="shared" si="42"/>
        <v>#REF!</v>
      </c>
      <c r="B87" s="1239" t="s">
        <v>38</v>
      </c>
      <c r="C87" s="1240"/>
      <c r="D87" s="482" t="s">
        <v>512</v>
      </c>
      <c r="E87" s="551">
        <v>44562</v>
      </c>
      <c r="F87" s="551">
        <v>44593</v>
      </c>
      <c r="G87" s="551">
        <v>44621</v>
      </c>
      <c r="H87" s="551">
        <v>44652</v>
      </c>
      <c r="I87" s="551">
        <v>44682</v>
      </c>
      <c r="J87" s="551">
        <v>44713</v>
      </c>
      <c r="K87" s="551">
        <v>44743</v>
      </c>
      <c r="L87" s="551">
        <v>44774</v>
      </c>
      <c r="M87" s="551">
        <v>44805</v>
      </c>
      <c r="N87" s="551">
        <v>44835</v>
      </c>
      <c r="O87" s="551">
        <v>44866</v>
      </c>
      <c r="P87" s="783" t="s">
        <v>16</v>
      </c>
    </row>
    <row r="88" spans="1:16383" x14ac:dyDescent="0.25">
      <c r="A88" s="758" t="e">
        <f t="shared" si="42"/>
        <v>#REF!</v>
      </c>
      <c r="B88" s="1241" t="s">
        <v>233</v>
      </c>
      <c r="C88" s="1242"/>
      <c r="D88" s="1004">
        <v>0.49</v>
      </c>
      <c r="E88" s="1005"/>
      <c r="F88" s="1005"/>
      <c r="G88" s="1005"/>
      <c r="H88" s="1005"/>
      <c r="I88" s="1005"/>
      <c r="J88" s="1005"/>
      <c r="K88" s="1005"/>
      <c r="L88" s="1005"/>
      <c r="M88" s="1005"/>
      <c r="N88" s="1005"/>
      <c r="O88" s="1005"/>
      <c r="P88" s="1013"/>
    </row>
    <row r="89" spans="1:16383" ht="15" customHeight="1" x14ac:dyDescent="0.25">
      <c r="A89" s="758" t="e">
        <f t="shared" si="42"/>
        <v>#REF!</v>
      </c>
      <c r="B89" s="1255" t="s">
        <v>358</v>
      </c>
      <c r="C89" s="1256"/>
      <c r="D89" s="772">
        <f>+'DATOS CAMEP'!F37*D88</f>
        <v>43636850.263461344</v>
      </c>
      <c r="E89" s="761">
        <f>+'DATOS CAMEP'!G37*D88</f>
        <v>45480897.739547096</v>
      </c>
      <c r="F89" s="761">
        <f>+'DATOS CAMEP'!G37*D88</f>
        <v>45480897.739547096</v>
      </c>
      <c r="G89" s="761">
        <f>+'DATOS CAMEP'!G37*D88</f>
        <v>45480897.739547096</v>
      </c>
      <c r="H89" s="761">
        <f>+'DATOS CAMEP'!G37*D88</f>
        <v>45480897.739547096</v>
      </c>
      <c r="I89" s="761">
        <f>+'DATOS CAMEP'!G37*D88</f>
        <v>45480897.739547096</v>
      </c>
      <c r="J89" s="761">
        <f>+'DATOS CAMEP'!G37*D88</f>
        <v>45480897.739547096</v>
      </c>
      <c r="K89" s="761">
        <f>+'DATOS CAMEP'!G37*D88</f>
        <v>45480897.739547096</v>
      </c>
      <c r="L89" s="761">
        <f>+'DATOS CAMEP'!G37*D88</f>
        <v>45480897.739547096</v>
      </c>
      <c r="M89" s="761">
        <f>+'DATOS CAMEP'!G37*D88</f>
        <v>45480897.739547096</v>
      </c>
      <c r="N89" s="761">
        <f>+'DATOS CAMEP'!G37*D88</f>
        <v>45480897.739547096</v>
      </c>
      <c r="O89" s="761">
        <f>+'DATOS CAMEP'!G37*D88</f>
        <v>45480897.739547096</v>
      </c>
      <c r="P89" s="762">
        <f t="shared" ref="P89:P125" si="43">SUM(D89:O89)</f>
        <v>543926725.39847934</v>
      </c>
    </row>
    <row r="90" spans="1:16383" ht="15" customHeight="1" x14ac:dyDescent="0.25">
      <c r="A90" s="758" t="e">
        <f t="shared" si="42"/>
        <v>#REF!</v>
      </c>
      <c r="B90" s="1205" t="s">
        <v>737</v>
      </c>
      <c r="C90" s="1206"/>
      <c r="D90" s="770">
        <f>10000000*D88</f>
        <v>4900000</v>
      </c>
      <c r="E90" s="771">
        <f>10000000*($D$88)</f>
        <v>4900000</v>
      </c>
      <c r="F90" s="771">
        <f>10000000*($D$88)</f>
        <v>4900000</v>
      </c>
      <c r="G90" s="771">
        <f>10000000*D88</f>
        <v>4900000</v>
      </c>
      <c r="H90" s="771">
        <f>10000000*D88</f>
        <v>4900000</v>
      </c>
      <c r="I90" s="771">
        <f>10000000*D88</f>
        <v>4900000</v>
      </c>
      <c r="J90" s="771">
        <f>10000000*D88</f>
        <v>4900000</v>
      </c>
      <c r="K90" s="771">
        <f>10000000*D88</f>
        <v>4900000</v>
      </c>
      <c r="L90" s="771">
        <f>10000000*D88</f>
        <v>4900000</v>
      </c>
      <c r="M90" s="771">
        <f>10000000*D88</f>
        <v>4900000</v>
      </c>
      <c r="N90" s="771">
        <f>10000000*D88</f>
        <v>4900000</v>
      </c>
      <c r="O90" s="771">
        <f>10000000*D88</f>
        <v>4900000</v>
      </c>
      <c r="P90" s="972">
        <f t="shared" si="43"/>
        <v>58800000</v>
      </c>
    </row>
    <row r="91" spans="1:16383" x14ac:dyDescent="0.25">
      <c r="A91" s="758" t="e">
        <f t="shared" si="42"/>
        <v>#REF!</v>
      </c>
      <c r="B91" s="1243" t="s">
        <v>356</v>
      </c>
      <c r="C91" s="1244"/>
      <c r="D91" s="772"/>
      <c r="E91" s="761"/>
      <c r="F91" s="935">
        <f>+C124+D124+E124</f>
        <v>25156667.889109895</v>
      </c>
      <c r="G91" s="761"/>
      <c r="H91" s="761"/>
      <c r="I91" s="761"/>
      <c r="J91" s="761"/>
      <c r="K91" s="761"/>
      <c r="L91" s="761"/>
      <c r="M91" s="761"/>
      <c r="N91" s="761"/>
      <c r="O91" s="761"/>
      <c r="P91" s="762">
        <f t="shared" si="43"/>
        <v>25156667.889109895</v>
      </c>
    </row>
    <row r="92" spans="1:16383" x14ac:dyDescent="0.25">
      <c r="A92" s="758" t="e">
        <f t="shared" si="42"/>
        <v>#REF!</v>
      </c>
      <c r="B92" s="1205" t="s">
        <v>121</v>
      </c>
      <c r="C92" s="1206"/>
      <c r="D92" s="772">
        <f t="shared" ref="D92:O92" si="44">D89+D90-((D89+D90)/1.19)</f>
        <v>7749581.1345022321</v>
      </c>
      <c r="E92" s="761">
        <f t="shared" si="44"/>
        <v>8044008.8827848285</v>
      </c>
      <c r="F92" s="761">
        <f t="shared" si="44"/>
        <v>8044008.8827848285</v>
      </c>
      <c r="G92" s="761">
        <f t="shared" si="44"/>
        <v>8044008.8827848285</v>
      </c>
      <c r="H92" s="761">
        <f t="shared" si="44"/>
        <v>8044008.8827848285</v>
      </c>
      <c r="I92" s="761">
        <f t="shared" si="44"/>
        <v>8044008.8827848285</v>
      </c>
      <c r="J92" s="761">
        <f t="shared" si="44"/>
        <v>8044008.8827848285</v>
      </c>
      <c r="K92" s="761">
        <f t="shared" si="44"/>
        <v>8044008.8827848285</v>
      </c>
      <c r="L92" s="761">
        <f t="shared" si="44"/>
        <v>8044008.8827848285</v>
      </c>
      <c r="M92" s="761">
        <f t="shared" si="44"/>
        <v>8044008.8827848285</v>
      </c>
      <c r="N92" s="761">
        <f t="shared" si="44"/>
        <v>8044008.8827848285</v>
      </c>
      <c r="O92" s="761">
        <f t="shared" si="44"/>
        <v>8044008.8827848285</v>
      </c>
      <c r="P92" s="762">
        <f t="shared" si="43"/>
        <v>96233678.845135346</v>
      </c>
    </row>
    <row r="93" spans="1:16383" x14ac:dyDescent="0.25">
      <c r="A93" s="758" t="e">
        <f t="shared" si="42"/>
        <v>#REF!</v>
      </c>
      <c r="B93" s="1219" t="s">
        <v>87</v>
      </c>
      <c r="C93" s="1220"/>
      <c r="D93" s="763">
        <f>+D89+D90-D92</f>
        <v>40787269.128959112</v>
      </c>
      <c r="E93" s="764">
        <f t="shared" ref="E93:O93" si="45">+E89+E90-E92</f>
        <v>42336888.856762268</v>
      </c>
      <c r="F93" s="764">
        <f>+F89+F90+F91-F92</f>
        <v>67493556.745872155</v>
      </c>
      <c r="G93" s="764">
        <f t="shared" si="45"/>
        <v>42336888.856762268</v>
      </c>
      <c r="H93" s="764">
        <f t="shared" si="45"/>
        <v>42336888.856762268</v>
      </c>
      <c r="I93" s="764">
        <f t="shared" si="45"/>
        <v>42336888.856762268</v>
      </c>
      <c r="J93" s="764">
        <f t="shared" si="45"/>
        <v>42336888.856762268</v>
      </c>
      <c r="K93" s="764">
        <f t="shared" si="45"/>
        <v>42336888.856762268</v>
      </c>
      <c r="L93" s="764">
        <f t="shared" si="45"/>
        <v>42336888.856762268</v>
      </c>
      <c r="M93" s="764">
        <f t="shared" si="45"/>
        <v>42336888.856762268</v>
      </c>
      <c r="N93" s="764">
        <f t="shared" si="45"/>
        <v>42336888.856762268</v>
      </c>
      <c r="O93" s="764">
        <f t="shared" si="45"/>
        <v>42336888.856762268</v>
      </c>
      <c r="P93" s="954">
        <f t="shared" si="43"/>
        <v>531649714.4424541</v>
      </c>
    </row>
    <row r="94" spans="1:16383" x14ac:dyDescent="0.25">
      <c r="A94" s="758" t="e">
        <f t="shared" si="42"/>
        <v>#REF!</v>
      </c>
      <c r="B94" s="1251" t="s">
        <v>234</v>
      </c>
      <c r="C94" s="1252"/>
      <c r="D94" s="1213"/>
      <c r="E94" s="1214"/>
      <c r="F94" s="1214"/>
      <c r="G94" s="1214"/>
      <c r="H94" s="1214"/>
      <c r="I94" s="1214"/>
      <c r="J94" s="1214"/>
      <c r="K94" s="1214"/>
      <c r="L94" s="1214"/>
      <c r="M94" s="1214"/>
      <c r="N94" s="1214"/>
      <c r="O94" s="1214"/>
      <c r="P94" s="1215"/>
    </row>
    <row r="95" spans="1:16383" s="3" customFormat="1" ht="15" customHeight="1" x14ac:dyDescent="0.25">
      <c r="A95" s="758" t="e">
        <f t="shared" si="42"/>
        <v>#REF!</v>
      </c>
      <c r="B95" s="1245" t="s">
        <v>515</v>
      </c>
      <c r="C95" s="1246"/>
      <c r="D95" s="1007">
        <f>+'DATOS MODELO'!I13</f>
        <v>2320374.3135191514</v>
      </c>
      <c r="E95" s="1002">
        <f>+'DATOS MODELO'!J13</f>
        <v>2471953.0388326207</v>
      </c>
      <c r="F95" s="1002">
        <f>+'DATOS MODELO'!J13</f>
        <v>2471953.0388326207</v>
      </c>
      <c r="G95" s="1002">
        <f>+'DATOS MODELO'!J13</f>
        <v>2471953.0388326207</v>
      </c>
      <c r="H95" s="1002">
        <f>+'DATOS MODELO'!J13</f>
        <v>2471953.0388326207</v>
      </c>
      <c r="I95" s="1002">
        <f>+'DATOS MODELO'!J13</f>
        <v>2471953.0388326207</v>
      </c>
      <c r="J95" s="1002">
        <f>+'DATOS MODELO'!J13</f>
        <v>2471953.0388326207</v>
      </c>
      <c r="K95" s="1002">
        <f>+'DATOS MODELO'!J13</f>
        <v>2471953.0388326207</v>
      </c>
      <c r="L95" s="1002">
        <f>+'DATOS MODELO'!J13</f>
        <v>2471953.0388326207</v>
      </c>
      <c r="M95" s="1002">
        <f>+'DATOS MODELO'!J13</f>
        <v>2471953.0388326207</v>
      </c>
      <c r="N95" s="1002">
        <f>+'DATOS MODELO'!J13</f>
        <v>2471953.0388326207</v>
      </c>
      <c r="O95" s="1002">
        <f>+'DATOS MODELO'!J13</f>
        <v>2471953.0388326207</v>
      </c>
      <c r="P95" s="996">
        <f t="shared" si="43"/>
        <v>29511857.740677971</v>
      </c>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c r="TR95" s="14"/>
      <c r="TS95" s="14"/>
      <c r="TT95" s="14"/>
      <c r="TU95" s="14"/>
      <c r="TV95" s="14"/>
      <c r="TW95" s="14"/>
      <c r="TX95" s="14"/>
      <c r="TY95" s="14"/>
      <c r="TZ95" s="14"/>
      <c r="UA95" s="14"/>
      <c r="UB95" s="14"/>
      <c r="UC95" s="14"/>
      <c r="UD95" s="14"/>
      <c r="UE95" s="14"/>
      <c r="UF95" s="14"/>
      <c r="UG95" s="14"/>
      <c r="UH95" s="14"/>
      <c r="UI95" s="14"/>
      <c r="UJ95" s="14"/>
      <c r="UK95" s="14"/>
      <c r="UL95" s="14"/>
      <c r="UM95" s="14"/>
      <c r="UN95" s="14"/>
      <c r="UO95" s="14"/>
      <c r="UP95" s="14"/>
      <c r="UQ95" s="14"/>
      <c r="UR95" s="14"/>
      <c r="US95" s="14"/>
      <c r="UT95" s="14"/>
      <c r="UU95" s="14"/>
      <c r="UV95" s="14"/>
      <c r="UW95" s="14"/>
      <c r="UX95" s="14"/>
      <c r="UY95" s="14"/>
      <c r="UZ95" s="14"/>
      <c r="VA95" s="14"/>
      <c r="VB95" s="14"/>
      <c r="VC95" s="14"/>
      <c r="VD95" s="14"/>
      <c r="VE95" s="14"/>
      <c r="VF95" s="14"/>
      <c r="VG95" s="14"/>
      <c r="VH95" s="14"/>
      <c r="VI95" s="14"/>
      <c r="VJ95" s="14"/>
      <c r="VK95" s="14"/>
      <c r="VL95" s="14"/>
      <c r="VM95" s="14"/>
      <c r="VN95" s="14"/>
      <c r="VO95" s="14"/>
      <c r="VP95" s="14"/>
      <c r="VQ95" s="14"/>
      <c r="VR95" s="14"/>
      <c r="VS95" s="14"/>
      <c r="VT95" s="14"/>
      <c r="VU95" s="14"/>
      <c r="VV95" s="14"/>
      <c r="VW95" s="14"/>
      <c r="VX95" s="14"/>
      <c r="VY95" s="14"/>
      <c r="VZ95" s="14"/>
      <c r="WA95" s="14"/>
      <c r="WB95" s="14"/>
      <c r="WC95" s="14"/>
      <c r="WD95" s="14"/>
      <c r="WE95" s="14"/>
      <c r="WF95" s="14"/>
      <c r="WG95" s="14"/>
      <c r="WH95" s="14"/>
      <c r="WI95" s="14"/>
      <c r="WJ95" s="14"/>
      <c r="WK95" s="14"/>
      <c r="WL95" s="14"/>
      <c r="WM95" s="14"/>
      <c r="WN95" s="14"/>
      <c r="WO95" s="14"/>
      <c r="WP95" s="14"/>
      <c r="WQ95" s="14"/>
      <c r="WR95" s="14"/>
      <c r="WS95" s="14"/>
      <c r="WT95" s="14"/>
      <c r="WU95" s="14"/>
      <c r="WV95" s="14"/>
      <c r="WW95" s="14"/>
      <c r="WX95" s="14"/>
      <c r="WY95" s="14"/>
      <c r="WZ95" s="14"/>
      <c r="XA95" s="14"/>
      <c r="XB95" s="14"/>
      <c r="XC95" s="14"/>
      <c r="XD95" s="14"/>
      <c r="XE95" s="14"/>
      <c r="XF95" s="14"/>
      <c r="XG95" s="14"/>
      <c r="XH95" s="14"/>
      <c r="XI95" s="14"/>
      <c r="XJ95" s="14"/>
      <c r="XK95" s="14"/>
      <c r="XL95" s="14"/>
      <c r="XM95" s="14"/>
      <c r="XN95" s="14"/>
      <c r="XO95" s="14"/>
      <c r="XP95" s="14"/>
      <c r="XQ95" s="14"/>
      <c r="XR95" s="14"/>
      <c r="XS95" s="14"/>
      <c r="XT95" s="14"/>
      <c r="XU95" s="14"/>
      <c r="XV95" s="14"/>
      <c r="XW95" s="14"/>
      <c r="XX95" s="14"/>
      <c r="XY95" s="14"/>
      <c r="XZ95" s="14"/>
      <c r="YA95" s="14"/>
      <c r="YB95" s="14"/>
      <c r="YC95" s="14"/>
      <c r="YD95" s="14"/>
      <c r="YE95" s="14"/>
      <c r="YF95" s="14"/>
      <c r="YG95" s="14"/>
      <c r="YH95" s="14"/>
      <c r="YI95" s="14"/>
      <c r="YJ95" s="14"/>
      <c r="YK95" s="14"/>
      <c r="YL95" s="14"/>
      <c r="YM95" s="14"/>
      <c r="YN95" s="14"/>
      <c r="YO95" s="14"/>
      <c r="YP95" s="14"/>
      <c r="YQ95" s="14"/>
      <c r="YR95" s="14"/>
      <c r="YS95" s="14"/>
      <c r="YT95" s="14"/>
      <c r="YU95" s="14"/>
      <c r="YV95" s="14"/>
      <c r="YW95" s="14"/>
      <c r="YX95" s="14"/>
      <c r="YY95" s="14"/>
      <c r="YZ95" s="14"/>
      <c r="ZA95" s="14"/>
      <c r="ZB95" s="14"/>
      <c r="ZC95" s="14"/>
      <c r="ZD95" s="14"/>
      <c r="ZE95" s="14"/>
      <c r="ZF95" s="14"/>
      <c r="ZG95" s="14"/>
      <c r="ZH95" s="14"/>
      <c r="ZI95" s="14"/>
      <c r="ZJ95" s="14"/>
      <c r="ZK95" s="14"/>
      <c r="ZL95" s="14"/>
      <c r="ZM95" s="14"/>
      <c r="ZN95" s="14"/>
      <c r="ZO95" s="14"/>
      <c r="ZP95" s="14"/>
      <c r="ZQ95" s="14"/>
      <c r="ZR95" s="14"/>
      <c r="ZS95" s="14"/>
      <c r="ZT95" s="14"/>
      <c r="ZU95" s="14"/>
      <c r="ZV95" s="14"/>
      <c r="ZW95" s="14"/>
      <c r="ZX95" s="14"/>
      <c r="ZY95" s="14"/>
      <c r="ZZ95" s="14"/>
      <c r="AAA95" s="14"/>
      <c r="AAB95" s="14"/>
      <c r="AAC95" s="14"/>
      <c r="AAD95" s="14"/>
      <c r="AAE95" s="14"/>
      <c r="AAF95" s="14"/>
      <c r="AAG95" s="14"/>
      <c r="AAH95" s="14"/>
      <c r="AAI95" s="14"/>
      <c r="AAJ95" s="14"/>
      <c r="AAK95" s="14"/>
      <c r="AAL95" s="14"/>
      <c r="AAM95" s="14"/>
      <c r="AAN95" s="14"/>
      <c r="AAO95" s="14"/>
      <c r="AAP95" s="14"/>
      <c r="AAQ95" s="14"/>
      <c r="AAR95" s="14"/>
      <c r="AAS95" s="14"/>
      <c r="AAT95" s="14"/>
      <c r="AAU95" s="14"/>
      <c r="AAV95" s="14"/>
      <c r="AAW95" s="14"/>
      <c r="AAX95" s="14"/>
      <c r="AAY95" s="14"/>
      <c r="AAZ95" s="14"/>
      <c r="ABA95" s="14"/>
      <c r="ABB95" s="14"/>
      <c r="ABC95" s="14"/>
      <c r="ABD95" s="14"/>
      <c r="ABE95" s="14"/>
      <c r="ABF95" s="14"/>
      <c r="ABG95" s="14"/>
      <c r="ABH95" s="14"/>
      <c r="ABI95" s="14"/>
      <c r="ABJ95" s="14"/>
      <c r="ABK95" s="14"/>
      <c r="ABL95" s="14"/>
      <c r="ABM95" s="14"/>
      <c r="ABN95" s="14"/>
      <c r="ABO95" s="14"/>
      <c r="ABP95" s="14"/>
      <c r="ABQ95" s="14"/>
      <c r="ABR95" s="14"/>
      <c r="ABS95" s="14"/>
      <c r="ABT95" s="14"/>
      <c r="ABU95" s="14"/>
      <c r="ABV95" s="14"/>
      <c r="ABW95" s="14"/>
      <c r="ABX95" s="14"/>
      <c r="ABY95" s="14"/>
      <c r="ABZ95" s="14"/>
      <c r="ACA95" s="14"/>
      <c r="ACB95" s="14"/>
      <c r="ACC95" s="14"/>
      <c r="ACD95" s="14"/>
      <c r="ACE95" s="14"/>
      <c r="ACF95" s="14"/>
      <c r="ACG95" s="14"/>
      <c r="ACH95" s="14"/>
      <c r="ACI95" s="14"/>
      <c r="ACJ95" s="14"/>
      <c r="ACK95" s="14"/>
      <c r="ACL95" s="14"/>
      <c r="ACM95" s="14"/>
      <c r="ACN95" s="14"/>
      <c r="ACO95" s="14"/>
      <c r="ACP95" s="14"/>
      <c r="ACQ95" s="14"/>
      <c r="ACR95" s="14"/>
      <c r="ACS95" s="14"/>
      <c r="ACT95" s="14"/>
      <c r="ACU95" s="14"/>
      <c r="ACV95" s="14"/>
      <c r="ACW95" s="14"/>
      <c r="ACX95" s="14"/>
      <c r="ACY95" s="14"/>
      <c r="ACZ95" s="14"/>
      <c r="ADA95" s="14"/>
      <c r="ADB95" s="14"/>
      <c r="ADC95" s="14"/>
      <c r="ADD95" s="14"/>
      <c r="ADE95" s="14"/>
      <c r="ADF95" s="14"/>
      <c r="ADG95" s="14"/>
      <c r="ADH95" s="14"/>
      <c r="ADI95" s="14"/>
      <c r="ADJ95" s="14"/>
      <c r="ADK95" s="14"/>
      <c r="ADL95" s="14"/>
      <c r="ADM95" s="14"/>
      <c r="ADN95" s="14"/>
      <c r="ADO95" s="14"/>
      <c r="ADP95" s="14"/>
      <c r="ADQ95" s="14"/>
      <c r="ADR95" s="14"/>
      <c r="ADS95" s="14"/>
      <c r="ADT95" s="14"/>
      <c r="ADU95" s="14"/>
      <c r="ADV95" s="14"/>
      <c r="ADW95" s="14"/>
      <c r="ADX95" s="14"/>
      <c r="ADY95" s="14"/>
      <c r="ADZ95" s="14"/>
      <c r="AEA95" s="14"/>
      <c r="AEB95" s="14"/>
      <c r="AEC95" s="14"/>
      <c r="AED95" s="14"/>
      <c r="AEE95" s="14"/>
      <c r="AEF95" s="14"/>
      <c r="AEG95" s="14"/>
      <c r="AEH95" s="14"/>
      <c r="AEI95" s="14"/>
      <c r="AEJ95" s="14"/>
      <c r="AEK95" s="14"/>
      <c r="AEL95" s="14"/>
      <c r="AEM95" s="14"/>
      <c r="AEN95" s="14"/>
      <c r="AEO95" s="14"/>
      <c r="AEP95" s="14"/>
      <c r="AEQ95" s="14"/>
      <c r="AER95" s="14"/>
      <c r="AES95" s="14"/>
      <c r="AET95" s="14"/>
      <c r="AEU95" s="14"/>
      <c r="AEV95" s="14"/>
      <c r="AEW95" s="14"/>
      <c r="AEX95" s="14"/>
      <c r="AEY95" s="14"/>
      <c r="AEZ95" s="14"/>
      <c r="AFA95" s="14"/>
      <c r="AFB95" s="14"/>
      <c r="AFC95" s="14"/>
      <c r="AFD95" s="14"/>
      <c r="AFE95" s="14"/>
      <c r="AFF95" s="14"/>
      <c r="AFG95" s="14"/>
      <c r="AFH95" s="14"/>
      <c r="AFI95" s="14"/>
      <c r="AFJ95" s="14"/>
      <c r="AFK95" s="14"/>
      <c r="AFL95" s="14"/>
      <c r="AFM95" s="14"/>
      <c r="AFN95" s="14"/>
      <c r="AFO95" s="14"/>
      <c r="AFP95" s="14"/>
      <c r="AFQ95" s="14"/>
      <c r="AFR95" s="14"/>
      <c r="AFS95" s="14"/>
      <c r="AFT95" s="14"/>
      <c r="AFU95" s="14"/>
      <c r="AFV95" s="14"/>
      <c r="AFW95" s="14"/>
      <c r="AFX95" s="14"/>
      <c r="AFY95" s="14"/>
      <c r="AFZ95" s="14"/>
      <c r="AGA95" s="14"/>
      <c r="AGB95" s="14"/>
      <c r="AGC95" s="14"/>
      <c r="AGD95" s="14"/>
      <c r="AGE95" s="14"/>
      <c r="AGF95" s="14"/>
      <c r="AGG95" s="14"/>
      <c r="AGH95" s="14"/>
      <c r="AGI95" s="14"/>
      <c r="AGJ95" s="14"/>
      <c r="AGK95" s="14"/>
      <c r="AGL95" s="14"/>
      <c r="AGM95" s="14"/>
      <c r="AGN95" s="14"/>
      <c r="AGO95" s="14"/>
      <c r="AGP95" s="14"/>
      <c r="AGQ95" s="14"/>
      <c r="AGR95" s="14"/>
      <c r="AGS95" s="14"/>
      <c r="AGT95" s="14"/>
      <c r="AGU95" s="14"/>
      <c r="AGV95" s="14"/>
      <c r="AGW95" s="14"/>
      <c r="AGX95" s="14"/>
      <c r="AGY95" s="14"/>
      <c r="AGZ95" s="14"/>
      <c r="AHA95" s="14"/>
      <c r="AHB95" s="14"/>
      <c r="AHC95" s="14"/>
      <c r="AHD95" s="14"/>
      <c r="AHE95" s="14"/>
      <c r="AHF95" s="14"/>
      <c r="AHG95" s="14"/>
      <c r="AHH95" s="14"/>
      <c r="AHI95" s="14"/>
      <c r="AHJ95" s="14"/>
      <c r="AHK95" s="14"/>
      <c r="AHL95" s="14"/>
      <c r="AHM95" s="14"/>
      <c r="AHN95" s="14"/>
      <c r="AHO95" s="14"/>
      <c r="AHP95" s="14"/>
      <c r="AHQ95" s="14"/>
      <c r="AHR95" s="14"/>
      <c r="AHS95" s="14"/>
      <c r="AHT95" s="14"/>
      <c r="AHU95" s="14"/>
      <c r="AHV95" s="14"/>
      <c r="AHW95" s="14"/>
      <c r="AHX95" s="14"/>
      <c r="AHY95" s="14"/>
      <c r="AHZ95" s="14"/>
      <c r="AIA95" s="14"/>
      <c r="AIB95" s="14"/>
      <c r="AIC95" s="14"/>
      <c r="AID95" s="14"/>
      <c r="AIE95" s="14"/>
      <c r="AIF95" s="14"/>
      <c r="AIG95" s="14"/>
      <c r="AIH95" s="14"/>
      <c r="AII95" s="14"/>
      <c r="AIJ95" s="14"/>
      <c r="AIK95" s="14"/>
      <c r="AIL95" s="14"/>
      <c r="AIM95" s="14"/>
      <c r="AIN95" s="14"/>
      <c r="AIO95" s="14"/>
      <c r="AIP95" s="14"/>
      <c r="AIQ95" s="14"/>
      <c r="AIR95" s="14"/>
      <c r="AIS95" s="14"/>
      <c r="AIT95" s="14"/>
      <c r="AIU95" s="14"/>
      <c r="AIV95" s="14"/>
      <c r="AIW95" s="14"/>
      <c r="AIX95" s="14"/>
      <c r="AIY95" s="14"/>
      <c r="AIZ95" s="14"/>
      <c r="AJA95" s="14"/>
      <c r="AJB95" s="14"/>
      <c r="AJC95" s="14"/>
      <c r="AJD95" s="14"/>
      <c r="AJE95" s="14"/>
      <c r="AJF95" s="14"/>
      <c r="AJG95" s="14"/>
      <c r="AJH95" s="14"/>
      <c r="AJI95" s="14"/>
      <c r="AJJ95" s="14"/>
      <c r="AJK95" s="14"/>
      <c r="AJL95" s="14"/>
      <c r="AJM95" s="14"/>
      <c r="AJN95" s="14"/>
      <c r="AJO95" s="14"/>
      <c r="AJP95" s="14"/>
      <c r="AJQ95" s="14"/>
      <c r="AJR95" s="14"/>
      <c r="AJS95" s="14"/>
      <c r="AJT95" s="14"/>
      <c r="AJU95" s="14"/>
      <c r="AJV95" s="14"/>
      <c r="AJW95" s="14"/>
      <c r="AJX95" s="14"/>
      <c r="AJY95" s="14"/>
      <c r="AJZ95" s="14"/>
      <c r="AKA95" s="14"/>
      <c r="AKB95" s="14"/>
      <c r="AKC95" s="14"/>
      <c r="AKD95" s="14"/>
      <c r="AKE95" s="14"/>
      <c r="AKF95" s="14"/>
      <c r="AKG95" s="14"/>
      <c r="AKH95" s="14"/>
      <c r="AKI95" s="14"/>
      <c r="AKJ95" s="14"/>
      <c r="AKK95" s="14"/>
      <c r="AKL95" s="14"/>
      <c r="AKM95" s="14"/>
      <c r="AKN95" s="14"/>
      <c r="AKO95" s="14"/>
      <c r="AKP95" s="14"/>
      <c r="AKQ95" s="14"/>
      <c r="AKR95" s="14"/>
      <c r="AKS95" s="14"/>
      <c r="AKT95" s="14"/>
      <c r="AKU95" s="14"/>
      <c r="AKV95" s="14"/>
      <c r="AKW95" s="14"/>
      <c r="AKX95" s="14"/>
      <c r="AKY95" s="14"/>
      <c r="AKZ95" s="14"/>
      <c r="ALA95" s="14"/>
      <c r="ALB95" s="14"/>
      <c r="ALC95" s="14"/>
      <c r="ALD95" s="14"/>
      <c r="ALE95" s="14"/>
      <c r="ALF95" s="14"/>
      <c r="ALG95" s="14"/>
      <c r="ALH95" s="14"/>
      <c r="ALI95" s="14"/>
      <c r="ALJ95" s="14"/>
      <c r="ALK95" s="14"/>
      <c r="ALL95" s="14"/>
      <c r="ALM95" s="14"/>
      <c r="ALN95" s="14"/>
      <c r="ALO95" s="14"/>
      <c r="ALP95" s="14"/>
      <c r="ALQ95" s="14"/>
      <c r="ALR95" s="14"/>
      <c r="ALS95" s="14"/>
      <c r="ALT95" s="14"/>
      <c r="ALU95" s="14"/>
      <c r="ALV95" s="14"/>
      <c r="ALW95" s="14"/>
      <c r="ALX95" s="14"/>
      <c r="ALY95" s="14"/>
      <c r="ALZ95" s="14"/>
      <c r="AMA95" s="14"/>
      <c r="AMB95" s="14"/>
      <c r="AMC95" s="14"/>
      <c r="AMD95" s="14"/>
      <c r="AME95" s="14"/>
      <c r="AMF95" s="14"/>
      <c r="AMG95" s="14"/>
      <c r="AMH95" s="14"/>
      <c r="AMI95" s="14"/>
      <c r="AMJ95" s="14"/>
      <c r="AMK95" s="14"/>
      <c r="AML95" s="14"/>
      <c r="AMM95" s="14"/>
      <c r="AMN95" s="14"/>
      <c r="AMO95" s="14"/>
      <c r="AMP95" s="14"/>
      <c r="AMQ95" s="14"/>
      <c r="AMR95" s="14"/>
      <c r="AMS95" s="14"/>
      <c r="AMT95" s="14"/>
      <c r="AMU95" s="14"/>
      <c r="AMV95" s="14"/>
      <c r="AMW95" s="14"/>
      <c r="AMX95" s="14"/>
      <c r="AMY95" s="14"/>
      <c r="AMZ95" s="14"/>
      <c r="ANA95" s="14"/>
      <c r="ANB95" s="14"/>
      <c r="ANC95" s="14"/>
      <c r="AND95" s="14"/>
      <c r="ANE95" s="14"/>
      <c r="ANF95" s="14"/>
      <c r="ANG95" s="14"/>
      <c r="ANH95" s="14"/>
      <c r="ANI95" s="14"/>
      <c r="ANJ95" s="14"/>
      <c r="ANK95" s="14"/>
      <c r="ANL95" s="14"/>
      <c r="ANM95" s="14"/>
      <c r="ANN95" s="14"/>
      <c r="ANO95" s="14"/>
      <c r="ANP95" s="14"/>
      <c r="ANQ95" s="14"/>
      <c r="ANR95" s="14"/>
      <c r="ANS95" s="14"/>
      <c r="ANT95" s="14"/>
      <c r="ANU95" s="14"/>
      <c r="ANV95" s="14"/>
      <c r="ANW95" s="14"/>
      <c r="ANX95" s="14"/>
      <c r="ANY95" s="14"/>
      <c r="ANZ95" s="14"/>
      <c r="AOA95" s="14"/>
      <c r="AOB95" s="14"/>
      <c r="AOC95" s="14"/>
      <c r="AOD95" s="14"/>
      <c r="AOE95" s="14"/>
      <c r="AOF95" s="14"/>
      <c r="AOG95" s="14"/>
      <c r="AOH95" s="14"/>
      <c r="AOI95" s="14"/>
      <c r="AOJ95" s="14"/>
      <c r="AOK95" s="14"/>
      <c r="AOL95" s="14"/>
      <c r="AOM95" s="14"/>
      <c r="AON95" s="14"/>
      <c r="AOO95" s="14"/>
      <c r="AOP95" s="14"/>
      <c r="AOQ95" s="14"/>
      <c r="AOR95" s="14"/>
      <c r="AOS95" s="14"/>
      <c r="AOT95" s="14"/>
      <c r="AOU95" s="14"/>
      <c r="AOV95" s="14"/>
      <c r="AOW95" s="14"/>
      <c r="AOX95" s="14"/>
      <c r="AOY95" s="14"/>
      <c r="AOZ95" s="14"/>
      <c r="APA95" s="14"/>
      <c r="APB95" s="14"/>
      <c r="APC95" s="14"/>
      <c r="APD95" s="14"/>
      <c r="APE95" s="14"/>
      <c r="APF95" s="14"/>
      <c r="APG95" s="14"/>
      <c r="APH95" s="14"/>
      <c r="API95" s="14"/>
      <c r="APJ95" s="14"/>
      <c r="APK95" s="14"/>
      <c r="APL95" s="14"/>
      <c r="APM95" s="14"/>
      <c r="APN95" s="14"/>
      <c r="APO95" s="14"/>
      <c r="APP95" s="14"/>
      <c r="APQ95" s="14"/>
      <c r="APR95" s="14"/>
      <c r="APS95" s="14"/>
      <c r="APT95" s="14"/>
      <c r="APU95" s="14"/>
      <c r="APV95" s="14"/>
      <c r="APW95" s="14"/>
      <c r="APX95" s="14"/>
      <c r="APY95" s="14"/>
      <c r="APZ95" s="14"/>
      <c r="AQA95" s="14"/>
      <c r="AQB95" s="14"/>
      <c r="AQC95" s="14"/>
      <c r="AQD95" s="14"/>
      <c r="AQE95" s="14"/>
      <c r="AQF95" s="14"/>
      <c r="AQG95" s="14"/>
      <c r="AQH95" s="14"/>
      <c r="AQI95" s="14"/>
      <c r="AQJ95" s="14"/>
      <c r="AQK95" s="14"/>
      <c r="AQL95" s="14"/>
      <c r="AQM95" s="14"/>
      <c r="AQN95" s="14"/>
      <c r="AQO95" s="14"/>
      <c r="AQP95" s="14"/>
      <c r="AQQ95" s="14"/>
      <c r="AQR95" s="14"/>
      <c r="AQS95" s="14"/>
      <c r="AQT95" s="14"/>
      <c r="AQU95" s="14"/>
      <c r="AQV95" s="14"/>
      <c r="AQW95" s="14"/>
      <c r="AQX95" s="14"/>
      <c r="AQY95" s="14"/>
      <c r="AQZ95" s="14"/>
      <c r="ARA95" s="14"/>
      <c r="ARB95" s="14"/>
      <c r="ARC95" s="14"/>
      <c r="ARD95" s="14"/>
      <c r="ARE95" s="14"/>
      <c r="ARF95" s="14"/>
      <c r="ARG95" s="14"/>
      <c r="ARH95" s="14"/>
      <c r="ARI95" s="14"/>
      <c r="ARJ95" s="14"/>
      <c r="ARK95" s="14"/>
      <c r="ARL95" s="14"/>
      <c r="ARM95" s="14"/>
      <c r="ARN95" s="14"/>
      <c r="ARO95" s="14"/>
      <c r="ARP95" s="14"/>
      <c r="ARQ95" s="14"/>
      <c r="ARR95" s="14"/>
      <c r="ARS95" s="14"/>
      <c r="ART95" s="14"/>
      <c r="ARU95" s="14"/>
      <c r="ARV95" s="14"/>
      <c r="ARW95" s="14"/>
      <c r="ARX95" s="14"/>
      <c r="ARY95" s="14"/>
      <c r="ARZ95" s="14"/>
      <c r="ASA95" s="14"/>
      <c r="ASB95" s="14"/>
      <c r="ASC95" s="14"/>
      <c r="ASD95" s="14"/>
      <c r="ASE95" s="14"/>
      <c r="ASF95" s="14"/>
      <c r="ASG95" s="14"/>
      <c r="ASH95" s="14"/>
      <c r="ASI95" s="14"/>
      <c r="ASJ95" s="14"/>
      <c r="ASK95" s="14"/>
      <c r="ASL95" s="14"/>
      <c r="ASM95" s="14"/>
      <c r="ASN95" s="14"/>
      <c r="ASO95" s="14"/>
      <c r="ASP95" s="14"/>
      <c r="ASQ95" s="14"/>
      <c r="ASR95" s="14"/>
      <c r="ASS95" s="14"/>
      <c r="AST95" s="14"/>
      <c r="ASU95" s="14"/>
      <c r="ASV95" s="14"/>
      <c r="ASW95" s="14"/>
      <c r="ASX95" s="14"/>
      <c r="ASY95" s="14"/>
      <c r="ASZ95" s="14"/>
      <c r="ATA95" s="14"/>
      <c r="ATB95" s="14"/>
      <c r="ATC95" s="14"/>
      <c r="ATD95" s="14"/>
      <c r="ATE95" s="14"/>
      <c r="ATF95" s="14"/>
      <c r="ATG95" s="14"/>
      <c r="ATH95" s="14"/>
      <c r="ATI95" s="14"/>
      <c r="ATJ95" s="14"/>
      <c r="ATK95" s="14"/>
      <c r="ATL95" s="14"/>
      <c r="ATM95" s="14"/>
      <c r="ATN95" s="14"/>
      <c r="ATO95" s="14"/>
      <c r="ATP95" s="14"/>
      <c r="ATQ95" s="14"/>
      <c r="ATR95" s="14"/>
      <c r="ATS95" s="14"/>
      <c r="ATT95" s="14"/>
      <c r="ATU95" s="14"/>
      <c r="ATV95" s="14"/>
      <c r="ATW95" s="14"/>
      <c r="ATX95" s="14"/>
      <c r="ATY95" s="14"/>
      <c r="ATZ95" s="14"/>
      <c r="AUA95" s="14"/>
      <c r="AUB95" s="14"/>
      <c r="AUC95" s="14"/>
      <c r="AUD95" s="14"/>
      <c r="AUE95" s="14"/>
      <c r="AUF95" s="14"/>
      <c r="AUG95" s="14"/>
      <c r="AUH95" s="14"/>
      <c r="AUI95" s="14"/>
      <c r="AUJ95" s="14"/>
      <c r="AUK95" s="14"/>
      <c r="AUL95" s="14"/>
      <c r="AUM95" s="14"/>
      <c r="AUN95" s="14"/>
      <c r="AUO95" s="14"/>
      <c r="AUP95" s="14"/>
      <c r="AUQ95" s="14"/>
      <c r="AUR95" s="14"/>
      <c r="AUS95" s="14"/>
      <c r="AUT95" s="14"/>
      <c r="AUU95" s="14"/>
      <c r="AUV95" s="14"/>
      <c r="AUW95" s="14"/>
      <c r="AUX95" s="14"/>
      <c r="AUY95" s="14"/>
      <c r="AUZ95" s="14"/>
      <c r="AVA95" s="14"/>
      <c r="AVB95" s="14"/>
      <c r="AVC95" s="14"/>
      <c r="AVD95" s="14"/>
      <c r="AVE95" s="14"/>
      <c r="AVF95" s="14"/>
      <c r="AVG95" s="14"/>
      <c r="AVH95" s="14"/>
      <c r="AVI95" s="14"/>
      <c r="AVJ95" s="14"/>
      <c r="AVK95" s="14"/>
      <c r="AVL95" s="14"/>
      <c r="AVM95" s="14"/>
      <c r="AVN95" s="14"/>
      <c r="AVO95" s="14"/>
      <c r="AVP95" s="14"/>
      <c r="AVQ95" s="14"/>
      <c r="AVR95" s="14"/>
      <c r="AVS95" s="14"/>
      <c r="AVT95" s="14"/>
      <c r="AVU95" s="14"/>
      <c r="AVV95" s="14"/>
      <c r="AVW95" s="14"/>
      <c r="AVX95" s="14"/>
      <c r="AVY95" s="14"/>
      <c r="AVZ95" s="14"/>
      <c r="AWA95" s="14"/>
      <c r="AWB95" s="14"/>
      <c r="AWC95" s="14"/>
      <c r="AWD95" s="14"/>
      <c r="AWE95" s="14"/>
      <c r="AWF95" s="14"/>
      <c r="AWG95" s="14"/>
      <c r="AWH95" s="14"/>
      <c r="AWI95" s="14"/>
      <c r="AWJ95" s="14"/>
      <c r="AWK95" s="14"/>
      <c r="AWL95" s="14"/>
      <c r="AWM95" s="14"/>
      <c r="AWN95" s="14"/>
      <c r="AWO95" s="14"/>
      <c r="AWP95" s="14"/>
      <c r="AWQ95" s="14"/>
      <c r="AWR95" s="14"/>
      <c r="AWS95" s="14"/>
      <c r="AWT95" s="14"/>
      <c r="AWU95" s="14"/>
      <c r="AWV95" s="14"/>
      <c r="AWW95" s="14"/>
      <c r="AWX95" s="14"/>
      <c r="AWY95" s="14"/>
      <c r="AWZ95" s="14"/>
      <c r="AXA95" s="14"/>
      <c r="AXB95" s="14"/>
      <c r="AXC95" s="14"/>
      <c r="AXD95" s="14"/>
      <c r="AXE95" s="14"/>
      <c r="AXF95" s="14"/>
      <c r="AXG95" s="14"/>
      <c r="AXH95" s="14"/>
      <c r="AXI95" s="14"/>
      <c r="AXJ95" s="14"/>
      <c r="AXK95" s="14"/>
      <c r="AXL95" s="14"/>
      <c r="AXM95" s="14"/>
      <c r="AXN95" s="14"/>
      <c r="AXO95" s="14"/>
      <c r="AXP95" s="14"/>
      <c r="AXQ95" s="14"/>
      <c r="AXR95" s="14"/>
      <c r="AXS95" s="14"/>
      <c r="AXT95" s="14"/>
      <c r="AXU95" s="14"/>
      <c r="AXV95" s="14"/>
      <c r="AXW95" s="14"/>
      <c r="AXX95" s="14"/>
      <c r="AXY95" s="14"/>
      <c r="AXZ95" s="14"/>
      <c r="AYA95" s="14"/>
      <c r="AYB95" s="14"/>
      <c r="AYC95" s="14"/>
      <c r="AYD95" s="14"/>
      <c r="AYE95" s="14"/>
      <c r="AYF95" s="14"/>
      <c r="AYG95" s="14"/>
      <c r="AYH95" s="14"/>
      <c r="AYI95" s="14"/>
      <c r="AYJ95" s="14"/>
      <c r="AYK95" s="14"/>
      <c r="AYL95" s="14"/>
      <c r="AYM95" s="14"/>
      <c r="AYN95" s="14"/>
      <c r="AYO95" s="14"/>
      <c r="AYP95" s="14"/>
      <c r="AYQ95" s="14"/>
      <c r="AYR95" s="14"/>
      <c r="AYS95" s="14"/>
      <c r="AYT95" s="14"/>
      <c r="AYU95" s="14"/>
      <c r="AYV95" s="14"/>
      <c r="AYW95" s="14"/>
      <c r="AYX95" s="14"/>
      <c r="AYY95" s="14"/>
      <c r="AYZ95" s="14"/>
      <c r="AZA95" s="14"/>
      <c r="AZB95" s="14"/>
      <c r="AZC95" s="14"/>
      <c r="AZD95" s="14"/>
      <c r="AZE95" s="14"/>
      <c r="AZF95" s="14"/>
      <c r="AZG95" s="14"/>
      <c r="AZH95" s="14"/>
      <c r="AZI95" s="14"/>
      <c r="AZJ95" s="14"/>
      <c r="AZK95" s="14"/>
      <c r="AZL95" s="14"/>
      <c r="AZM95" s="14"/>
      <c r="AZN95" s="14"/>
      <c r="AZO95" s="14"/>
      <c r="AZP95" s="14"/>
      <c r="AZQ95" s="14"/>
      <c r="AZR95" s="14"/>
      <c r="AZS95" s="14"/>
      <c r="AZT95" s="14"/>
      <c r="AZU95" s="14"/>
      <c r="AZV95" s="14"/>
      <c r="AZW95" s="14"/>
      <c r="AZX95" s="14"/>
      <c r="AZY95" s="14"/>
      <c r="AZZ95" s="14"/>
      <c r="BAA95" s="14"/>
      <c r="BAB95" s="14"/>
      <c r="BAC95" s="14"/>
      <c r="BAD95" s="14"/>
      <c r="BAE95" s="14"/>
      <c r="BAF95" s="14"/>
      <c r="BAG95" s="14"/>
      <c r="BAH95" s="14"/>
      <c r="BAI95" s="14"/>
      <c r="BAJ95" s="14"/>
      <c r="BAK95" s="14"/>
      <c r="BAL95" s="14"/>
      <c r="BAM95" s="14"/>
      <c r="BAN95" s="14"/>
      <c r="BAO95" s="14"/>
      <c r="BAP95" s="14"/>
      <c r="BAQ95" s="14"/>
      <c r="BAR95" s="14"/>
      <c r="BAS95" s="14"/>
      <c r="BAT95" s="14"/>
      <c r="BAU95" s="14"/>
      <c r="BAV95" s="14"/>
      <c r="BAW95" s="14"/>
      <c r="BAX95" s="14"/>
      <c r="BAY95" s="14"/>
      <c r="BAZ95" s="14"/>
      <c r="BBA95" s="14"/>
      <c r="BBB95" s="14"/>
      <c r="BBC95" s="14"/>
      <c r="BBD95" s="14"/>
      <c r="BBE95" s="14"/>
      <c r="BBF95" s="14"/>
      <c r="BBG95" s="14"/>
      <c r="BBH95" s="14"/>
      <c r="BBI95" s="14"/>
      <c r="BBJ95" s="14"/>
      <c r="BBK95" s="14"/>
      <c r="BBL95" s="14"/>
      <c r="BBM95" s="14"/>
      <c r="BBN95" s="14"/>
      <c r="BBO95" s="14"/>
      <c r="BBP95" s="14"/>
      <c r="BBQ95" s="14"/>
      <c r="BBR95" s="14"/>
      <c r="BBS95" s="14"/>
      <c r="BBT95" s="14"/>
      <c r="BBU95" s="14"/>
      <c r="BBV95" s="14"/>
      <c r="BBW95" s="14"/>
      <c r="BBX95" s="14"/>
      <c r="BBY95" s="14"/>
      <c r="BBZ95" s="14"/>
      <c r="BCA95" s="14"/>
      <c r="BCB95" s="14"/>
      <c r="BCC95" s="14"/>
      <c r="BCD95" s="14"/>
      <c r="BCE95" s="14"/>
      <c r="BCF95" s="14"/>
      <c r="BCG95" s="14"/>
      <c r="BCH95" s="14"/>
      <c r="BCI95" s="14"/>
      <c r="BCJ95" s="14"/>
      <c r="BCK95" s="14"/>
      <c r="BCL95" s="14"/>
      <c r="BCM95" s="14"/>
      <c r="BCN95" s="14"/>
      <c r="BCO95" s="14"/>
      <c r="BCP95" s="14"/>
      <c r="BCQ95" s="14"/>
      <c r="BCR95" s="14"/>
      <c r="BCS95" s="14"/>
      <c r="BCT95" s="14"/>
      <c r="BCU95" s="14"/>
      <c r="BCV95" s="14"/>
      <c r="BCW95" s="14"/>
      <c r="BCX95" s="14"/>
      <c r="BCY95" s="14"/>
      <c r="BCZ95" s="14"/>
      <c r="BDA95" s="14"/>
      <c r="BDB95" s="14"/>
      <c r="BDC95" s="14"/>
      <c r="BDD95" s="14"/>
      <c r="BDE95" s="14"/>
      <c r="BDF95" s="14"/>
      <c r="BDG95" s="14"/>
      <c r="BDH95" s="14"/>
      <c r="BDI95" s="14"/>
      <c r="BDJ95" s="14"/>
      <c r="BDK95" s="14"/>
      <c r="BDL95" s="14"/>
      <c r="BDM95" s="14"/>
      <c r="BDN95" s="14"/>
      <c r="BDO95" s="14"/>
      <c r="BDP95" s="14"/>
      <c r="BDQ95" s="14"/>
      <c r="BDR95" s="14"/>
      <c r="BDS95" s="14"/>
      <c r="BDT95" s="14"/>
      <c r="BDU95" s="14"/>
      <c r="BDV95" s="14"/>
      <c r="BDW95" s="14"/>
      <c r="BDX95" s="14"/>
      <c r="BDY95" s="14"/>
      <c r="BDZ95" s="14"/>
      <c r="BEA95" s="14"/>
      <c r="BEB95" s="14"/>
      <c r="BEC95" s="14"/>
      <c r="BED95" s="14"/>
      <c r="BEE95" s="14"/>
      <c r="BEF95" s="14"/>
      <c r="BEG95" s="14"/>
      <c r="BEH95" s="14"/>
      <c r="BEI95" s="14"/>
      <c r="BEJ95" s="14"/>
      <c r="BEK95" s="14"/>
      <c r="BEL95" s="14"/>
      <c r="BEM95" s="14"/>
      <c r="BEN95" s="14"/>
      <c r="BEO95" s="14"/>
      <c r="BEP95" s="14"/>
      <c r="BEQ95" s="14"/>
      <c r="BER95" s="14"/>
      <c r="BES95" s="14"/>
      <c r="BET95" s="14"/>
      <c r="BEU95" s="14"/>
      <c r="BEV95" s="14"/>
      <c r="BEW95" s="14"/>
      <c r="BEX95" s="14"/>
      <c r="BEY95" s="14"/>
      <c r="BEZ95" s="14"/>
      <c r="BFA95" s="14"/>
      <c r="BFB95" s="14"/>
      <c r="BFC95" s="14"/>
      <c r="BFD95" s="14"/>
      <c r="BFE95" s="14"/>
      <c r="BFF95" s="14"/>
      <c r="BFG95" s="14"/>
      <c r="BFH95" s="14"/>
      <c r="BFI95" s="14"/>
      <c r="BFJ95" s="14"/>
      <c r="BFK95" s="14"/>
      <c r="BFL95" s="14"/>
      <c r="BFM95" s="14"/>
      <c r="BFN95" s="14"/>
      <c r="BFO95" s="14"/>
      <c r="BFP95" s="14"/>
      <c r="BFQ95" s="14"/>
      <c r="BFR95" s="14"/>
      <c r="BFS95" s="14"/>
      <c r="BFT95" s="14"/>
      <c r="BFU95" s="14"/>
      <c r="BFV95" s="14"/>
      <c r="BFW95" s="14"/>
      <c r="BFX95" s="14"/>
      <c r="BFY95" s="14"/>
      <c r="BFZ95" s="14"/>
      <c r="BGA95" s="14"/>
      <c r="BGB95" s="14"/>
      <c r="BGC95" s="14"/>
      <c r="BGD95" s="14"/>
      <c r="BGE95" s="14"/>
      <c r="BGF95" s="14"/>
      <c r="BGG95" s="14"/>
      <c r="BGH95" s="14"/>
      <c r="BGI95" s="14"/>
      <c r="BGJ95" s="14"/>
      <c r="BGK95" s="14"/>
      <c r="BGL95" s="14"/>
      <c r="BGM95" s="14"/>
      <c r="BGN95" s="14"/>
      <c r="BGO95" s="14"/>
      <c r="BGP95" s="14"/>
      <c r="BGQ95" s="14"/>
      <c r="BGR95" s="14"/>
      <c r="BGS95" s="14"/>
      <c r="BGT95" s="14"/>
      <c r="BGU95" s="14"/>
      <c r="BGV95" s="14"/>
      <c r="BGW95" s="14"/>
      <c r="BGX95" s="14"/>
      <c r="BGY95" s="14"/>
      <c r="BGZ95" s="14"/>
      <c r="BHA95" s="14"/>
      <c r="BHB95" s="14"/>
      <c r="BHC95" s="14"/>
      <c r="BHD95" s="14"/>
      <c r="BHE95" s="14"/>
      <c r="BHF95" s="14"/>
      <c r="BHG95" s="14"/>
      <c r="BHH95" s="14"/>
      <c r="BHI95" s="14"/>
      <c r="BHJ95" s="14"/>
      <c r="BHK95" s="14"/>
      <c r="BHL95" s="14"/>
      <c r="BHM95" s="14"/>
      <c r="BHN95" s="14"/>
      <c r="BHO95" s="14"/>
      <c r="BHP95" s="14"/>
      <c r="BHQ95" s="14"/>
      <c r="BHR95" s="14"/>
      <c r="BHS95" s="14"/>
      <c r="BHT95" s="14"/>
      <c r="BHU95" s="14"/>
      <c r="BHV95" s="14"/>
      <c r="BHW95" s="14"/>
      <c r="BHX95" s="14"/>
      <c r="BHY95" s="14"/>
      <c r="BHZ95" s="14"/>
      <c r="BIA95" s="14"/>
      <c r="BIB95" s="14"/>
      <c r="BIC95" s="14"/>
      <c r="BID95" s="14"/>
      <c r="BIE95" s="14"/>
      <c r="BIF95" s="14"/>
      <c r="BIG95" s="14"/>
      <c r="BIH95" s="14"/>
      <c r="BII95" s="14"/>
      <c r="BIJ95" s="14"/>
      <c r="BIK95" s="14"/>
      <c r="BIL95" s="14"/>
      <c r="BIM95" s="14"/>
      <c r="BIN95" s="14"/>
      <c r="BIO95" s="14"/>
      <c r="BIP95" s="14"/>
      <c r="BIQ95" s="14"/>
      <c r="BIR95" s="14"/>
      <c r="BIS95" s="14"/>
      <c r="BIT95" s="14"/>
      <c r="BIU95" s="14"/>
      <c r="BIV95" s="14"/>
      <c r="BIW95" s="14"/>
      <c r="BIX95" s="14"/>
      <c r="BIY95" s="14"/>
      <c r="BIZ95" s="14"/>
      <c r="BJA95" s="14"/>
      <c r="BJB95" s="14"/>
      <c r="BJC95" s="14"/>
      <c r="BJD95" s="14"/>
      <c r="BJE95" s="14"/>
      <c r="BJF95" s="14"/>
      <c r="BJG95" s="14"/>
      <c r="BJH95" s="14"/>
      <c r="BJI95" s="14"/>
      <c r="BJJ95" s="14"/>
      <c r="BJK95" s="14"/>
      <c r="BJL95" s="14"/>
      <c r="BJM95" s="14"/>
      <c r="BJN95" s="14"/>
      <c r="BJO95" s="14"/>
      <c r="BJP95" s="14"/>
      <c r="BJQ95" s="14"/>
      <c r="BJR95" s="14"/>
      <c r="BJS95" s="14"/>
      <c r="BJT95" s="14"/>
      <c r="BJU95" s="14"/>
      <c r="BJV95" s="14"/>
      <c r="BJW95" s="14"/>
      <c r="BJX95" s="14"/>
      <c r="BJY95" s="14"/>
      <c r="BJZ95" s="14"/>
      <c r="BKA95" s="14"/>
      <c r="BKB95" s="14"/>
      <c r="BKC95" s="14"/>
      <c r="BKD95" s="14"/>
      <c r="BKE95" s="14"/>
      <c r="BKF95" s="14"/>
      <c r="BKG95" s="14"/>
      <c r="BKH95" s="14"/>
      <c r="BKI95" s="14"/>
      <c r="BKJ95" s="14"/>
      <c r="BKK95" s="14"/>
      <c r="BKL95" s="14"/>
      <c r="BKM95" s="14"/>
      <c r="BKN95" s="14"/>
      <c r="BKO95" s="14"/>
      <c r="BKP95" s="14"/>
      <c r="BKQ95" s="14"/>
      <c r="BKR95" s="14"/>
      <c r="BKS95" s="14"/>
      <c r="BKT95" s="14"/>
      <c r="BKU95" s="14"/>
      <c r="BKV95" s="14"/>
      <c r="BKW95" s="14"/>
      <c r="BKX95" s="14"/>
      <c r="BKY95" s="14"/>
      <c r="BKZ95" s="14"/>
      <c r="BLA95" s="14"/>
      <c r="BLB95" s="14"/>
      <c r="BLC95" s="14"/>
      <c r="BLD95" s="14"/>
      <c r="BLE95" s="14"/>
      <c r="BLF95" s="14"/>
      <c r="BLG95" s="14"/>
      <c r="BLH95" s="14"/>
      <c r="BLI95" s="14"/>
      <c r="BLJ95" s="14"/>
      <c r="BLK95" s="14"/>
      <c r="BLL95" s="14"/>
      <c r="BLM95" s="14"/>
      <c r="BLN95" s="14"/>
      <c r="BLO95" s="14"/>
      <c r="BLP95" s="14"/>
      <c r="BLQ95" s="14"/>
      <c r="BLR95" s="14"/>
      <c r="BLS95" s="14"/>
      <c r="BLT95" s="14"/>
      <c r="BLU95" s="14"/>
      <c r="BLV95" s="14"/>
      <c r="BLW95" s="14"/>
      <c r="BLX95" s="14"/>
      <c r="BLY95" s="14"/>
      <c r="BLZ95" s="14"/>
      <c r="BMA95" s="14"/>
      <c r="BMB95" s="14"/>
      <c r="BMC95" s="14"/>
      <c r="BMD95" s="14"/>
      <c r="BME95" s="14"/>
      <c r="BMF95" s="14"/>
      <c r="BMG95" s="14"/>
      <c r="BMH95" s="14"/>
      <c r="BMI95" s="14"/>
      <c r="BMJ95" s="14"/>
      <c r="BMK95" s="14"/>
      <c r="BML95" s="14"/>
      <c r="BMM95" s="14"/>
      <c r="BMN95" s="14"/>
      <c r="BMO95" s="14"/>
      <c r="BMP95" s="14"/>
      <c r="BMQ95" s="14"/>
      <c r="BMR95" s="14"/>
      <c r="BMS95" s="14"/>
      <c r="BMT95" s="14"/>
      <c r="BMU95" s="14"/>
      <c r="BMV95" s="14"/>
      <c r="BMW95" s="14"/>
      <c r="BMX95" s="14"/>
      <c r="BMY95" s="14"/>
      <c r="BMZ95" s="14"/>
      <c r="BNA95" s="14"/>
      <c r="BNB95" s="14"/>
      <c r="BNC95" s="14"/>
      <c r="BND95" s="14"/>
      <c r="BNE95" s="14"/>
      <c r="BNF95" s="14"/>
      <c r="BNG95" s="14"/>
      <c r="BNH95" s="14"/>
      <c r="BNI95" s="14"/>
      <c r="BNJ95" s="14"/>
      <c r="BNK95" s="14"/>
      <c r="BNL95" s="14"/>
      <c r="BNM95" s="14"/>
      <c r="BNN95" s="14"/>
      <c r="BNO95" s="14"/>
      <c r="BNP95" s="14"/>
      <c r="BNQ95" s="14"/>
      <c r="BNR95" s="14"/>
      <c r="BNS95" s="14"/>
      <c r="BNT95" s="14"/>
      <c r="BNU95" s="14"/>
      <c r="BNV95" s="14"/>
      <c r="BNW95" s="14"/>
      <c r="BNX95" s="14"/>
      <c r="BNY95" s="14"/>
      <c r="BNZ95" s="14"/>
      <c r="BOA95" s="14"/>
      <c r="BOB95" s="14"/>
      <c r="BOC95" s="14"/>
      <c r="BOD95" s="14"/>
      <c r="BOE95" s="14"/>
      <c r="BOF95" s="14"/>
      <c r="BOG95" s="14"/>
      <c r="BOH95" s="14"/>
      <c r="BOI95" s="14"/>
      <c r="BOJ95" s="14"/>
      <c r="BOK95" s="14"/>
      <c r="BOL95" s="14"/>
      <c r="BOM95" s="14"/>
      <c r="BON95" s="14"/>
      <c r="BOO95" s="14"/>
      <c r="BOP95" s="14"/>
      <c r="BOQ95" s="14"/>
      <c r="BOR95" s="14"/>
      <c r="BOS95" s="14"/>
      <c r="BOT95" s="14"/>
      <c r="BOU95" s="14"/>
      <c r="BOV95" s="14"/>
      <c r="BOW95" s="14"/>
      <c r="BOX95" s="14"/>
      <c r="BOY95" s="14"/>
      <c r="BOZ95" s="14"/>
      <c r="BPA95" s="14"/>
      <c r="BPB95" s="14"/>
      <c r="BPC95" s="14"/>
      <c r="BPD95" s="14"/>
      <c r="BPE95" s="14"/>
      <c r="BPF95" s="14"/>
      <c r="BPG95" s="14"/>
      <c r="BPH95" s="14"/>
      <c r="BPI95" s="14"/>
      <c r="BPJ95" s="14"/>
      <c r="BPK95" s="14"/>
      <c r="BPL95" s="14"/>
      <c r="BPM95" s="14"/>
      <c r="BPN95" s="14"/>
      <c r="BPO95" s="14"/>
      <c r="BPP95" s="14"/>
      <c r="BPQ95" s="14"/>
      <c r="BPR95" s="14"/>
      <c r="BPS95" s="14"/>
      <c r="BPT95" s="14"/>
      <c r="BPU95" s="14"/>
      <c r="BPV95" s="14"/>
      <c r="BPW95" s="14"/>
      <c r="BPX95" s="14"/>
      <c r="BPY95" s="14"/>
      <c r="BPZ95" s="14"/>
      <c r="BQA95" s="14"/>
      <c r="BQB95" s="14"/>
      <c r="BQC95" s="14"/>
      <c r="BQD95" s="14"/>
      <c r="BQE95" s="14"/>
      <c r="BQF95" s="14"/>
      <c r="BQG95" s="14"/>
      <c r="BQH95" s="14"/>
      <c r="BQI95" s="14"/>
      <c r="BQJ95" s="14"/>
      <c r="BQK95" s="14"/>
      <c r="BQL95" s="14"/>
      <c r="BQM95" s="14"/>
      <c r="BQN95" s="14"/>
      <c r="BQO95" s="14"/>
      <c r="BQP95" s="14"/>
      <c r="BQQ95" s="14"/>
      <c r="BQR95" s="14"/>
      <c r="BQS95" s="14"/>
      <c r="BQT95" s="14"/>
      <c r="BQU95" s="14"/>
      <c r="BQV95" s="14"/>
      <c r="BQW95" s="14"/>
      <c r="BQX95" s="14"/>
      <c r="BQY95" s="14"/>
      <c r="BQZ95" s="14"/>
      <c r="BRA95" s="14"/>
      <c r="BRB95" s="14"/>
      <c r="BRC95" s="14"/>
      <c r="BRD95" s="14"/>
      <c r="BRE95" s="14"/>
      <c r="BRF95" s="14"/>
      <c r="BRG95" s="14"/>
      <c r="BRH95" s="14"/>
      <c r="BRI95" s="14"/>
      <c r="BRJ95" s="14"/>
      <c r="BRK95" s="14"/>
      <c r="BRL95" s="14"/>
      <c r="BRM95" s="14"/>
      <c r="BRN95" s="14"/>
      <c r="BRO95" s="14"/>
      <c r="BRP95" s="14"/>
      <c r="BRQ95" s="14"/>
      <c r="BRR95" s="14"/>
      <c r="BRS95" s="14"/>
      <c r="BRT95" s="14"/>
      <c r="BRU95" s="14"/>
      <c r="BRV95" s="14"/>
      <c r="BRW95" s="14"/>
      <c r="BRX95" s="14"/>
      <c r="BRY95" s="14"/>
      <c r="BRZ95" s="14"/>
      <c r="BSA95" s="14"/>
      <c r="BSB95" s="14"/>
      <c r="BSC95" s="14"/>
      <c r="BSD95" s="14"/>
      <c r="BSE95" s="14"/>
      <c r="BSF95" s="14"/>
      <c r="BSG95" s="14"/>
      <c r="BSH95" s="14"/>
      <c r="BSI95" s="14"/>
      <c r="BSJ95" s="14"/>
      <c r="BSK95" s="14"/>
      <c r="BSL95" s="14"/>
      <c r="BSM95" s="14"/>
      <c r="BSN95" s="14"/>
      <c r="BSO95" s="14"/>
      <c r="BSP95" s="14"/>
      <c r="BSQ95" s="14"/>
      <c r="BSR95" s="14"/>
      <c r="BSS95" s="14"/>
      <c r="BST95" s="14"/>
      <c r="BSU95" s="14"/>
      <c r="BSV95" s="14"/>
      <c r="BSW95" s="14"/>
      <c r="BSX95" s="14"/>
      <c r="BSY95" s="14"/>
      <c r="BSZ95" s="14"/>
      <c r="BTA95" s="14"/>
      <c r="BTB95" s="14"/>
      <c r="BTC95" s="14"/>
      <c r="BTD95" s="14"/>
      <c r="BTE95" s="14"/>
      <c r="BTF95" s="14"/>
      <c r="BTG95" s="14"/>
      <c r="BTH95" s="14"/>
      <c r="BTI95" s="14"/>
      <c r="BTJ95" s="14"/>
      <c r="BTK95" s="14"/>
      <c r="BTL95" s="14"/>
      <c r="BTM95" s="14"/>
      <c r="BTN95" s="14"/>
      <c r="BTO95" s="14"/>
      <c r="BTP95" s="14"/>
      <c r="BTQ95" s="14"/>
      <c r="BTR95" s="14"/>
      <c r="BTS95" s="14"/>
      <c r="BTT95" s="14"/>
      <c r="BTU95" s="14"/>
      <c r="BTV95" s="14"/>
      <c r="BTW95" s="14"/>
      <c r="BTX95" s="14"/>
      <c r="BTY95" s="14"/>
      <c r="BTZ95" s="14"/>
      <c r="BUA95" s="14"/>
      <c r="BUB95" s="14"/>
      <c r="BUC95" s="14"/>
      <c r="BUD95" s="14"/>
      <c r="BUE95" s="14"/>
      <c r="BUF95" s="14"/>
      <c r="BUG95" s="14"/>
      <c r="BUH95" s="14"/>
      <c r="BUI95" s="14"/>
      <c r="BUJ95" s="14"/>
      <c r="BUK95" s="14"/>
      <c r="BUL95" s="14"/>
      <c r="BUM95" s="14"/>
      <c r="BUN95" s="14"/>
      <c r="BUO95" s="14"/>
      <c r="BUP95" s="14"/>
      <c r="BUQ95" s="14"/>
      <c r="BUR95" s="14"/>
      <c r="BUS95" s="14"/>
      <c r="BUT95" s="14"/>
      <c r="BUU95" s="14"/>
      <c r="BUV95" s="14"/>
      <c r="BUW95" s="14"/>
      <c r="BUX95" s="14"/>
      <c r="BUY95" s="14"/>
      <c r="BUZ95" s="14"/>
      <c r="BVA95" s="14"/>
      <c r="BVB95" s="14"/>
      <c r="BVC95" s="14"/>
      <c r="BVD95" s="14"/>
      <c r="BVE95" s="14"/>
      <c r="BVF95" s="14"/>
      <c r="BVG95" s="14"/>
      <c r="BVH95" s="14"/>
      <c r="BVI95" s="14"/>
      <c r="BVJ95" s="14"/>
      <c r="BVK95" s="14"/>
      <c r="BVL95" s="14"/>
      <c r="BVM95" s="14"/>
      <c r="BVN95" s="14"/>
      <c r="BVO95" s="14"/>
      <c r="BVP95" s="14"/>
      <c r="BVQ95" s="14"/>
      <c r="BVR95" s="14"/>
      <c r="BVS95" s="14"/>
      <c r="BVT95" s="14"/>
      <c r="BVU95" s="14"/>
      <c r="BVV95" s="14"/>
      <c r="BVW95" s="14"/>
      <c r="BVX95" s="14"/>
      <c r="BVY95" s="14"/>
      <c r="BVZ95" s="14"/>
      <c r="BWA95" s="14"/>
      <c r="BWB95" s="14"/>
      <c r="BWC95" s="14"/>
      <c r="BWD95" s="14"/>
      <c r="BWE95" s="14"/>
      <c r="BWF95" s="14"/>
      <c r="BWG95" s="14"/>
      <c r="BWH95" s="14"/>
      <c r="BWI95" s="14"/>
      <c r="BWJ95" s="14"/>
      <c r="BWK95" s="14"/>
      <c r="BWL95" s="14"/>
      <c r="BWM95" s="14"/>
      <c r="BWN95" s="14"/>
      <c r="BWO95" s="14"/>
      <c r="BWP95" s="14"/>
      <c r="BWQ95" s="14"/>
      <c r="BWR95" s="14"/>
      <c r="BWS95" s="14"/>
      <c r="BWT95" s="14"/>
      <c r="BWU95" s="14"/>
      <c r="BWV95" s="14"/>
      <c r="BWW95" s="14"/>
      <c r="BWX95" s="14"/>
      <c r="BWY95" s="14"/>
      <c r="BWZ95" s="14"/>
      <c r="BXA95" s="14"/>
      <c r="BXB95" s="14"/>
      <c r="BXC95" s="14"/>
      <c r="BXD95" s="14"/>
      <c r="BXE95" s="14"/>
      <c r="BXF95" s="14"/>
      <c r="BXG95" s="14"/>
      <c r="BXH95" s="14"/>
      <c r="BXI95" s="14"/>
      <c r="BXJ95" s="14"/>
      <c r="BXK95" s="14"/>
      <c r="BXL95" s="14"/>
      <c r="BXM95" s="14"/>
      <c r="BXN95" s="14"/>
      <c r="BXO95" s="14"/>
      <c r="BXP95" s="14"/>
      <c r="BXQ95" s="14"/>
      <c r="BXR95" s="14"/>
      <c r="BXS95" s="14"/>
      <c r="BXT95" s="14"/>
      <c r="BXU95" s="14"/>
      <c r="BXV95" s="14"/>
      <c r="BXW95" s="14"/>
      <c r="BXX95" s="14"/>
      <c r="BXY95" s="14"/>
      <c r="BXZ95" s="14"/>
      <c r="BYA95" s="14"/>
      <c r="BYB95" s="14"/>
      <c r="BYC95" s="14"/>
      <c r="BYD95" s="14"/>
      <c r="BYE95" s="14"/>
      <c r="BYF95" s="14"/>
      <c r="BYG95" s="14"/>
      <c r="BYH95" s="14"/>
      <c r="BYI95" s="14"/>
      <c r="BYJ95" s="14"/>
      <c r="BYK95" s="14"/>
      <c r="BYL95" s="14"/>
      <c r="BYM95" s="14"/>
      <c r="BYN95" s="14"/>
      <c r="BYO95" s="14"/>
      <c r="BYP95" s="14"/>
      <c r="BYQ95" s="14"/>
      <c r="BYR95" s="14"/>
      <c r="BYS95" s="14"/>
      <c r="BYT95" s="14"/>
      <c r="BYU95" s="14"/>
      <c r="BYV95" s="14"/>
      <c r="BYW95" s="14"/>
      <c r="BYX95" s="14"/>
      <c r="BYY95" s="14"/>
      <c r="BYZ95" s="14"/>
      <c r="BZA95" s="14"/>
      <c r="BZB95" s="14"/>
      <c r="BZC95" s="14"/>
      <c r="BZD95" s="14"/>
      <c r="BZE95" s="14"/>
      <c r="BZF95" s="14"/>
      <c r="BZG95" s="14"/>
      <c r="BZH95" s="14"/>
      <c r="BZI95" s="14"/>
      <c r="BZJ95" s="14"/>
      <c r="BZK95" s="14"/>
      <c r="BZL95" s="14"/>
      <c r="BZM95" s="14"/>
      <c r="BZN95" s="14"/>
      <c r="BZO95" s="14"/>
      <c r="BZP95" s="14"/>
      <c r="BZQ95" s="14"/>
      <c r="BZR95" s="14"/>
      <c r="BZS95" s="14"/>
      <c r="BZT95" s="14"/>
      <c r="BZU95" s="14"/>
      <c r="BZV95" s="14"/>
      <c r="BZW95" s="14"/>
      <c r="BZX95" s="14"/>
      <c r="BZY95" s="14"/>
      <c r="BZZ95" s="14"/>
      <c r="CAA95" s="14"/>
      <c r="CAB95" s="14"/>
      <c r="CAC95" s="14"/>
      <c r="CAD95" s="14"/>
      <c r="CAE95" s="14"/>
      <c r="CAF95" s="14"/>
      <c r="CAG95" s="14"/>
      <c r="CAH95" s="14"/>
      <c r="CAI95" s="14"/>
      <c r="CAJ95" s="14"/>
      <c r="CAK95" s="14"/>
      <c r="CAL95" s="14"/>
      <c r="CAM95" s="14"/>
      <c r="CAN95" s="14"/>
      <c r="CAO95" s="14"/>
      <c r="CAP95" s="14"/>
      <c r="CAQ95" s="14"/>
      <c r="CAR95" s="14"/>
      <c r="CAS95" s="14"/>
      <c r="CAT95" s="14"/>
      <c r="CAU95" s="14"/>
      <c r="CAV95" s="14"/>
      <c r="CAW95" s="14"/>
      <c r="CAX95" s="14"/>
      <c r="CAY95" s="14"/>
      <c r="CAZ95" s="14"/>
      <c r="CBA95" s="14"/>
      <c r="CBB95" s="14"/>
      <c r="CBC95" s="14"/>
      <c r="CBD95" s="14"/>
      <c r="CBE95" s="14"/>
      <c r="CBF95" s="14"/>
      <c r="CBG95" s="14"/>
      <c r="CBH95" s="14"/>
      <c r="CBI95" s="14"/>
      <c r="CBJ95" s="14"/>
      <c r="CBK95" s="14"/>
      <c r="CBL95" s="14"/>
      <c r="CBM95" s="14"/>
      <c r="CBN95" s="14"/>
      <c r="CBO95" s="14"/>
      <c r="CBP95" s="14"/>
      <c r="CBQ95" s="14"/>
      <c r="CBR95" s="14"/>
      <c r="CBS95" s="14"/>
      <c r="CBT95" s="14"/>
      <c r="CBU95" s="14"/>
      <c r="CBV95" s="14"/>
      <c r="CBW95" s="14"/>
      <c r="CBX95" s="14"/>
      <c r="CBY95" s="14"/>
      <c r="CBZ95" s="14"/>
      <c r="CCA95" s="14"/>
      <c r="CCB95" s="14"/>
      <c r="CCC95" s="14"/>
      <c r="CCD95" s="14"/>
      <c r="CCE95" s="14"/>
      <c r="CCF95" s="14"/>
      <c r="CCG95" s="14"/>
      <c r="CCH95" s="14"/>
      <c r="CCI95" s="14"/>
      <c r="CCJ95" s="14"/>
      <c r="CCK95" s="14"/>
      <c r="CCL95" s="14"/>
      <c r="CCM95" s="14"/>
      <c r="CCN95" s="14"/>
      <c r="CCO95" s="14"/>
      <c r="CCP95" s="14"/>
      <c r="CCQ95" s="14"/>
      <c r="CCR95" s="14"/>
      <c r="CCS95" s="14"/>
      <c r="CCT95" s="14"/>
      <c r="CCU95" s="14"/>
      <c r="CCV95" s="14"/>
      <c r="CCW95" s="14"/>
      <c r="CCX95" s="14"/>
      <c r="CCY95" s="14"/>
      <c r="CCZ95" s="14"/>
      <c r="CDA95" s="14"/>
      <c r="CDB95" s="14"/>
      <c r="CDC95" s="14"/>
      <c r="CDD95" s="14"/>
      <c r="CDE95" s="14"/>
      <c r="CDF95" s="14"/>
      <c r="CDG95" s="14"/>
      <c r="CDH95" s="14"/>
      <c r="CDI95" s="14"/>
      <c r="CDJ95" s="14"/>
      <c r="CDK95" s="14"/>
      <c r="CDL95" s="14"/>
      <c r="CDM95" s="14"/>
      <c r="CDN95" s="14"/>
      <c r="CDO95" s="14"/>
      <c r="CDP95" s="14"/>
      <c r="CDQ95" s="14"/>
      <c r="CDR95" s="14"/>
      <c r="CDS95" s="14"/>
      <c r="CDT95" s="14"/>
      <c r="CDU95" s="14"/>
      <c r="CDV95" s="14"/>
      <c r="CDW95" s="14"/>
      <c r="CDX95" s="14"/>
      <c r="CDY95" s="14"/>
      <c r="CDZ95" s="14"/>
      <c r="CEA95" s="14"/>
      <c r="CEB95" s="14"/>
      <c r="CEC95" s="14"/>
      <c r="CED95" s="14"/>
      <c r="CEE95" s="14"/>
      <c r="CEF95" s="14"/>
      <c r="CEG95" s="14"/>
      <c r="CEH95" s="14"/>
      <c r="CEI95" s="14"/>
      <c r="CEJ95" s="14"/>
      <c r="CEK95" s="14"/>
      <c r="CEL95" s="14"/>
      <c r="CEM95" s="14"/>
      <c r="CEN95" s="14"/>
      <c r="CEO95" s="14"/>
      <c r="CEP95" s="14"/>
      <c r="CEQ95" s="14"/>
      <c r="CER95" s="14"/>
      <c r="CES95" s="14"/>
      <c r="CET95" s="14"/>
      <c r="CEU95" s="14"/>
      <c r="CEV95" s="14"/>
      <c r="CEW95" s="14"/>
      <c r="CEX95" s="14"/>
      <c r="CEY95" s="14"/>
      <c r="CEZ95" s="14"/>
      <c r="CFA95" s="14"/>
      <c r="CFB95" s="14"/>
      <c r="CFC95" s="14"/>
      <c r="CFD95" s="14"/>
      <c r="CFE95" s="14"/>
      <c r="CFF95" s="14"/>
      <c r="CFG95" s="14"/>
      <c r="CFH95" s="14"/>
      <c r="CFI95" s="14"/>
      <c r="CFJ95" s="14"/>
      <c r="CFK95" s="14"/>
      <c r="CFL95" s="14"/>
      <c r="CFM95" s="14"/>
      <c r="CFN95" s="14"/>
      <c r="CFO95" s="14"/>
      <c r="CFP95" s="14"/>
      <c r="CFQ95" s="14"/>
      <c r="CFR95" s="14"/>
      <c r="CFS95" s="14"/>
      <c r="CFT95" s="14"/>
      <c r="CFU95" s="14"/>
      <c r="CFV95" s="14"/>
      <c r="CFW95" s="14"/>
      <c r="CFX95" s="14"/>
      <c r="CFY95" s="14"/>
      <c r="CFZ95" s="14"/>
      <c r="CGA95" s="14"/>
      <c r="CGB95" s="14"/>
      <c r="CGC95" s="14"/>
      <c r="CGD95" s="14"/>
      <c r="CGE95" s="14"/>
      <c r="CGF95" s="14"/>
      <c r="CGG95" s="14"/>
      <c r="CGH95" s="14"/>
      <c r="CGI95" s="14"/>
      <c r="CGJ95" s="14"/>
      <c r="CGK95" s="14"/>
      <c r="CGL95" s="14"/>
      <c r="CGM95" s="14"/>
      <c r="CGN95" s="14"/>
      <c r="CGO95" s="14"/>
      <c r="CGP95" s="14"/>
      <c r="CGQ95" s="14"/>
      <c r="CGR95" s="14"/>
      <c r="CGS95" s="14"/>
      <c r="CGT95" s="14"/>
      <c r="CGU95" s="14"/>
      <c r="CGV95" s="14"/>
      <c r="CGW95" s="14"/>
      <c r="CGX95" s="14"/>
      <c r="CGY95" s="14"/>
      <c r="CGZ95" s="14"/>
      <c r="CHA95" s="14"/>
      <c r="CHB95" s="14"/>
      <c r="CHC95" s="14"/>
      <c r="CHD95" s="14"/>
      <c r="CHE95" s="14"/>
      <c r="CHF95" s="14"/>
      <c r="CHG95" s="14"/>
      <c r="CHH95" s="14"/>
      <c r="CHI95" s="14"/>
      <c r="CHJ95" s="14"/>
      <c r="CHK95" s="14"/>
      <c r="CHL95" s="14"/>
      <c r="CHM95" s="14"/>
      <c r="CHN95" s="14"/>
      <c r="CHO95" s="14"/>
      <c r="CHP95" s="14"/>
      <c r="CHQ95" s="14"/>
      <c r="CHR95" s="14"/>
      <c r="CHS95" s="14"/>
      <c r="CHT95" s="14"/>
      <c r="CHU95" s="14"/>
      <c r="CHV95" s="14"/>
      <c r="CHW95" s="14"/>
      <c r="CHX95" s="14"/>
      <c r="CHY95" s="14"/>
      <c r="CHZ95" s="14"/>
      <c r="CIA95" s="14"/>
      <c r="CIB95" s="14"/>
      <c r="CIC95" s="14"/>
      <c r="CID95" s="14"/>
      <c r="CIE95" s="14"/>
      <c r="CIF95" s="14"/>
      <c r="CIG95" s="14"/>
      <c r="CIH95" s="14"/>
      <c r="CII95" s="14"/>
      <c r="CIJ95" s="14"/>
      <c r="CIK95" s="14"/>
      <c r="CIL95" s="14"/>
      <c r="CIM95" s="14"/>
      <c r="CIN95" s="14"/>
      <c r="CIO95" s="14"/>
      <c r="CIP95" s="14"/>
      <c r="CIQ95" s="14"/>
      <c r="CIR95" s="14"/>
      <c r="CIS95" s="14"/>
      <c r="CIT95" s="14"/>
      <c r="CIU95" s="14"/>
      <c r="CIV95" s="14"/>
      <c r="CIW95" s="14"/>
      <c r="CIX95" s="14"/>
      <c r="CIY95" s="14"/>
      <c r="CIZ95" s="14"/>
      <c r="CJA95" s="14"/>
      <c r="CJB95" s="14"/>
      <c r="CJC95" s="14"/>
      <c r="CJD95" s="14"/>
      <c r="CJE95" s="14"/>
      <c r="CJF95" s="14"/>
      <c r="CJG95" s="14"/>
      <c r="CJH95" s="14"/>
      <c r="CJI95" s="14"/>
      <c r="CJJ95" s="14"/>
      <c r="CJK95" s="14"/>
      <c r="CJL95" s="14"/>
      <c r="CJM95" s="14"/>
      <c r="CJN95" s="14"/>
      <c r="CJO95" s="14"/>
      <c r="CJP95" s="14"/>
      <c r="CJQ95" s="14"/>
      <c r="CJR95" s="14"/>
      <c r="CJS95" s="14"/>
      <c r="CJT95" s="14"/>
      <c r="CJU95" s="14"/>
      <c r="CJV95" s="14"/>
      <c r="CJW95" s="14"/>
      <c r="CJX95" s="14"/>
      <c r="CJY95" s="14"/>
      <c r="CJZ95" s="14"/>
      <c r="CKA95" s="14"/>
      <c r="CKB95" s="14"/>
      <c r="CKC95" s="14"/>
      <c r="CKD95" s="14"/>
      <c r="CKE95" s="14"/>
      <c r="CKF95" s="14"/>
      <c r="CKG95" s="14"/>
      <c r="CKH95" s="14"/>
      <c r="CKI95" s="14"/>
      <c r="CKJ95" s="14"/>
      <c r="CKK95" s="14"/>
      <c r="CKL95" s="14"/>
      <c r="CKM95" s="14"/>
      <c r="CKN95" s="14"/>
      <c r="CKO95" s="14"/>
      <c r="CKP95" s="14"/>
      <c r="CKQ95" s="14"/>
      <c r="CKR95" s="14"/>
      <c r="CKS95" s="14"/>
      <c r="CKT95" s="14"/>
      <c r="CKU95" s="14"/>
      <c r="CKV95" s="14"/>
      <c r="CKW95" s="14"/>
      <c r="CKX95" s="14"/>
      <c r="CKY95" s="14"/>
      <c r="CKZ95" s="14"/>
      <c r="CLA95" s="14"/>
      <c r="CLB95" s="14"/>
      <c r="CLC95" s="14"/>
      <c r="CLD95" s="14"/>
      <c r="CLE95" s="14"/>
      <c r="CLF95" s="14"/>
      <c r="CLG95" s="14"/>
      <c r="CLH95" s="14"/>
      <c r="CLI95" s="14"/>
      <c r="CLJ95" s="14"/>
      <c r="CLK95" s="14"/>
      <c r="CLL95" s="14"/>
      <c r="CLM95" s="14"/>
      <c r="CLN95" s="14"/>
      <c r="CLO95" s="14"/>
      <c r="CLP95" s="14"/>
      <c r="CLQ95" s="14"/>
      <c r="CLR95" s="14"/>
      <c r="CLS95" s="14"/>
      <c r="CLT95" s="14"/>
      <c r="CLU95" s="14"/>
      <c r="CLV95" s="14"/>
      <c r="CLW95" s="14"/>
      <c r="CLX95" s="14"/>
      <c r="CLY95" s="14"/>
      <c r="CLZ95" s="14"/>
      <c r="CMA95" s="14"/>
      <c r="CMB95" s="14"/>
      <c r="CMC95" s="14"/>
      <c r="CMD95" s="14"/>
      <c r="CME95" s="14"/>
      <c r="CMF95" s="14"/>
      <c r="CMG95" s="14"/>
      <c r="CMH95" s="14"/>
      <c r="CMI95" s="14"/>
      <c r="CMJ95" s="14"/>
      <c r="CMK95" s="14"/>
      <c r="CML95" s="14"/>
      <c r="CMM95" s="14"/>
      <c r="CMN95" s="14"/>
      <c r="CMO95" s="14"/>
      <c r="CMP95" s="14"/>
      <c r="CMQ95" s="14"/>
      <c r="CMR95" s="14"/>
      <c r="CMS95" s="14"/>
      <c r="CMT95" s="14"/>
      <c r="CMU95" s="14"/>
      <c r="CMV95" s="14"/>
      <c r="CMW95" s="14"/>
      <c r="CMX95" s="14"/>
      <c r="CMY95" s="14"/>
      <c r="CMZ95" s="14"/>
      <c r="CNA95" s="14"/>
      <c r="CNB95" s="14"/>
      <c r="CNC95" s="14"/>
      <c r="CND95" s="14"/>
      <c r="CNE95" s="14"/>
      <c r="CNF95" s="14"/>
      <c r="CNG95" s="14"/>
      <c r="CNH95" s="14"/>
      <c r="CNI95" s="14"/>
      <c r="CNJ95" s="14"/>
      <c r="CNK95" s="14"/>
      <c r="CNL95" s="14"/>
      <c r="CNM95" s="14"/>
      <c r="CNN95" s="14"/>
      <c r="CNO95" s="14"/>
      <c r="CNP95" s="14"/>
      <c r="CNQ95" s="14"/>
      <c r="CNR95" s="14"/>
      <c r="CNS95" s="14"/>
      <c r="CNT95" s="14"/>
      <c r="CNU95" s="14"/>
      <c r="CNV95" s="14"/>
      <c r="CNW95" s="14"/>
      <c r="CNX95" s="14"/>
      <c r="CNY95" s="14"/>
      <c r="CNZ95" s="14"/>
      <c r="COA95" s="14"/>
      <c r="COB95" s="14"/>
      <c r="COC95" s="14"/>
      <c r="COD95" s="14"/>
      <c r="COE95" s="14"/>
      <c r="COF95" s="14"/>
      <c r="COG95" s="14"/>
      <c r="COH95" s="14"/>
      <c r="COI95" s="14"/>
      <c r="COJ95" s="14"/>
      <c r="COK95" s="14"/>
      <c r="COL95" s="14"/>
      <c r="COM95" s="14"/>
      <c r="CON95" s="14"/>
      <c r="COO95" s="14"/>
      <c r="COP95" s="14"/>
      <c r="COQ95" s="14"/>
      <c r="COR95" s="14"/>
      <c r="COS95" s="14"/>
      <c r="COT95" s="14"/>
      <c r="COU95" s="14"/>
      <c r="COV95" s="14"/>
      <c r="COW95" s="14"/>
      <c r="COX95" s="14"/>
      <c r="COY95" s="14"/>
      <c r="COZ95" s="14"/>
      <c r="CPA95" s="14"/>
      <c r="CPB95" s="14"/>
      <c r="CPC95" s="14"/>
      <c r="CPD95" s="14"/>
      <c r="CPE95" s="14"/>
      <c r="CPF95" s="14"/>
      <c r="CPG95" s="14"/>
      <c r="CPH95" s="14"/>
      <c r="CPI95" s="14"/>
      <c r="CPJ95" s="14"/>
      <c r="CPK95" s="14"/>
      <c r="CPL95" s="14"/>
      <c r="CPM95" s="14"/>
      <c r="CPN95" s="14"/>
      <c r="CPO95" s="14"/>
      <c r="CPP95" s="14"/>
      <c r="CPQ95" s="14"/>
      <c r="CPR95" s="14"/>
      <c r="CPS95" s="14"/>
      <c r="CPT95" s="14"/>
      <c r="CPU95" s="14"/>
      <c r="CPV95" s="14"/>
      <c r="CPW95" s="14"/>
      <c r="CPX95" s="14"/>
      <c r="CPY95" s="14"/>
      <c r="CPZ95" s="14"/>
      <c r="CQA95" s="14"/>
      <c r="CQB95" s="14"/>
      <c r="CQC95" s="14"/>
      <c r="CQD95" s="14"/>
      <c r="CQE95" s="14"/>
      <c r="CQF95" s="14"/>
      <c r="CQG95" s="14"/>
      <c r="CQH95" s="14"/>
      <c r="CQI95" s="14"/>
      <c r="CQJ95" s="14"/>
      <c r="CQK95" s="14"/>
      <c r="CQL95" s="14"/>
      <c r="CQM95" s="14"/>
      <c r="CQN95" s="14"/>
      <c r="CQO95" s="14"/>
      <c r="CQP95" s="14"/>
      <c r="CQQ95" s="14"/>
      <c r="CQR95" s="14"/>
      <c r="CQS95" s="14"/>
      <c r="CQT95" s="14"/>
      <c r="CQU95" s="14"/>
      <c r="CQV95" s="14"/>
      <c r="CQW95" s="14"/>
      <c r="CQX95" s="14"/>
      <c r="CQY95" s="14"/>
      <c r="CQZ95" s="14"/>
      <c r="CRA95" s="14"/>
      <c r="CRB95" s="14"/>
      <c r="CRC95" s="14"/>
      <c r="CRD95" s="14"/>
      <c r="CRE95" s="14"/>
      <c r="CRF95" s="14"/>
      <c r="CRG95" s="14"/>
      <c r="CRH95" s="14"/>
      <c r="CRI95" s="14"/>
      <c r="CRJ95" s="14"/>
      <c r="CRK95" s="14"/>
      <c r="CRL95" s="14"/>
      <c r="CRM95" s="14"/>
      <c r="CRN95" s="14"/>
      <c r="CRO95" s="14"/>
      <c r="CRP95" s="14"/>
      <c r="CRQ95" s="14"/>
      <c r="CRR95" s="14"/>
      <c r="CRS95" s="14"/>
      <c r="CRT95" s="14"/>
      <c r="CRU95" s="14"/>
      <c r="CRV95" s="14"/>
      <c r="CRW95" s="14"/>
      <c r="CRX95" s="14"/>
      <c r="CRY95" s="14"/>
      <c r="CRZ95" s="14"/>
      <c r="CSA95" s="14"/>
      <c r="CSB95" s="14"/>
      <c r="CSC95" s="14"/>
      <c r="CSD95" s="14"/>
      <c r="CSE95" s="14"/>
      <c r="CSF95" s="14"/>
      <c r="CSG95" s="14"/>
      <c r="CSH95" s="14"/>
      <c r="CSI95" s="14"/>
      <c r="CSJ95" s="14"/>
      <c r="CSK95" s="14"/>
      <c r="CSL95" s="14"/>
      <c r="CSM95" s="14"/>
      <c r="CSN95" s="14"/>
      <c r="CSO95" s="14"/>
      <c r="CSP95" s="14"/>
      <c r="CSQ95" s="14"/>
      <c r="CSR95" s="14"/>
      <c r="CSS95" s="14"/>
      <c r="CST95" s="14"/>
      <c r="CSU95" s="14"/>
      <c r="CSV95" s="14"/>
      <c r="CSW95" s="14"/>
      <c r="CSX95" s="14"/>
      <c r="CSY95" s="14"/>
      <c r="CSZ95" s="14"/>
      <c r="CTA95" s="14"/>
      <c r="CTB95" s="14"/>
      <c r="CTC95" s="14"/>
      <c r="CTD95" s="14"/>
      <c r="CTE95" s="14"/>
      <c r="CTF95" s="14"/>
      <c r="CTG95" s="14"/>
      <c r="CTH95" s="14"/>
      <c r="CTI95" s="14"/>
      <c r="CTJ95" s="14"/>
      <c r="CTK95" s="14"/>
      <c r="CTL95" s="14"/>
      <c r="CTM95" s="14"/>
      <c r="CTN95" s="14"/>
      <c r="CTO95" s="14"/>
      <c r="CTP95" s="14"/>
      <c r="CTQ95" s="14"/>
      <c r="CTR95" s="14"/>
      <c r="CTS95" s="14"/>
      <c r="CTT95" s="14"/>
      <c r="CTU95" s="14"/>
      <c r="CTV95" s="14"/>
      <c r="CTW95" s="14"/>
      <c r="CTX95" s="14"/>
      <c r="CTY95" s="14"/>
      <c r="CTZ95" s="14"/>
      <c r="CUA95" s="14"/>
      <c r="CUB95" s="14"/>
      <c r="CUC95" s="14"/>
      <c r="CUD95" s="14"/>
      <c r="CUE95" s="14"/>
      <c r="CUF95" s="14"/>
      <c r="CUG95" s="14"/>
      <c r="CUH95" s="14"/>
      <c r="CUI95" s="14"/>
      <c r="CUJ95" s="14"/>
      <c r="CUK95" s="14"/>
      <c r="CUL95" s="14"/>
      <c r="CUM95" s="14"/>
      <c r="CUN95" s="14"/>
      <c r="CUO95" s="14"/>
      <c r="CUP95" s="14"/>
      <c r="CUQ95" s="14"/>
      <c r="CUR95" s="14"/>
      <c r="CUS95" s="14"/>
      <c r="CUT95" s="14"/>
      <c r="CUU95" s="14"/>
      <c r="CUV95" s="14"/>
      <c r="CUW95" s="14"/>
      <c r="CUX95" s="14"/>
      <c r="CUY95" s="14"/>
      <c r="CUZ95" s="14"/>
      <c r="CVA95" s="14"/>
      <c r="CVB95" s="14"/>
      <c r="CVC95" s="14"/>
      <c r="CVD95" s="14"/>
      <c r="CVE95" s="14"/>
      <c r="CVF95" s="14"/>
      <c r="CVG95" s="14"/>
      <c r="CVH95" s="14"/>
      <c r="CVI95" s="14"/>
      <c r="CVJ95" s="14"/>
      <c r="CVK95" s="14"/>
      <c r="CVL95" s="14"/>
      <c r="CVM95" s="14"/>
      <c r="CVN95" s="14"/>
      <c r="CVO95" s="14"/>
      <c r="CVP95" s="14"/>
      <c r="CVQ95" s="14"/>
      <c r="CVR95" s="14"/>
      <c r="CVS95" s="14"/>
      <c r="CVT95" s="14"/>
      <c r="CVU95" s="14"/>
      <c r="CVV95" s="14"/>
      <c r="CVW95" s="14"/>
      <c r="CVX95" s="14"/>
      <c r="CVY95" s="14"/>
      <c r="CVZ95" s="14"/>
      <c r="CWA95" s="14"/>
      <c r="CWB95" s="14"/>
      <c r="CWC95" s="14"/>
      <c r="CWD95" s="14"/>
      <c r="CWE95" s="14"/>
      <c r="CWF95" s="14"/>
      <c r="CWG95" s="14"/>
      <c r="CWH95" s="14"/>
      <c r="CWI95" s="14"/>
      <c r="CWJ95" s="14"/>
      <c r="CWK95" s="14"/>
      <c r="CWL95" s="14"/>
      <c r="CWM95" s="14"/>
      <c r="CWN95" s="14"/>
      <c r="CWO95" s="14"/>
      <c r="CWP95" s="14"/>
      <c r="CWQ95" s="14"/>
      <c r="CWR95" s="14"/>
      <c r="CWS95" s="14"/>
      <c r="CWT95" s="14"/>
      <c r="CWU95" s="14"/>
      <c r="CWV95" s="14"/>
      <c r="CWW95" s="14"/>
      <c r="CWX95" s="14"/>
      <c r="CWY95" s="14"/>
      <c r="CWZ95" s="14"/>
      <c r="CXA95" s="14"/>
      <c r="CXB95" s="14"/>
      <c r="CXC95" s="14"/>
      <c r="CXD95" s="14"/>
      <c r="CXE95" s="14"/>
      <c r="CXF95" s="14"/>
      <c r="CXG95" s="14"/>
      <c r="CXH95" s="14"/>
      <c r="CXI95" s="14"/>
      <c r="CXJ95" s="14"/>
      <c r="CXK95" s="14"/>
      <c r="CXL95" s="14"/>
      <c r="CXM95" s="14"/>
      <c r="CXN95" s="14"/>
      <c r="CXO95" s="14"/>
      <c r="CXP95" s="14"/>
      <c r="CXQ95" s="14"/>
      <c r="CXR95" s="14"/>
      <c r="CXS95" s="14"/>
      <c r="CXT95" s="14"/>
      <c r="CXU95" s="14"/>
      <c r="CXV95" s="14"/>
      <c r="CXW95" s="14"/>
      <c r="CXX95" s="14"/>
      <c r="CXY95" s="14"/>
      <c r="CXZ95" s="14"/>
      <c r="CYA95" s="14"/>
      <c r="CYB95" s="14"/>
      <c r="CYC95" s="14"/>
      <c r="CYD95" s="14"/>
      <c r="CYE95" s="14"/>
      <c r="CYF95" s="14"/>
      <c r="CYG95" s="14"/>
      <c r="CYH95" s="14"/>
      <c r="CYI95" s="14"/>
      <c r="CYJ95" s="14"/>
      <c r="CYK95" s="14"/>
      <c r="CYL95" s="14"/>
      <c r="CYM95" s="14"/>
      <c r="CYN95" s="14"/>
      <c r="CYO95" s="14"/>
      <c r="CYP95" s="14"/>
      <c r="CYQ95" s="14"/>
      <c r="CYR95" s="14"/>
      <c r="CYS95" s="14"/>
      <c r="CYT95" s="14"/>
      <c r="CYU95" s="14"/>
      <c r="CYV95" s="14"/>
      <c r="CYW95" s="14"/>
      <c r="CYX95" s="14"/>
      <c r="CYY95" s="14"/>
      <c r="CYZ95" s="14"/>
      <c r="CZA95" s="14"/>
      <c r="CZB95" s="14"/>
      <c r="CZC95" s="14"/>
      <c r="CZD95" s="14"/>
      <c r="CZE95" s="14"/>
      <c r="CZF95" s="14"/>
      <c r="CZG95" s="14"/>
      <c r="CZH95" s="14"/>
      <c r="CZI95" s="14"/>
      <c r="CZJ95" s="14"/>
      <c r="CZK95" s="14"/>
      <c r="CZL95" s="14"/>
      <c r="CZM95" s="14"/>
      <c r="CZN95" s="14"/>
      <c r="CZO95" s="14"/>
      <c r="CZP95" s="14"/>
      <c r="CZQ95" s="14"/>
      <c r="CZR95" s="14"/>
      <c r="CZS95" s="14"/>
      <c r="CZT95" s="14"/>
      <c r="CZU95" s="14"/>
      <c r="CZV95" s="14"/>
      <c r="CZW95" s="14"/>
      <c r="CZX95" s="14"/>
      <c r="CZY95" s="14"/>
      <c r="CZZ95" s="14"/>
      <c r="DAA95" s="14"/>
      <c r="DAB95" s="14"/>
      <c r="DAC95" s="14"/>
      <c r="DAD95" s="14"/>
      <c r="DAE95" s="14"/>
      <c r="DAF95" s="14"/>
      <c r="DAG95" s="14"/>
      <c r="DAH95" s="14"/>
      <c r="DAI95" s="14"/>
      <c r="DAJ95" s="14"/>
      <c r="DAK95" s="14"/>
      <c r="DAL95" s="14"/>
      <c r="DAM95" s="14"/>
      <c r="DAN95" s="14"/>
      <c r="DAO95" s="14"/>
      <c r="DAP95" s="14"/>
      <c r="DAQ95" s="14"/>
      <c r="DAR95" s="14"/>
      <c r="DAS95" s="14"/>
      <c r="DAT95" s="14"/>
      <c r="DAU95" s="14"/>
      <c r="DAV95" s="14"/>
      <c r="DAW95" s="14"/>
      <c r="DAX95" s="14"/>
      <c r="DAY95" s="14"/>
      <c r="DAZ95" s="14"/>
      <c r="DBA95" s="14"/>
      <c r="DBB95" s="14"/>
      <c r="DBC95" s="14"/>
      <c r="DBD95" s="14"/>
      <c r="DBE95" s="14"/>
      <c r="DBF95" s="14"/>
      <c r="DBG95" s="14"/>
      <c r="DBH95" s="14"/>
      <c r="DBI95" s="14"/>
      <c r="DBJ95" s="14"/>
      <c r="DBK95" s="14"/>
      <c r="DBL95" s="14"/>
      <c r="DBM95" s="14"/>
      <c r="DBN95" s="14"/>
      <c r="DBO95" s="14"/>
      <c r="DBP95" s="14"/>
      <c r="DBQ95" s="14"/>
      <c r="DBR95" s="14"/>
      <c r="DBS95" s="14"/>
      <c r="DBT95" s="14"/>
      <c r="DBU95" s="14"/>
      <c r="DBV95" s="14"/>
      <c r="DBW95" s="14"/>
      <c r="DBX95" s="14"/>
      <c r="DBY95" s="14"/>
      <c r="DBZ95" s="14"/>
      <c r="DCA95" s="14"/>
      <c r="DCB95" s="14"/>
      <c r="DCC95" s="14"/>
      <c r="DCD95" s="14"/>
      <c r="DCE95" s="14"/>
      <c r="DCF95" s="14"/>
      <c r="DCG95" s="14"/>
      <c r="DCH95" s="14"/>
      <c r="DCI95" s="14"/>
      <c r="DCJ95" s="14"/>
      <c r="DCK95" s="14"/>
      <c r="DCL95" s="14"/>
      <c r="DCM95" s="14"/>
      <c r="DCN95" s="14"/>
      <c r="DCO95" s="14"/>
      <c r="DCP95" s="14"/>
      <c r="DCQ95" s="14"/>
      <c r="DCR95" s="14"/>
      <c r="DCS95" s="14"/>
      <c r="DCT95" s="14"/>
      <c r="DCU95" s="14"/>
      <c r="DCV95" s="14"/>
      <c r="DCW95" s="14"/>
      <c r="DCX95" s="14"/>
      <c r="DCY95" s="14"/>
      <c r="DCZ95" s="14"/>
      <c r="DDA95" s="14"/>
      <c r="DDB95" s="14"/>
      <c r="DDC95" s="14"/>
      <c r="DDD95" s="14"/>
      <c r="DDE95" s="14"/>
      <c r="DDF95" s="14"/>
      <c r="DDG95" s="14"/>
      <c r="DDH95" s="14"/>
      <c r="DDI95" s="14"/>
      <c r="DDJ95" s="14"/>
      <c r="DDK95" s="14"/>
      <c r="DDL95" s="14"/>
      <c r="DDM95" s="14"/>
      <c r="DDN95" s="14"/>
      <c r="DDO95" s="14"/>
      <c r="DDP95" s="14"/>
      <c r="DDQ95" s="14"/>
      <c r="DDR95" s="14"/>
      <c r="DDS95" s="14"/>
      <c r="DDT95" s="14"/>
      <c r="DDU95" s="14"/>
      <c r="DDV95" s="14"/>
      <c r="DDW95" s="14"/>
      <c r="DDX95" s="14"/>
      <c r="DDY95" s="14"/>
      <c r="DDZ95" s="14"/>
      <c r="DEA95" s="14"/>
      <c r="DEB95" s="14"/>
      <c r="DEC95" s="14"/>
      <c r="DED95" s="14"/>
      <c r="DEE95" s="14"/>
      <c r="DEF95" s="14"/>
      <c r="DEG95" s="14"/>
      <c r="DEH95" s="14"/>
      <c r="DEI95" s="14"/>
      <c r="DEJ95" s="14"/>
      <c r="DEK95" s="14"/>
      <c r="DEL95" s="14"/>
      <c r="DEM95" s="14"/>
      <c r="DEN95" s="14"/>
      <c r="DEO95" s="14"/>
      <c r="DEP95" s="14"/>
      <c r="DEQ95" s="14"/>
      <c r="DER95" s="14"/>
      <c r="DES95" s="14"/>
      <c r="DET95" s="14"/>
      <c r="DEU95" s="14"/>
      <c r="DEV95" s="14"/>
      <c r="DEW95" s="14"/>
      <c r="DEX95" s="14"/>
      <c r="DEY95" s="14"/>
      <c r="DEZ95" s="14"/>
      <c r="DFA95" s="14"/>
      <c r="DFB95" s="14"/>
      <c r="DFC95" s="14"/>
      <c r="DFD95" s="14"/>
      <c r="DFE95" s="14"/>
      <c r="DFF95" s="14"/>
      <c r="DFG95" s="14"/>
      <c r="DFH95" s="14"/>
      <c r="DFI95" s="14"/>
      <c r="DFJ95" s="14"/>
      <c r="DFK95" s="14"/>
      <c r="DFL95" s="14"/>
      <c r="DFM95" s="14"/>
      <c r="DFN95" s="14"/>
      <c r="DFO95" s="14"/>
      <c r="DFP95" s="14"/>
      <c r="DFQ95" s="14"/>
      <c r="DFR95" s="14"/>
      <c r="DFS95" s="14"/>
      <c r="DFT95" s="14"/>
      <c r="DFU95" s="14"/>
      <c r="DFV95" s="14"/>
      <c r="DFW95" s="14"/>
      <c r="DFX95" s="14"/>
      <c r="DFY95" s="14"/>
      <c r="DFZ95" s="14"/>
      <c r="DGA95" s="14"/>
      <c r="DGB95" s="14"/>
      <c r="DGC95" s="14"/>
      <c r="DGD95" s="14"/>
      <c r="DGE95" s="14"/>
      <c r="DGF95" s="14"/>
      <c r="DGG95" s="14"/>
      <c r="DGH95" s="14"/>
      <c r="DGI95" s="14"/>
      <c r="DGJ95" s="14"/>
      <c r="DGK95" s="14"/>
      <c r="DGL95" s="14"/>
      <c r="DGM95" s="14"/>
      <c r="DGN95" s="14"/>
      <c r="DGO95" s="14"/>
      <c r="DGP95" s="14"/>
      <c r="DGQ95" s="14"/>
      <c r="DGR95" s="14"/>
      <c r="DGS95" s="14"/>
      <c r="DGT95" s="14"/>
      <c r="DGU95" s="14"/>
      <c r="DGV95" s="14"/>
      <c r="DGW95" s="14"/>
      <c r="DGX95" s="14"/>
      <c r="DGY95" s="14"/>
      <c r="DGZ95" s="14"/>
      <c r="DHA95" s="14"/>
      <c r="DHB95" s="14"/>
      <c r="DHC95" s="14"/>
      <c r="DHD95" s="14"/>
      <c r="DHE95" s="14"/>
      <c r="DHF95" s="14"/>
      <c r="DHG95" s="14"/>
      <c r="DHH95" s="14"/>
      <c r="DHI95" s="14"/>
      <c r="DHJ95" s="14"/>
      <c r="DHK95" s="14"/>
      <c r="DHL95" s="14"/>
      <c r="DHM95" s="14"/>
      <c r="DHN95" s="14"/>
      <c r="DHO95" s="14"/>
      <c r="DHP95" s="14"/>
      <c r="DHQ95" s="14"/>
      <c r="DHR95" s="14"/>
      <c r="DHS95" s="14"/>
      <c r="DHT95" s="14"/>
      <c r="DHU95" s="14"/>
      <c r="DHV95" s="14"/>
      <c r="DHW95" s="14"/>
      <c r="DHX95" s="14"/>
      <c r="DHY95" s="14"/>
      <c r="DHZ95" s="14"/>
      <c r="DIA95" s="14"/>
      <c r="DIB95" s="14"/>
      <c r="DIC95" s="14"/>
      <c r="DID95" s="14"/>
      <c r="DIE95" s="14"/>
      <c r="DIF95" s="14"/>
      <c r="DIG95" s="14"/>
      <c r="DIH95" s="14"/>
      <c r="DII95" s="14"/>
      <c r="DIJ95" s="14"/>
      <c r="DIK95" s="14"/>
      <c r="DIL95" s="14"/>
      <c r="DIM95" s="14"/>
      <c r="DIN95" s="14"/>
      <c r="DIO95" s="14"/>
      <c r="DIP95" s="14"/>
      <c r="DIQ95" s="14"/>
      <c r="DIR95" s="14"/>
      <c r="DIS95" s="14"/>
      <c r="DIT95" s="14"/>
      <c r="DIU95" s="14"/>
      <c r="DIV95" s="14"/>
      <c r="DIW95" s="14"/>
      <c r="DIX95" s="14"/>
      <c r="DIY95" s="14"/>
      <c r="DIZ95" s="14"/>
      <c r="DJA95" s="14"/>
      <c r="DJB95" s="14"/>
      <c r="DJC95" s="14"/>
      <c r="DJD95" s="14"/>
      <c r="DJE95" s="14"/>
      <c r="DJF95" s="14"/>
      <c r="DJG95" s="14"/>
      <c r="DJH95" s="14"/>
      <c r="DJI95" s="14"/>
      <c r="DJJ95" s="14"/>
      <c r="DJK95" s="14"/>
      <c r="DJL95" s="14"/>
      <c r="DJM95" s="14"/>
      <c r="DJN95" s="14"/>
      <c r="DJO95" s="14"/>
      <c r="DJP95" s="14"/>
      <c r="DJQ95" s="14"/>
      <c r="DJR95" s="14"/>
      <c r="DJS95" s="14"/>
      <c r="DJT95" s="14"/>
      <c r="DJU95" s="14"/>
      <c r="DJV95" s="14"/>
      <c r="DJW95" s="14"/>
      <c r="DJX95" s="14"/>
      <c r="DJY95" s="14"/>
      <c r="DJZ95" s="14"/>
      <c r="DKA95" s="14"/>
      <c r="DKB95" s="14"/>
      <c r="DKC95" s="14"/>
      <c r="DKD95" s="14"/>
      <c r="DKE95" s="14"/>
      <c r="DKF95" s="14"/>
      <c r="DKG95" s="14"/>
      <c r="DKH95" s="14"/>
      <c r="DKI95" s="14"/>
      <c r="DKJ95" s="14"/>
      <c r="DKK95" s="14"/>
      <c r="DKL95" s="14"/>
      <c r="DKM95" s="14"/>
      <c r="DKN95" s="14"/>
      <c r="DKO95" s="14"/>
      <c r="DKP95" s="14"/>
      <c r="DKQ95" s="14"/>
      <c r="DKR95" s="14"/>
      <c r="DKS95" s="14"/>
      <c r="DKT95" s="14"/>
      <c r="DKU95" s="14"/>
      <c r="DKV95" s="14"/>
      <c r="DKW95" s="14"/>
      <c r="DKX95" s="14"/>
      <c r="DKY95" s="14"/>
      <c r="DKZ95" s="14"/>
      <c r="DLA95" s="14"/>
      <c r="DLB95" s="14"/>
      <c r="DLC95" s="14"/>
      <c r="DLD95" s="14"/>
      <c r="DLE95" s="14"/>
      <c r="DLF95" s="14"/>
      <c r="DLG95" s="14"/>
      <c r="DLH95" s="14"/>
      <c r="DLI95" s="14"/>
      <c r="DLJ95" s="14"/>
      <c r="DLK95" s="14"/>
      <c r="DLL95" s="14"/>
      <c r="DLM95" s="14"/>
      <c r="DLN95" s="14"/>
      <c r="DLO95" s="14"/>
      <c r="DLP95" s="14"/>
      <c r="DLQ95" s="14"/>
      <c r="DLR95" s="14"/>
      <c r="DLS95" s="14"/>
      <c r="DLT95" s="14"/>
      <c r="DLU95" s="14"/>
      <c r="DLV95" s="14"/>
      <c r="DLW95" s="14"/>
      <c r="DLX95" s="14"/>
      <c r="DLY95" s="14"/>
      <c r="DLZ95" s="14"/>
      <c r="DMA95" s="14"/>
      <c r="DMB95" s="14"/>
      <c r="DMC95" s="14"/>
      <c r="DMD95" s="14"/>
      <c r="DME95" s="14"/>
      <c r="DMF95" s="14"/>
      <c r="DMG95" s="14"/>
      <c r="DMH95" s="14"/>
      <c r="DMI95" s="14"/>
      <c r="DMJ95" s="14"/>
      <c r="DMK95" s="14"/>
      <c r="DML95" s="14"/>
      <c r="DMM95" s="14"/>
      <c r="DMN95" s="14"/>
      <c r="DMO95" s="14"/>
      <c r="DMP95" s="14"/>
      <c r="DMQ95" s="14"/>
      <c r="DMR95" s="14"/>
      <c r="DMS95" s="14"/>
      <c r="DMT95" s="14"/>
      <c r="DMU95" s="14"/>
      <c r="DMV95" s="14"/>
      <c r="DMW95" s="14"/>
      <c r="DMX95" s="14"/>
      <c r="DMY95" s="14"/>
      <c r="DMZ95" s="14"/>
      <c r="DNA95" s="14"/>
      <c r="DNB95" s="14"/>
      <c r="DNC95" s="14"/>
      <c r="DND95" s="14"/>
      <c r="DNE95" s="14"/>
      <c r="DNF95" s="14"/>
      <c r="DNG95" s="14"/>
      <c r="DNH95" s="14"/>
      <c r="DNI95" s="14"/>
      <c r="DNJ95" s="14"/>
      <c r="DNK95" s="14"/>
      <c r="DNL95" s="14"/>
      <c r="DNM95" s="14"/>
      <c r="DNN95" s="14"/>
      <c r="DNO95" s="14"/>
      <c r="DNP95" s="14"/>
      <c r="DNQ95" s="14"/>
      <c r="DNR95" s="14"/>
      <c r="DNS95" s="14"/>
      <c r="DNT95" s="14"/>
      <c r="DNU95" s="14"/>
      <c r="DNV95" s="14"/>
      <c r="DNW95" s="14"/>
      <c r="DNX95" s="14"/>
      <c r="DNY95" s="14"/>
      <c r="DNZ95" s="14"/>
      <c r="DOA95" s="14"/>
      <c r="DOB95" s="14"/>
      <c r="DOC95" s="14"/>
      <c r="DOD95" s="14"/>
      <c r="DOE95" s="14"/>
      <c r="DOF95" s="14"/>
      <c r="DOG95" s="14"/>
      <c r="DOH95" s="14"/>
      <c r="DOI95" s="14"/>
      <c r="DOJ95" s="14"/>
      <c r="DOK95" s="14"/>
      <c r="DOL95" s="14"/>
      <c r="DOM95" s="14"/>
      <c r="DON95" s="14"/>
      <c r="DOO95" s="14"/>
      <c r="DOP95" s="14"/>
      <c r="DOQ95" s="14"/>
      <c r="DOR95" s="14"/>
      <c r="DOS95" s="14"/>
      <c r="DOT95" s="14"/>
      <c r="DOU95" s="14"/>
      <c r="DOV95" s="14"/>
      <c r="DOW95" s="14"/>
      <c r="DOX95" s="14"/>
      <c r="DOY95" s="14"/>
      <c r="DOZ95" s="14"/>
      <c r="DPA95" s="14"/>
      <c r="DPB95" s="14"/>
      <c r="DPC95" s="14"/>
      <c r="DPD95" s="14"/>
      <c r="DPE95" s="14"/>
      <c r="DPF95" s="14"/>
      <c r="DPG95" s="14"/>
      <c r="DPH95" s="14"/>
      <c r="DPI95" s="14"/>
      <c r="DPJ95" s="14"/>
      <c r="DPK95" s="14"/>
      <c r="DPL95" s="14"/>
      <c r="DPM95" s="14"/>
      <c r="DPN95" s="14"/>
      <c r="DPO95" s="14"/>
      <c r="DPP95" s="14"/>
      <c r="DPQ95" s="14"/>
      <c r="DPR95" s="14"/>
      <c r="DPS95" s="14"/>
      <c r="DPT95" s="14"/>
      <c r="DPU95" s="14"/>
      <c r="DPV95" s="14"/>
      <c r="DPW95" s="14"/>
      <c r="DPX95" s="14"/>
      <c r="DPY95" s="14"/>
      <c r="DPZ95" s="14"/>
      <c r="DQA95" s="14"/>
      <c r="DQB95" s="14"/>
      <c r="DQC95" s="14"/>
      <c r="DQD95" s="14"/>
      <c r="DQE95" s="14"/>
      <c r="DQF95" s="14"/>
      <c r="DQG95" s="14"/>
      <c r="DQH95" s="14"/>
      <c r="DQI95" s="14"/>
      <c r="DQJ95" s="14"/>
      <c r="DQK95" s="14"/>
      <c r="DQL95" s="14"/>
      <c r="DQM95" s="14"/>
      <c r="DQN95" s="14"/>
      <c r="DQO95" s="14"/>
      <c r="DQP95" s="14"/>
      <c r="DQQ95" s="14"/>
      <c r="DQR95" s="14"/>
      <c r="DQS95" s="14"/>
      <c r="DQT95" s="14"/>
      <c r="DQU95" s="14"/>
      <c r="DQV95" s="14"/>
      <c r="DQW95" s="14"/>
      <c r="DQX95" s="14"/>
      <c r="DQY95" s="14"/>
      <c r="DQZ95" s="14"/>
      <c r="DRA95" s="14"/>
      <c r="DRB95" s="14"/>
      <c r="DRC95" s="14"/>
      <c r="DRD95" s="14"/>
      <c r="DRE95" s="14"/>
      <c r="DRF95" s="14"/>
      <c r="DRG95" s="14"/>
      <c r="DRH95" s="14"/>
      <c r="DRI95" s="14"/>
      <c r="DRJ95" s="14"/>
      <c r="DRK95" s="14"/>
      <c r="DRL95" s="14"/>
      <c r="DRM95" s="14"/>
      <c r="DRN95" s="14"/>
      <c r="DRO95" s="14"/>
      <c r="DRP95" s="14"/>
      <c r="DRQ95" s="14"/>
      <c r="DRR95" s="14"/>
      <c r="DRS95" s="14"/>
      <c r="DRT95" s="14"/>
      <c r="DRU95" s="14"/>
      <c r="DRV95" s="14"/>
      <c r="DRW95" s="14"/>
      <c r="DRX95" s="14"/>
      <c r="DRY95" s="14"/>
      <c r="DRZ95" s="14"/>
      <c r="DSA95" s="14"/>
      <c r="DSB95" s="14"/>
      <c r="DSC95" s="14"/>
      <c r="DSD95" s="14"/>
      <c r="DSE95" s="14"/>
      <c r="DSF95" s="14"/>
      <c r="DSG95" s="14"/>
      <c r="DSH95" s="14"/>
      <c r="DSI95" s="14"/>
      <c r="DSJ95" s="14"/>
      <c r="DSK95" s="14"/>
      <c r="DSL95" s="14"/>
      <c r="DSM95" s="14"/>
      <c r="DSN95" s="14"/>
      <c r="DSO95" s="14"/>
      <c r="DSP95" s="14"/>
      <c r="DSQ95" s="14"/>
      <c r="DSR95" s="14"/>
      <c r="DSS95" s="14"/>
      <c r="DST95" s="14"/>
      <c r="DSU95" s="14"/>
      <c r="DSV95" s="14"/>
      <c r="DSW95" s="14"/>
      <c r="DSX95" s="14"/>
      <c r="DSY95" s="14"/>
      <c r="DSZ95" s="14"/>
      <c r="DTA95" s="14"/>
      <c r="DTB95" s="14"/>
      <c r="DTC95" s="14"/>
      <c r="DTD95" s="14"/>
      <c r="DTE95" s="14"/>
      <c r="DTF95" s="14"/>
      <c r="DTG95" s="14"/>
      <c r="DTH95" s="14"/>
      <c r="DTI95" s="14"/>
      <c r="DTJ95" s="14"/>
      <c r="DTK95" s="14"/>
      <c r="DTL95" s="14"/>
      <c r="DTM95" s="14"/>
      <c r="DTN95" s="14"/>
      <c r="DTO95" s="14"/>
      <c r="DTP95" s="14"/>
      <c r="DTQ95" s="14"/>
      <c r="DTR95" s="14"/>
      <c r="DTS95" s="14"/>
      <c r="DTT95" s="14"/>
      <c r="DTU95" s="14"/>
      <c r="DTV95" s="14"/>
      <c r="DTW95" s="14"/>
      <c r="DTX95" s="14"/>
      <c r="DTY95" s="14"/>
      <c r="DTZ95" s="14"/>
      <c r="DUA95" s="14"/>
      <c r="DUB95" s="14"/>
      <c r="DUC95" s="14"/>
      <c r="DUD95" s="14"/>
      <c r="DUE95" s="14"/>
      <c r="DUF95" s="14"/>
      <c r="DUG95" s="14"/>
      <c r="DUH95" s="14"/>
      <c r="DUI95" s="14"/>
      <c r="DUJ95" s="14"/>
      <c r="DUK95" s="14"/>
      <c r="DUL95" s="14"/>
      <c r="DUM95" s="14"/>
      <c r="DUN95" s="14"/>
      <c r="DUO95" s="14"/>
      <c r="DUP95" s="14"/>
      <c r="DUQ95" s="14"/>
      <c r="DUR95" s="14"/>
      <c r="DUS95" s="14"/>
      <c r="DUT95" s="14"/>
      <c r="DUU95" s="14"/>
      <c r="DUV95" s="14"/>
      <c r="DUW95" s="14"/>
      <c r="DUX95" s="14"/>
      <c r="DUY95" s="14"/>
      <c r="DUZ95" s="14"/>
      <c r="DVA95" s="14"/>
      <c r="DVB95" s="14"/>
      <c r="DVC95" s="14"/>
      <c r="DVD95" s="14"/>
      <c r="DVE95" s="14"/>
      <c r="DVF95" s="14"/>
      <c r="DVG95" s="14"/>
      <c r="DVH95" s="14"/>
      <c r="DVI95" s="14"/>
      <c r="DVJ95" s="14"/>
      <c r="DVK95" s="14"/>
      <c r="DVL95" s="14"/>
      <c r="DVM95" s="14"/>
      <c r="DVN95" s="14"/>
      <c r="DVO95" s="14"/>
      <c r="DVP95" s="14"/>
      <c r="DVQ95" s="14"/>
      <c r="DVR95" s="14"/>
      <c r="DVS95" s="14"/>
      <c r="DVT95" s="14"/>
      <c r="DVU95" s="14"/>
      <c r="DVV95" s="14"/>
      <c r="DVW95" s="14"/>
      <c r="DVX95" s="14"/>
      <c r="DVY95" s="14"/>
      <c r="DVZ95" s="14"/>
      <c r="DWA95" s="14"/>
      <c r="DWB95" s="14"/>
      <c r="DWC95" s="14"/>
      <c r="DWD95" s="14"/>
      <c r="DWE95" s="14"/>
      <c r="DWF95" s="14"/>
      <c r="DWG95" s="14"/>
      <c r="DWH95" s="14"/>
      <c r="DWI95" s="14"/>
      <c r="DWJ95" s="14"/>
      <c r="DWK95" s="14"/>
      <c r="DWL95" s="14"/>
      <c r="DWM95" s="14"/>
      <c r="DWN95" s="14"/>
      <c r="DWO95" s="14"/>
      <c r="DWP95" s="14"/>
      <c r="DWQ95" s="14"/>
      <c r="DWR95" s="14"/>
      <c r="DWS95" s="14"/>
      <c r="DWT95" s="14"/>
      <c r="DWU95" s="14"/>
      <c r="DWV95" s="14"/>
      <c r="DWW95" s="14"/>
      <c r="DWX95" s="14"/>
      <c r="DWY95" s="14"/>
      <c r="DWZ95" s="14"/>
      <c r="DXA95" s="14"/>
      <c r="DXB95" s="14"/>
      <c r="DXC95" s="14"/>
      <c r="DXD95" s="14"/>
      <c r="DXE95" s="14"/>
      <c r="DXF95" s="14"/>
      <c r="DXG95" s="14"/>
      <c r="DXH95" s="14"/>
      <c r="DXI95" s="14"/>
      <c r="DXJ95" s="14"/>
      <c r="DXK95" s="14"/>
      <c r="DXL95" s="14"/>
      <c r="DXM95" s="14"/>
      <c r="DXN95" s="14"/>
      <c r="DXO95" s="14"/>
      <c r="DXP95" s="14"/>
      <c r="DXQ95" s="14"/>
      <c r="DXR95" s="14"/>
      <c r="DXS95" s="14"/>
      <c r="DXT95" s="14"/>
      <c r="DXU95" s="14"/>
      <c r="DXV95" s="14"/>
      <c r="DXW95" s="14"/>
      <c r="DXX95" s="14"/>
      <c r="DXY95" s="14"/>
      <c r="DXZ95" s="14"/>
      <c r="DYA95" s="14"/>
      <c r="DYB95" s="14"/>
      <c r="DYC95" s="14"/>
      <c r="DYD95" s="14"/>
      <c r="DYE95" s="14"/>
      <c r="DYF95" s="14"/>
      <c r="DYG95" s="14"/>
      <c r="DYH95" s="14"/>
      <c r="DYI95" s="14"/>
      <c r="DYJ95" s="14"/>
      <c r="DYK95" s="14"/>
      <c r="DYL95" s="14"/>
      <c r="DYM95" s="14"/>
      <c r="DYN95" s="14"/>
      <c r="DYO95" s="14"/>
      <c r="DYP95" s="14"/>
      <c r="DYQ95" s="14"/>
      <c r="DYR95" s="14"/>
      <c r="DYS95" s="14"/>
      <c r="DYT95" s="14"/>
      <c r="DYU95" s="14"/>
      <c r="DYV95" s="14"/>
      <c r="DYW95" s="14"/>
      <c r="DYX95" s="14"/>
      <c r="DYY95" s="14"/>
      <c r="DYZ95" s="14"/>
      <c r="DZA95" s="14"/>
      <c r="DZB95" s="14"/>
      <c r="DZC95" s="14"/>
      <c r="DZD95" s="14"/>
      <c r="DZE95" s="14"/>
      <c r="DZF95" s="14"/>
      <c r="DZG95" s="14"/>
      <c r="DZH95" s="14"/>
      <c r="DZI95" s="14"/>
      <c r="DZJ95" s="14"/>
      <c r="DZK95" s="14"/>
      <c r="DZL95" s="14"/>
      <c r="DZM95" s="14"/>
      <c r="DZN95" s="14"/>
      <c r="DZO95" s="14"/>
      <c r="DZP95" s="14"/>
      <c r="DZQ95" s="14"/>
      <c r="DZR95" s="14"/>
      <c r="DZS95" s="14"/>
      <c r="DZT95" s="14"/>
      <c r="DZU95" s="14"/>
      <c r="DZV95" s="14"/>
      <c r="DZW95" s="14"/>
      <c r="DZX95" s="14"/>
      <c r="DZY95" s="14"/>
      <c r="DZZ95" s="14"/>
      <c r="EAA95" s="14"/>
      <c r="EAB95" s="14"/>
      <c r="EAC95" s="14"/>
      <c r="EAD95" s="14"/>
      <c r="EAE95" s="14"/>
      <c r="EAF95" s="14"/>
      <c r="EAG95" s="14"/>
      <c r="EAH95" s="14"/>
      <c r="EAI95" s="14"/>
      <c r="EAJ95" s="14"/>
      <c r="EAK95" s="14"/>
      <c r="EAL95" s="14"/>
      <c r="EAM95" s="14"/>
      <c r="EAN95" s="14"/>
      <c r="EAO95" s="14"/>
      <c r="EAP95" s="14"/>
      <c r="EAQ95" s="14"/>
      <c r="EAR95" s="14"/>
      <c r="EAS95" s="14"/>
      <c r="EAT95" s="14"/>
      <c r="EAU95" s="14"/>
      <c r="EAV95" s="14"/>
      <c r="EAW95" s="14"/>
      <c r="EAX95" s="14"/>
      <c r="EAY95" s="14"/>
      <c r="EAZ95" s="14"/>
      <c r="EBA95" s="14"/>
      <c r="EBB95" s="14"/>
      <c r="EBC95" s="14"/>
      <c r="EBD95" s="14"/>
      <c r="EBE95" s="14"/>
      <c r="EBF95" s="14"/>
      <c r="EBG95" s="14"/>
      <c r="EBH95" s="14"/>
      <c r="EBI95" s="14"/>
      <c r="EBJ95" s="14"/>
      <c r="EBK95" s="14"/>
      <c r="EBL95" s="14"/>
      <c r="EBM95" s="14"/>
      <c r="EBN95" s="14"/>
      <c r="EBO95" s="14"/>
      <c r="EBP95" s="14"/>
      <c r="EBQ95" s="14"/>
      <c r="EBR95" s="14"/>
      <c r="EBS95" s="14"/>
      <c r="EBT95" s="14"/>
      <c r="EBU95" s="14"/>
      <c r="EBV95" s="14"/>
      <c r="EBW95" s="14"/>
      <c r="EBX95" s="14"/>
      <c r="EBY95" s="14"/>
      <c r="EBZ95" s="14"/>
      <c r="ECA95" s="14"/>
      <c r="ECB95" s="14"/>
      <c r="ECC95" s="14"/>
      <c r="ECD95" s="14"/>
      <c r="ECE95" s="14"/>
      <c r="ECF95" s="14"/>
      <c r="ECG95" s="14"/>
      <c r="ECH95" s="14"/>
      <c r="ECI95" s="14"/>
      <c r="ECJ95" s="14"/>
      <c r="ECK95" s="14"/>
      <c r="ECL95" s="14"/>
      <c r="ECM95" s="14"/>
      <c r="ECN95" s="14"/>
      <c r="ECO95" s="14"/>
      <c r="ECP95" s="14"/>
      <c r="ECQ95" s="14"/>
      <c r="ECR95" s="14"/>
      <c r="ECS95" s="14"/>
      <c r="ECT95" s="14"/>
      <c r="ECU95" s="14"/>
      <c r="ECV95" s="14"/>
      <c r="ECW95" s="14"/>
      <c r="ECX95" s="14"/>
      <c r="ECY95" s="14"/>
      <c r="ECZ95" s="14"/>
      <c r="EDA95" s="14"/>
      <c r="EDB95" s="14"/>
      <c r="EDC95" s="14"/>
      <c r="EDD95" s="14"/>
      <c r="EDE95" s="14"/>
      <c r="EDF95" s="14"/>
      <c r="EDG95" s="14"/>
      <c r="EDH95" s="14"/>
      <c r="EDI95" s="14"/>
      <c r="EDJ95" s="14"/>
      <c r="EDK95" s="14"/>
      <c r="EDL95" s="14"/>
      <c r="EDM95" s="14"/>
      <c r="EDN95" s="14"/>
      <c r="EDO95" s="14"/>
      <c r="EDP95" s="14"/>
      <c r="EDQ95" s="14"/>
      <c r="EDR95" s="14"/>
      <c r="EDS95" s="14"/>
      <c r="EDT95" s="14"/>
      <c r="EDU95" s="14"/>
      <c r="EDV95" s="14"/>
      <c r="EDW95" s="14"/>
      <c r="EDX95" s="14"/>
      <c r="EDY95" s="14"/>
      <c r="EDZ95" s="14"/>
      <c r="EEA95" s="14"/>
      <c r="EEB95" s="14"/>
      <c r="EEC95" s="14"/>
      <c r="EED95" s="14"/>
      <c r="EEE95" s="14"/>
      <c r="EEF95" s="14"/>
      <c r="EEG95" s="14"/>
      <c r="EEH95" s="14"/>
      <c r="EEI95" s="14"/>
      <c r="EEJ95" s="14"/>
      <c r="EEK95" s="14"/>
      <c r="EEL95" s="14"/>
      <c r="EEM95" s="14"/>
      <c r="EEN95" s="14"/>
      <c r="EEO95" s="14"/>
      <c r="EEP95" s="14"/>
      <c r="EEQ95" s="14"/>
      <c r="EER95" s="14"/>
      <c r="EES95" s="14"/>
      <c r="EET95" s="14"/>
      <c r="EEU95" s="14"/>
      <c r="EEV95" s="14"/>
      <c r="EEW95" s="14"/>
      <c r="EEX95" s="14"/>
      <c r="EEY95" s="14"/>
      <c r="EEZ95" s="14"/>
      <c r="EFA95" s="14"/>
      <c r="EFB95" s="14"/>
      <c r="EFC95" s="14"/>
      <c r="EFD95" s="14"/>
      <c r="EFE95" s="14"/>
      <c r="EFF95" s="14"/>
      <c r="EFG95" s="14"/>
      <c r="EFH95" s="14"/>
      <c r="EFI95" s="14"/>
      <c r="EFJ95" s="14"/>
      <c r="EFK95" s="14"/>
      <c r="EFL95" s="14"/>
      <c r="EFM95" s="14"/>
      <c r="EFN95" s="14"/>
      <c r="EFO95" s="14"/>
      <c r="EFP95" s="14"/>
      <c r="EFQ95" s="14"/>
      <c r="EFR95" s="14"/>
      <c r="EFS95" s="14"/>
      <c r="EFT95" s="14"/>
      <c r="EFU95" s="14"/>
      <c r="EFV95" s="14"/>
      <c r="EFW95" s="14"/>
      <c r="EFX95" s="14"/>
      <c r="EFY95" s="14"/>
      <c r="EFZ95" s="14"/>
      <c r="EGA95" s="14"/>
      <c r="EGB95" s="14"/>
      <c r="EGC95" s="14"/>
      <c r="EGD95" s="14"/>
      <c r="EGE95" s="14"/>
      <c r="EGF95" s="14"/>
      <c r="EGG95" s="14"/>
      <c r="EGH95" s="14"/>
      <c r="EGI95" s="14"/>
      <c r="EGJ95" s="14"/>
      <c r="EGK95" s="14"/>
      <c r="EGL95" s="14"/>
      <c r="EGM95" s="14"/>
      <c r="EGN95" s="14"/>
      <c r="EGO95" s="14"/>
      <c r="EGP95" s="14"/>
      <c r="EGQ95" s="14"/>
      <c r="EGR95" s="14"/>
      <c r="EGS95" s="14"/>
      <c r="EGT95" s="14"/>
      <c r="EGU95" s="14"/>
      <c r="EGV95" s="14"/>
      <c r="EGW95" s="14"/>
      <c r="EGX95" s="14"/>
      <c r="EGY95" s="14"/>
      <c r="EGZ95" s="14"/>
      <c r="EHA95" s="14"/>
      <c r="EHB95" s="14"/>
      <c r="EHC95" s="14"/>
      <c r="EHD95" s="14"/>
      <c r="EHE95" s="14"/>
      <c r="EHF95" s="14"/>
      <c r="EHG95" s="14"/>
      <c r="EHH95" s="14"/>
      <c r="EHI95" s="14"/>
      <c r="EHJ95" s="14"/>
      <c r="EHK95" s="14"/>
      <c r="EHL95" s="14"/>
      <c r="EHM95" s="14"/>
      <c r="EHN95" s="14"/>
      <c r="EHO95" s="14"/>
      <c r="EHP95" s="14"/>
      <c r="EHQ95" s="14"/>
      <c r="EHR95" s="14"/>
      <c r="EHS95" s="14"/>
      <c r="EHT95" s="14"/>
      <c r="EHU95" s="14"/>
      <c r="EHV95" s="14"/>
      <c r="EHW95" s="14"/>
      <c r="EHX95" s="14"/>
      <c r="EHY95" s="14"/>
      <c r="EHZ95" s="14"/>
      <c r="EIA95" s="14"/>
      <c r="EIB95" s="14"/>
      <c r="EIC95" s="14"/>
      <c r="EID95" s="14"/>
      <c r="EIE95" s="14"/>
      <c r="EIF95" s="14"/>
      <c r="EIG95" s="14"/>
      <c r="EIH95" s="14"/>
      <c r="EII95" s="14"/>
      <c r="EIJ95" s="14"/>
      <c r="EIK95" s="14"/>
      <c r="EIL95" s="14"/>
      <c r="EIM95" s="14"/>
      <c r="EIN95" s="14"/>
      <c r="EIO95" s="14"/>
      <c r="EIP95" s="14"/>
      <c r="EIQ95" s="14"/>
      <c r="EIR95" s="14"/>
      <c r="EIS95" s="14"/>
      <c r="EIT95" s="14"/>
      <c r="EIU95" s="14"/>
      <c r="EIV95" s="14"/>
      <c r="EIW95" s="14"/>
      <c r="EIX95" s="14"/>
      <c r="EIY95" s="14"/>
      <c r="EIZ95" s="14"/>
      <c r="EJA95" s="14"/>
      <c r="EJB95" s="14"/>
      <c r="EJC95" s="14"/>
      <c r="EJD95" s="14"/>
      <c r="EJE95" s="14"/>
      <c r="EJF95" s="14"/>
      <c r="EJG95" s="14"/>
      <c r="EJH95" s="14"/>
      <c r="EJI95" s="14"/>
      <c r="EJJ95" s="14"/>
      <c r="EJK95" s="14"/>
      <c r="EJL95" s="14"/>
      <c r="EJM95" s="14"/>
      <c r="EJN95" s="14"/>
      <c r="EJO95" s="14"/>
      <c r="EJP95" s="14"/>
      <c r="EJQ95" s="14"/>
      <c r="EJR95" s="14"/>
      <c r="EJS95" s="14"/>
      <c r="EJT95" s="14"/>
      <c r="EJU95" s="14"/>
      <c r="EJV95" s="14"/>
      <c r="EJW95" s="14"/>
      <c r="EJX95" s="14"/>
      <c r="EJY95" s="14"/>
      <c r="EJZ95" s="14"/>
      <c r="EKA95" s="14"/>
      <c r="EKB95" s="14"/>
      <c r="EKC95" s="14"/>
      <c r="EKD95" s="14"/>
      <c r="EKE95" s="14"/>
      <c r="EKF95" s="14"/>
      <c r="EKG95" s="14"/>
      <c r="EKH95" s="14"/>
      <c r="EKI95" s="14"/>
      <c r="EKJ95" s="14"/>
      <c r="EKK95" s="14"/>
      <c r="EKL95" s="14"/>
      <c r="EKM95" s="14"/>
      <c r="EKN95" s="14"/>
      <c r="EKO95" s="14"/>
      <c r="EKP95" s="14"/>
      <c r="EKQ95" s="14"/>
      <c r="EKR95" s="14"/>
      <c r="EKS95" s="14"/>
      <c r="EKT95" s="14"/>
      <c r="EKU95" s="14"/>
      <c r="EKV95" s="14"/>
      <c r="EKW95" s="14"/>
      <c r="EKX95" s="14"/>
      <c r="EKY95" s="14"/>
      <c r="EKZ95" s="14"/>
      <c r="ELA95" s="14"/>
      <c r="ELB95" s="14"/>
      <c r="ELC95" s="14"/>
      <c r="ELD95" s="14"/>
      <c r="ELE95" s="14"/>
      <c r="ELF95" s="14"/>
      <c r="ELG95" s="14"/>
      <c r="ELH95" s="14"/>
      <c r="ELI95" s="14"/>
      <c r="ELJ95" s="14"/>
      <c r="ELK95" s="14"/>
      <c r="ELL95" s="14"/>
      <c r="ELM95" s="14"/>
      <c r="ELN95" s="14"/>
      <c r="ELO95" s="14"/>
      <c r="ELP95" s="14"/>
      <c r="ELQ95" s="14"/>
      <c r="ELR95" s="14"/>
      <c r="ELS95" s="14"/>
      <c r="ELT95" s="14"/>
      <c r="ELU95" s="14"/>
      <c r="ELV95" s="14"/>
      <c r="ELW95" s="14"/>
      <c r="ELX95" s="14"/>
      <c r="ELY95" s="14"/>
      <c r="ELZ95" s="14"/>
      <c r="EMA95" s="14"/>
      <c r="EMB95" s="14"/>
      <c r="EMC95" s="14"/>
      <c r="EMD95" s="14"/>
      <c r="EME95" s="14"/>
      <c r="EMF95" s="14"/>
      <c r="EMG95" s="14"/>
      <c r="EMH95" s="14"/>
      <c r="EMI95" s="14"/>
      <c r="EMJ95" s="14"/>
      <c r="EMK95" s="14"/>
      <c r="EML95" s="14"/>
      <c r="EMM95" s="14"/>
      <c r="EMN95" s="14"/>
      <c r="EMO95" s="14"/>
      <c r="EMP95" s="14"/>
      <c r="EMQ95" s="14"/>
      <c r="EMR95" s="14"/>
      <c r="EMS95" s="14"/>
      <c r="EMT95" s="14"/>
      <c r="EMU95" s="14"/>
      <c r="EMV95" s="14"/>
      <c r="EMW95" s="14"/>
      <c r="EMX95" s="14"/>
      <c r="EMY95" s="14"/>
      <c r="EMZ95" s="14"/>
      <c r="ENA95" s="14"/>
      <c r="ENB95" s="14"/>
      <c r="ENC95" s="14"/>
      <c r="END95" s="14"/>
      <c r="ENE95" s="14"/>
      <c r="ENF95" s="14"/>
      <c r="ENG95" s="14"/>
      <c r="ENH95" s="14"/>
      <c r="ENI95" s="14"/>
      <c r="ENJ95" s="14"/>
      <c r="ENK95" s="14"/>
      <c r="ENL95" s="14"/>
      <c r="ENM95" s="14"/>
      <c r="ENN95" s="14"/>
      <c r="ENO95" s="14"/>
      <c r="ENP95" s="14"/>
      <c r="ENQ95" s="14"/>
      <c r="ENR95" s="14"/>
      <c r="ENS95" s="14"/>
      <c r="ENT95" s="14"/>
      <c r="ENU95" s="14"/>
      <c r="ENV95" s="14"/>
      <c r="ENW95" s="14"/>
      <c r="ENX95" s="14"/>
      <c r="ENY95" s="14"/>
      <c r="ENZ95" s="14"/>
      <c r="EOA95" s="14"/>
      <c r="EOB95" s="14"/>
      <c r="EOC95" s="14"/>
      <c r="EOD95" s="14"/>
      <c r="EOE95" s="14"/>
      <c r="EOF95" s="14"/>
      <c r="EOG95" s="14"/>
      <c r="EOH95" s="14"/>
      <c r="EOI95" s="14"/>
      <c r="EOJ95" s="14"/>
      <c r="EOK95" s="14"/>
      <c r="EOL95" s="14"/>
      <c r="EOM95" s="14"/>
      <c r="EON95" s="14"/>
      <c r="EOO95" s="14"/>
      <c r="EOP95" s="14"/>
      <c r="EOQ95" s="14"/>
      <c r="EOR95" s="14"/>
      <c r="EOS95" s="14"/>
      <c r="EOT95" s="14"/>
      <c r="EOU95" s="14"/>
      <c r="EOV95" s="14"/>
      <c r="EOW95" s="14"/>
      <c r="EOX95" s="14"/>
      <c r="EOY95" s="14"/>
      <c r="EOZ95" s="14"/>
      <c r="EPA95" s="14"/>
      <c r="EPB95" s="14"/>
      <c r="EPC95" s="14"/>
      <c r="EPD95" s="14"/>
      <c r="EPE95" s="14"/>
      <c r="EPF95" s="14"/>
      <c r="EPG95" s="14"/>
      <c r="EPH95" s="14"/>
      <c r="EPI95" s="14"/>
      <c r="EPJ95" s="14"/>
      <c r="EPK95" s="14"/>
      <c r="EPL95" s="14"/>
      <c r="EPM95" s="14"/>
      <c r="EPN95" s="14"/>
      <c r="EPO95" s="14"/>
      <c r="EPP95" s="14"/>
      <c r="EPQ95" s="14"/>
      <c r="EPR95" s="14"/>
      <c r="EPS95" s="14"/>
      <c r="EPT95" s="14"/>
      <c r="EPU95" s="14"/>
      <c r="EPV95" s="14"/>
      <c r="EPW95" s="14"/>
      <c r="EPX95" s="14"/>
      <c r="EPY95" s="14"/>
      <c r="EPZ95" s="14"/>
      <c r="EQA95" s="14"/>
      <c r="EQB95" s="14"/>
      <c r="EQC95" s="14"/>
      <c r="EQD95" s="14"/>
      <c r="EQE95" s="14"/>
      <c r="EQF95" s="14"/>
      <c r="EQG95" s="14"/>
      <c r="EQH95" s="14"/>
      <c r="EQI95" s="14"/>
      <c r="EQJ95" s="14"/>
      <c r="EQK95" s="14"/>
      <c r="EQL95" s="14"/>
      <c r="EQM95" s="14"/>
      <c r="EQN95" s="14"/>
      <c r="EQO95" s="14"/>
      <c r="EQP95" s="14"/>
      <c r="EQQ95" s="14"/>
      <c r="EQR95" s="14"/>
      <c r="EQS95" s="14"/>
      <c r="EQT95" s="14"/>
      <c r="EQU95" s="14"/>
      <c r="EQV95" s="14"/>
      <c r="EQW95" s="14"/>
      <c r="EQX95" s="14"/>
      <c r="EQY95" s="14"/>
      <c r="EQZ95" s="14"/>
      <c r="ERA95" s="14"/>
      <c r="ERB95" s="14"/>
      <c r="ERC95" s="14"/>
      <c r="ERD95" s="14"/>
      <c r="ERE95" s="14"/>
      <c r="ERF95" s="14"/>
      <c r="ERG95" s="14"/>
      <c r="ERH95" s="14"/>
      <c r="ERI95" s="14"/>
      <c r="ERJ95" s="14"/>
      <c r="ERK95" s="14"/>
      <c r="ERL95" s="14"/>
      <c r="ERM95" s="14"/>
      <c r="ERN95" s="14"/>
      <c r="ERO95" s="14"/>
      <c r="ERP95" s="14"/>
      <c r="ERQ95" s="14"/>
      <c r="ERR95" s="14"/>
      <c r="ERS95" s="14"/>
      <c r="ERT95" s="14"/>
      <c r="ERU95" s="14"/>
      <c r="ERV95" s="14"/>
      <c r="ERW95" s="14"/>
      <c r="ERX95" s="14"/>
      <c r="ERY95" s="14"/>
      <c r="ERZ95" s="14"/>
      <c r="ESA95" s="14"/>
      <c r="ESB95" s="14"/>
      <c r="ESC95" s="14"/>
      <c r="ESD95" s="14"/>
      <c r="ESE95" s="14"/>
      <c r="ESF95" s="14"/>
      <c r="ESG95" s="14"/>
      <c r="ESH95" s="14"/>
      <c r="ESI95" s="14"/>
      <c r="ESJ95" s="14"/>
      <c r="ESK95" s="14"/>
      <c r="ESL95" s="14"/>
      <c r="ESM95" s="14"/>
      <c r="ESN95" s="14"/>
      <c r="ESO95" s="14"/>
      <c r="ESP95" s="14"/>
      <c r="ESQ95" s="14"/>
      <c r="ESR95" s="14"/>
      <c r="ESS95" s="14"/>
      <c r="EST95" s="14"/>
      <c r="ESU95" s="14"/>
      <c r="ESV95" s="14"/>
      <c r="ESW95" s="14"/>
      <c r="ESX95" s="14"/>
      <c r="ESY95" s="14"/>
      <c r="ESZ95" s="14"/>
      <c r="ETA95" s="14"/>
      <c r="ETB95" s="14"/>
      <c r="ETC95" s="14"/>
      <c r="ETD95" s="14"/>
      <c r="ETE95" s="14"/>
      <c r="ETF95" s="14"/>
      <c r="ETG95" s="14"/>
      <c r="ETH95" s="14"/>
      <c r="ETI95" s="14"/>
      <c r="ETJ95" s="14"/>
      <c r="ETK95" s="14"/>
      <c r="ETL95" s="14"/>
      <c r="ETM95" s="14"/>
      <c r="ETN95" s="14"/>
      <c r="ETO95" s="14"/>
      <c r="ETP95" s="14"/>
      <c r="ETQ95" s="14"/>
      <c r="ETR95" s="14"/>
      <c r="ETS95" s="14"/>
      <c r="ETT95" s="14"/>
      <c r="ETU95" s="14"/>
      <c r="ETV95" s="14"/>
      <c r="ETW95" s="14"/>
      <c r="ETX95" s="14"/>
      <c r="ETY95" s="14"/>
      <c r="ETZ95" s="14"/>
      <c r="EUA95" s="14"/>
      <c r="EUB95" s="14"/>
      <c r="EUC95" s="14"/>
      <c r="EUD95" s="14"/>
      <c r="EUE95" s="14"/>
      <c r="EUF95" s="14"/>
      <c r="EUG95" s="14"/>
      <c r="EUH95" s="14"/>
      <c r="EUI95" s="14"/>
      <c r="EUJ95" s="14"/>
      <c r="EUK95" s="14"/>
      <c r="EUL95" s="14"/>
      <c r="EUM95" s="14"/>
      <c r="EUN95" s="14"/>
      <c r="EUO95" s="14"/>
      <c r="EUP95" s="14"/>
      <c r="EUQ95" s="14"/>
      <c r="EUR95" s="14"/>
      <c r="EUS95" s="14"/>
      <c r="EUT95" s="14"/>
      <c r="EUU95" s="14"/>
      <c r="EUV95" s="14"/>
      <c r="EUW95" s="14"/>
      <c r="EUX95" s="14"/>
      <c r="EUY95" s="14"/>
      <c r="EUZ95" s="14"/>
      <c r="EVA95" s="14"/>
      <c r="EVB95" s="14"/>
      <c r="EVC95" s="14"/>
      <c r="EVD95" s="14"/>
      <c r="EVE95" s="14"/>
      <c r="EVF95" s="14"/>
      <c r="EVG95" s="14"/>
      <c r="EVH95" s="14"/>
      <c r="EVI95" s="14"/>
      <c r="EVJ95" s="14"/>
      <c r="EVK95" s="14"/>
      <c r="EVL95" s="14"/>
      <c r="EVM95" s="14"/>
      <c r="EVN95" s="14"/>
      <c r="EVO95" s="14"/>
      <c r="EVP95" s="14"/>
      <c r="EVQ95" s="14"/>
      <c r="EVR95" s="14"/>
      <c r="EVS95" s="14"/>
      <c r="EVT95" s="14"/>
      <c r="EVU95" s="14"/>
      <c r="EVV95" s="14"/>
      <c r="EVW95" s="14"/>
      <c r="EVX95" s="14"/>
      <c r="EVY95" s="14"/>
      <c r="EVZ95" s="14"/>
      <c r="EWA95" s="14"/>
      <c r="EWB95" s="14"/>
      <c r="EWC95" s="14"/>
      <c r="EWD95" s="14"/>
      <c r="EWE95" s="14"/>
      <c r="EWF95" s="14"/>
      <c r="EWG95" s="14"/>
      <c r="EWH95" s="14"/>
      <c r="EWI95" s="14"/>
      <c r="EWJ95" s="14"/>
      <c r="EWK95" s="14"/>
      <c r="EWL95" s="14"/>
      <c r="EWM95" s="14"/>
      <c r="EWN95" s="14"/>
      <c r="EWO95" s="14"/>
      <c r="EWP95" s="14"/>
      <c r="EWQ95" s="14"/>
      <c r="EWR95" s="14"/>
      <c r="EWS95" s="14"/>
      <c r="EWT95" s="14"/>
      <c r="EWU95" s="14"/>
      <c r="EWV95" s="14"/>
      <c r="EWW95" s="14"/>
      <c r="EWX95" s="14"/>
      <c r="EWY95" s="14"/>
      <c r="EWZ95" s="14"/>
      <c r="EXA95" s="14"/>
      <c r="EXB95" s="14"/>
      <c r="EXC95" s="14"/>
      <c r="EXD95" s="14"/>
      <c r="EXE95" s="14"/>
      <c r="EXF95" s="14"/>
      <c r="EXG95" s="14"/>
      <c r="EXH95" s="14"/>
      <c r="EXI95" s="14"/>
      <c r="EXJ95" s="14"/>
      <c r="EXK95" s="14"/>
      <c r="EXL95" s="14"/>
      <c r="EXM95" s="14"/>
      <c r="EXN95" s="14"/>
      <c r="EXO95" s="14"/>
      <c r="EXP95" s="14"/>
      <c r="EXQ95" s="14"/>
      <c r="EXR95" s="14"/>
      <c r="EXS95" s="14"/>
      <c r="EXT95" s="14"/>
      <c r="EXU95" s="14"/>
      <c r="EXV95" s="14"/>
      <c r="EXW95" s="14"/>
      <c r="EXX95" s="14"/>
      <c r="EXY95" s="14"/>
      <c r="EXZ95" s="14"/>
      <c r="EYA95" s="14"/>
      <c r="EYB95" s="14"/>
      <c r="EYC95" s="14"/>
      <c r="EYD95" s="14"/>
      <c r="EYE95" s="14"/>
      <c r="EYF95" s="14"/>
      <c r="EYG95" s="14"/>
      <c r="EYH95" s="14"/>
      <c r="EYI95" s="14"/>
      <c r="EYJ95" s="14"/>
      <c r="EYK95" s="14"/>
      <c r="EYL95" s="14"/>
      <c r="EYM95" s="14"/>
      <c r="EYN95" s="14"/>
      <c r="EYO95" s="14"/>
      <c r="EYP95" s="14"/>
      <c r="EYQ95" s="14"/>
      <c r="EYR95" s="14"/>
      <c r="EYS95" s="14"/>
      <c r="EYT95" s="14"/>
      <c r="EYU95" s="14"/>
      <c r="EYV95" s="14"/>
      <c r="EYW95" s="14"/>
      <c r="EYX95" s="14"/>
      <c r="EYY95" s="14"/>
      <c r="EYZ95" s="14"/>
      <c r="EZA95" s="14"/>
      <c r="EZB95" s="14"/>
      <c r="EZC95" s="14"/>
      <c r="EZD95" s="14"/>
      <c r="EZE95" s="14"/>
      <c r="EZF95" s="14"/>
      <c r="EZG95" s="14"/>
      <c r="EZH95" s="14"/>
      <c r="EZI95" s="14"/>
      <c r="EZJ95" s="14"/>
      <c r="EZK95" s="14"/>
      <c r="EZL95" s="14"/>
      <c r="EZM95" s="14"/>
      <c r="EZN95" s="14"/>
      <c r="EZO95" s="14"/>
      <c r="EZP95" s="14"/>
      <c r="EZQ95" s="14"/>
      <c r="EZR95" s="14"/>
      <c r="EZS95" s="14"/>
      <c r="EZT95" s="14"/>
      <c r="EZU95" s="14"/>
      <c r="EZV95" s="14"/>
      <c r="EZW95" s="14"/>
      <c r="EZX95" s="14"/>
      <c r="EZY95" s="14"/>
      <c r="EZZ95" s="14"/>
      <c r="FAA95" s="14"/>
      <c r="FAB95" s="14"/>
      <c r="FAC95" s="14"/>
      <c r="FAD95" s="14"/>
      <c r="FAE95" s="14"/>
      <c r="FAF95" s="14"/>
      <c r="FAG95" s="14"/>
      <c r="FAH95" s="14"/>
      <c r="FAI95" s="14"/>
      <c r="FAJ95" s="14"/>
      <c r="FAK95" s="14"/>
      <c r="FAL95" s="14"/>
      <c r="FAM95" s="14"/>
      <c r="FAN95" s="14"/>
      <c r="FAO95" s="14"/>
      <c r="FAP95" s="14"/>
      <c r="FAQ95" s="14"/>
      <c r="FAR95" s="14"/>
      <c r="FAS95" s="14"/>
      <c r="FAT95" s="14"/>
      <c r="FAU95" s="14"/>
      <c r="FAV95" s="14"/>
      <c r="FAW95" s="14"/>
      <c r="FAX95" s="14"/>
      <c r="FAY95" s="14"/>
      <c r="FAZ95" s="14"/>
      <c r="FBA95" s="14"/>
      <c r="FBB95" s="14"/>
      <c r="FBC95" s="14"/>
      <c r="FBD95" s="14"/>
      <c r="FBE95" s="14"/>
      <c r="FBF95" s="14"/>
      <c r="FBG95" s="14"/>
      <c r="FBH95" s="14"/>
      <c r="FBI95" s="14"/>
      <c r="FBJ95" s="14"/>
      <c r="FBK95" s="14"/>
      <c r="FBL95" s="14"/>
      <c r="FBM95" s="14"/>
      <c r="FBN95" s="14"/>
      <c r="FBO95" s="14"/>
      <c r="FBP95" s="14"/>
      <c r="FBQ95" s="14"/>
      <c r="FBR95" s="14"/>
      <c r="FBS95" s="14"/>
      <c r="FBT95" s="14"/>
      <c r="FBU95" s="14"/>
      <c r="FBV95" s="14"/>
      <c r="FBW95" s="14"/>
      <c r="FBX95" s="14"/>
      <c r="FBY95" s="14"/>
      <c r="FBZ95" s="14"/>
      <c r="FCA95" s="14"/>
      <c r="FCB95" s="14"/>
      <c r="FCC95" s="14"/>
      <c r="FCD95" s="14"/>
      <c r="FCE95" s="14"/>
      <c r="FCF95" s="14"/>
      <c r="FCG95" s="14"/>
      <c r="FCH95" s="14"/>
      <c r="FCI95" s="14"/>
      <c r="FCJ95" s="14"/>
      <c r="FCK95" s="14"/>
      <c r="FCL95" s="14"/>
      <c r="FCM95" s="14"/>
      <c r="FCN95" s="14"/>
      <c r="FCO95" s="14"/>
      <c r="FCP95" s="14"/>
      <c r="FCQ95" s="14"/>
      <c r="FCR95" s="14"/>
      <c r="FCS95" s="14"/>
      <c r="FCT95" s="14"/>
      <c r="FCU95" s="14"/>
      <c r="FCV95" s="14"/>
      <c r="FCW95" s="14"/>
      <c r="FCX95" s="14"/>
      <c r="FCY95" s="14"/>
      <c r="FCZ95" s="14"/>
      <c r="FDA95" s="14"/>
      <c r="FDB95" s="14"/>
      <c r="FDC95" s="14"/>
      <c r="FDD95" s="14"/>
      <c r="FDE95" s="14"/>
      <c r="FDF95" s="14"/>
      <c r="FDG95" s="14"/>
      <c r="FDH95" s="14"/>
      <c r="FDI95" s="14"/>
      <c r="FDJ95" s="14"/>
      <c r="FDK95" s="14"/>
      <c r="FDL95" s="14"/>
      <c r="FDM95" s="14"/>
      <c r="FDN95" s="14"/>
      <c r="FDO95" s="14"/>
      <c r="FDP95" s="14"/>
      <c r="FDQ95" s="14"/>
      <c r="FDR95" s="14"/>
      <c r="FDS95" s="14"/>
      <c r="FDT95" s="14"/>
      <c r="FDU95" s="14"/>
      <c r="FDV95" s="14"/>
      <c r="FDW95" s="14"/>
      <c r="FDX95" s="14"/>
      <c r="FDY95" s="14"/>
      <c r="FDZ95" s="14"/>
      <c r="FEA95" s="14"/>
      <c r="FEB95" s="14"/>
      <c r="FEC95" s="14"/>
      <c r="FED95" s="14"/>
      <c r="FEE95" s="14"/>
      <c r="FEF95" s="14"/>
      <c r="FEG95" s="14"/>
      <c r="FEH95" s="14"/>
      <c r="FEI95" s="14"/>
      <c r="FEJ95" s="14"/>
      <c r="FEK95" s="14"/>
      <c r="FEL95" s="14"/>
      <c r="FEM95" s="14"/>
      <c r="FEN95" s="14"/>
      <c r="FEO95" s="14"/>
      <c r="FEP95" s="14"/>
      <c r="FEQ95" s="14"/>
      <c r="FER95" s="14"/>
      <c r="FES95" s="14"/>
      <c r="FET95" s="14"/>
      <c r="FEU95" s="14"/>
      <c r="FEV95" s="14"/>
      <c r="FEW95" s="14"/>
      <c r="FEX95" s="14"/>
      <c r="FEY95" s="14"/>
      <c r="FEZ95" s="14"/>
      <c r="FFA95" s="14"/>
      <c r="FFB95" s="14"/>
      <c r="FFC95" s="14"/>
      <c r="FFD95" s="14"/>
      <c r="FFE95" s="14"/>
      <c r="FFF95" s="14"/>
      <c r="FFG95" s="14"/>
      <c r="FFH95" s="14"/>
      <c r="FFI95" s="14"/>
      <c r="FFJ95" s="14"/>
      <c r="FFK95" s="14"/>
      <c r="FFL95" s="14"/>
      <c r="FFM95" s="14"/>
      <c r="FFN95" s="14"/>
      <c r="FFO95" s="14"/>
      <c r="FFP95" s="14"/>
      <c r="FFQ95" s="14"/>
      <c r="FFR95" s="14"/>
      <c r="FFS95" s="14"/>
      <c r="FFT95" s="14"/>
      <c r="FFU95" s="14"/>
      <c r="FFV95" s="14"/>
      <c r="FFW95" s="14"/>
      <c r="FFX95" s="14"/>
      <c r="FFY95" s="14"/>
      <c r="FFZ95" s="14"/>
      <c r="FGA95" s="14"/>
      <c r="FGB95" s="14"/>
      <c r="FGC95" s="14"/>
      <c r="FGD95" s="14"/>
      <c r="FGE95" s="14"/>
      <c r="FGF95" s="14"/>
      <c r="FGG95" s="14"/>
      <c r="FGH95" s="14"/>
      <c r="FGI95" s="14"/>
      <c r="FGJ95" s="14"/>
      <c r="FGK95" s="14"/>
      <c r="FGL95" s="14"/>
      <c r="FGM95" s="14"/>
      <c r="FGN95" s="14"/>
      <c r="FGO95" s="14"/>
      <c r="FGP95" s="14"/>
      <c r="FGQ95" s="14"/>
      <c r="FGR95" s="14"/>
      <c r="FGS95" s="14"/>
      <c r="FGT95" s="14"/>
      <c r="FGU95" s="14"/>
      <c r="FGV95" s="14"/>
      <c r="FGW95" s="14"/>
      <c r="FGX95" s="14"/>
      <c r="FGY95" s="14"/>
      <c r="FGZ95" s="14"/>
      <c r="FHA95" s="14"/>
      <c r="FHB95" s="14"/>
      <c r="FHC95" s="14"/>
      <c r="FHD95" s="14"/>
      <c r="FHE95" s="14"/>
      <c r="FHF95" s="14"/>
      <c r="FHG95" s="14"/>
      <c r="FHH95" s="14"/>
      <c r="FHI95" s="14"/>
      <c r="FHJ95" s="14"/>
      <c r="FHK95" s="14"/>
      <c r="FHL95" s="14"/>
      <c r="FHM95" s="14"/>
      <c r="FHN95" s="14"/>
      <c r="FHO95" s="14"/>
      <c r="FHP95" s="14"/>
      <c r="FHQ95" s="14"/>
      <c r="FHR95" s="14"/>
      <c r="FHS95" s="14"/>
      <c r="FHT95" s="14"/>
      <c r="FHU95" s="14"/>
      <c r="FHV95" s="14"/>
      <c r="FHW95" s="14"/>
      <c r="FHX95" s="14"/>
      <c r="FHY95" s="14"/>
      <c r="FHZ95" s="14"/>
      <c r="FIA95" s="14"/>
      <c r="FIB95" s="14"/>
      <c r="FIC95" s="14"/>
      <c r="FID95" s="14"/>
      <c r="FIE95" s="14"/>
      <c r="FIF95" s="14"/>
      <c r="FIG95" s="14"/>
      <c r="FIH95" s="14"/>
      <c r="FII95" s="14"/>
      <c r="FIJ95" s="14"/>
      <c r="FIK95" s="14"/>
      <c r="FIL95" s="14"/>
      <c r="FIM95" s="14"/>
      <c r="FIN95" s="14"/>
      <c r="FIO95" s="14"/>
      <c r="FIP95" s="14"/>
      <c r="FIQ95" s="14"/>
      <c r="FIR95" s="14"/>
      <c r="FIS95" s="14"/>
      <c r="FIT95" s="14"/>
      <c r="FIU95" s="14"/>
      <c r="FIV95" s="14"/>
      <c r="FIW95" s="14"/>
      <c r="FIX95" s="14"/>
      <c r="FIY95" s="14"/>
      <c r="FIZ95" s="14"/>
      <c r="FJA95" s="14"/>
      <c r="FJB95" s="14"/>
      <c r="FJC95" s="14"/>
      <c r="FJD95" s="14"/>
      <c r="FJE95" s="14"/>
      <c r="FJF95" s="14"/>
      <c r="FJG95" s="14"/>
      <c r="FJH95" s="14"/>
      <c r="FJI95" s="14"/>
      <c r="FJJ95" s="14"/>
      <c r="FJK95" s="14"/>
      <c r="FJL95" s="14"/>
      <c r="FJM95" s="14"/>
      <c r="FJN95" s="14"/>
      <c r="FJO95" s="14"/>
      <c r="FJP95" s="14"/>
      <c r="FJQ95" s="14"/>
      <c r="FJR95" s="14"/>
      <c r="FJS95" s="14"/>
      <c r="FJT95" s="14"/>
      <c r="FJU95" s="14"/>
      <c r="FJV95" s="14"/>
      <c r="FJW95" s="14"/>
      <c r="FJX95" s="14"/>
      <c r="FJY95" s="14"/>
      <c r="FJZ95" s="14"/>
      <c r="FKA95" s="14"/>
      <c r="FKB95" s="14"/>
      <c r="FKC95" s="14"/>
      <c r="FKD95" s="14"/>
      <c r="FKE95" s="14"/>
      <c r="FKF95" s="14"/>
      <c r="FKG95" s="14"/>
      <c r="FKH95" s="14"/>
      <c r="FKI95" s="14"/>
      <c r="FKJ95" s="14"/>
      <c r="FKK95" s="14"/>
      <c r="FKL95" s="14"/>
      <c r="FKM95" s="14"/>
      <c r="FKN95" s="14"/>
      <c r="FKO95" s="14"/>
      <c r="FKP95" s="14"/>
      <c r="FKQ95" s="14"/>
      <c r="FKR95" s="14"/>
      <c r="FKS95" s="14"/>
      <c r="FKT95" s="14"/>
      <c r="FKU95" s="14"/>
      <c r="FKV95" s="14"/>
      <c r="FKW95" s="14"/>
      <c r="FKX95" s="14"/>
      <c r="FKY95" s="14"/>
      <c r="FKZ95" s="14"/>
      <c r="FLA95" s="14"/>
      <c r="FLB95" s="14"/>
      <c r="FLC95" s="14"/>
      <c r="FLD95" s="14"/>
      <c r="FLE95" s="14"/>
      <c r="FLF95" s="14"/>
      <c r="FLG95" s="14"/>
      <c r="FLH95" s="14"/>
      <c r="FLI95" s="14"/>
      <c r="FLJ95" s="14"/>
      <c r="FLK95" s="14"/>
      <c r="FLL95" s="14"/>
      <c r="FLM95" s="14"/>
      <c r="FLN95" s="14"/>
      <c r="FLO95" s="14"/>
      <c r="FLP95" s="14"/>
      <c r="FLQ95" s="14"/>
      <c r="FLR95" s="14"/>
      <c r="FLS95" s="14"/>
      <c r="FLT95" s="14"/>
      <c r="FLU95" s="14"/>
      <c r="FLV95" s="14"/>
      <c r="FLW95" s="14"/>
      <c r="FLX95" s="14"/>
      <c r="FLY95" s="14"/>
      <c r="FLZ95" s="14"/>
      <c r="FMA95" s="14"/>
      <c r="FMB95" s="14"/>
      <c r="FMC95" s="14"/>
      <c r="FMD95" s="14"/>
      <c r="FME95" s="14"/>
      <c r="FMF95" s="14"/>
      <c r="FMG95" s="14"/>
      <c r="FMH95" s="14"/>
      <c r="FMI95" s="14"/>
      <c r="FMJ95" s="14"/>
      <c r="FMK95" s="14"/>
      <c r="FML95" s="14"/>
      <c r="FMM95" s="14"/>
      <c r="FMN95" s="14"/>
      <c r="FMO95" s="14"/>
      <c r="FMP95" s="14"/>
      <c r="FMQ95" s="14"/>
      <c r="FMR95" s="14"/>
      <c r="FMS95" s="14"/>
      <c r="FMT95" s="14"/>
      <c r="FMU95" s="14"/>
      <c r="FMV95" s="14"/>
      <c r="FMW95" s="14"/>
      <c r="FMX95" s="14"/>
      <c r="FMY95" s="14"/>
      <c r="FMZ95" s="14"/>
      <c r="FNA95" s="14"/>
      <c r="FNB95" s="14"/>
      <c r="FNC95" s="14"/>
      <c r="FND95" s="14"/>
      <c r="FNE95" s="14"/>
      <c r="FNF95" s="14"/>
      <c r="FNG95" s="14"/>
      <c r="FNH95" s="14"/>
      <c r="FNI95" s="14"/>
      <c r="FNJ95" s="14"/>
      <c r="FNK95" s="14"/>
      <c r="FNL95" s="14"/>
      <c r="FNM95" s="14"/>
      <c r="FNN95" s="14"/>
      <c r="FNO95" s="14"/>
      <c r="FNP95" s="14"/>
      <c r="FNQ95" s="14"/>
      <c r="FNR95" s="14"/>
      <c r="FNS95" s="14"/>
      <c r="FNT95" s="14"/>
      <c r="FNU95" s="14"/>
      <c r="FNV95" s="14"/>
      <c r="FNW95" s="14"/>
      <c r="FNX95" s="14"/>
      <c r="FNY95" s="14"/>
      <c r="FNZ95" s="14"/>
      <c r="FOA95" s="14"/>
      <c r="FOB95" s="14"/>
      <c r="FOC95" s="14"/>
      <c r="FOD95" s="14"/>
      <c r="FOE95" s="14"/>
      <c r="FOF95" s="14"/>
      <c r="FOG95" s="14"/>
      <c r="FOH95" s="14"/>
      <c r="FOI95" s="14"/>
      <c r="FOJ95" s="14"/>
      <c r="FOK95" s="14"/>
      <c r="FOL95" s="14"/>
      <c r="FOM95" s="14"/>
      <c r="FON95" s="14"/>
      <c r="FOO95" s="14"/>
      <c r="FOP95" s="14"/>
      <c r="FOQ95" s="14"/>
      <c r="FOR95" s="14"/>
      <c r="FOS95" s="14"/>
      <c r="FOT95" s="14"/>
      <c r="FOU95" s="14"/>
      <c r="FOV95" s="14"/>
      <c r="FOW95" s="14"/>
      <c r="FOX95" s="14"/>
      <c r="FOY95" s="14"/>
      <c r="FOZ95" s="14"/>
      <c r="FPA95" s="14"/>
      <c r="FPB95" s="14"/>
      <c r="FPC95" s="14"/>
      <c r="FPD95" s="14"/>
      <c r="FPE95" s="14"/>
      <c r="FPF95" s="14"/>
      <c r="FPG95" s="14"/>
      <c r="FPH95" s="14"/>
      <c r="FPI95" s="14"/>
      <c r="FPJ95" s="14"/>
      <c r="FPK95" s="14"/>
      <c r="FPL95" s="14"/>
      <c r="FPM95" s="14"/>
      <c r="FPN95" s="14"/>
      <c r="FPO95" s="14"/>
      <c r="FPP95" s="14"/>
      <c r="FPQ95" s="14"/>
      <c r="FPR95" s="14"/>
      <c r="FPS95" s="14"/>
      <c r="FPT95" s="14"/>
      <c r="FPU95" s="14"/>
      <c r="FPV95" s="14"/>
      <c r="FPW95" s="14"/>
      <c r="FPX95" s="14"/>
      <c r="FPY95" s="14"/>
      <c r="FPZ95" s="14"/>
      <c r="FQA95" s="14"/>
      <c r="FQB95" s="14"/>
      <c r="FQC95" s="14"/>
      <c r="FQD95" s="14"/>
      <c r="FQE95" s="14"/>
      <c r="FQF95" s="14"/>
      <c r="FQG95" s="14"/>
      <c r="FQH95" s="14"/>
      <c r="FQI95" s="14"/>
      <c r="FQJ95" s="14"/>
      <c r="FQK95" s="14"/>
      <c r="FQL95" s="14"/>
      <c r="FQM95" s="14"/>
      <c r="FQN95" s="14"/>
      <c r="FQO95" s="14"/>
      <c r="FQP95" s="14"/>
      <c r="FQQ95" s="14"/>
      <c r="FQR95" s="14"/>
      <c r="FQS95" s="14"/>
      <c r="FQT95" s="14"/>
      <c r="FQU95" s="14"/>
      <c r="FQV95" s="14"/>
      <c r="FQW95" s="14"/>
      <c r="FQX95" s="14"/>
      <c r="FQY95" s="14"/>
      <c r="FQZ95" s="14"/>
      <c r="FRA95" s="14"/>
      <c r="FRB95" s="14"/>
      <c r="FRC95" s="14"/>
      <c r="FRD95" s="14"/>
      <c r="FRE95" s="14"/>
      <c r="FRF95" s="14"/>
      <c r="FRG95" s="14"/>
      <c r="FRH95" s="14"/>
      <c r="FRI95" s="14"/>
      <c r="FRJ95" s="14"/>
      <c r="FRK95" s="14"/>
      <c r="FRL95" s="14"/>
      <c r="FRM95" s="14"/>
      <c r="FRN95" s="14"/>
      <c r="FRO95" s="14"/>
      <c r="FRP95" s="14"/>
      <c r="FRQ95" s="14"/>
      <c r="FRR95" s="14"/>
      <c r="FRS95" s="14"/>
      <c r="FRT95" s="14"/>
      <c r="FRU95" s="14"/>
      <c r="FRV95" s="14"/>
      <c r="FRW95" s="14"/>
      <c r="FRX95" s="14"/>
      <c r="FRY95" s="14"/>
      <c r="FRZ95" s="14"/>
      <c r="FSA95" s="14"/>
      <c r="FSB95" s="14"/>
      <c r="FSC95" s="14"/>
      <c r="FSD95" s="14"/>
      <c r="FSE95" s="14"/>
      <c r="FSF95" s="14"/>
      <c r="FSG95" s="14"/>
      <c r="FSH95" s="14"/>
      <c r="FSI95" s="14"/>
      <c r="FSJ95" s="14"/>
      <c r="FSK95" s="14"/>
      <c r="FSL95" s="14"/>
      <c r="FSM95" s="14"/>
      <c r="FSN95" s="14"/>
      <c r="FSO95" s="14"/>
      <c r="FSP95" s="14"/>
      <c r="FSQ95" s="14"/>
      <c r="FSR95" s="14"/>
      <c r="FSS95" s="14"/>
      <c r="FST95" s="14"/>
      <c r="FSU95" s="14"/>
      <c r="FSV95" s="14"/>
      <c r="FSW95" s="14"/>
      <c r="FSX95" s="14"/>
      <c r="FSY95" s="14"/>
      <c r="FSZ95" s="14"/>
      <c r="FTA95" s="14"/>
      <c r="FTB95" s="14"/>
      <c r="FTC95" s="14"/>
      <c r="FTD95" s="14"/>
      <c r="FTE95" s="14"/>
      <c r="FTF95" s="14"/>
      <c r="FTG95" s="14"/>
      <c r="FTH95" s="14"/>
      <c r="FTI95" s="14"/>
      <c r="FTJ95" s="14"/>
      <c r="FTK95" s="14"/>
      <c r="FTL95" s="14"/>
      <c r="FTM95" s="14"/>
      <c r="FTN95" s="14"/>
      <c r="FTO95" s="14"/>
      <c r="FTP95" s="14"/>
      <c r="FTQ95" s="14"/>
      <c r="FTR95" s="14"/>
      <c r="FTS95" s="14"/>
      <c r="FTT95" s="14"/>
      <c r="FTU95" s="14"/>
      <c r="FTV95" s="14"/>
      <c r="FTW95" s="14"/>
      <c r="FTX95" s="14"/>
      <c r="FTY95" s="14"/>
      <c r="FTZ95" s="14"/>
      <c r="FUA95" s="14"/>
      <c r="FUB95" s="14"/>
      <c r="FUC95" s="14"/>
      <c r="FUD95" s="14"/>
      <c r="FUE95" s="14"/>
      <c r="FUF95" s="14"/>
      <c r="FUG95" s="14"/>
      <c r="FUH95" s="14"/>
      <c r="FUI95" s="14"/>
      <c r="FUJ95" s="14"/>
      <c r="FUK95" s="14"/>
      <c r="FUL95" s="14"/>
      <c r="FUM95" s="14"/>
      <c r="FUN95" s="14"/>
      <c r="FUO95" s="14"/>
      <c r="FUP95" s="14"/>
      <c r="FUQ95" s="14"/>
      <c r="FUR95" s="14"/>
      <c r="FUS95" s="14"/>
      <c r="FUT95" s="14"/>
      <c r="FUU95" s="14"/>
      <c r="FUV95" s="14"/>
      <c r="FUW95" s="14"/>
      <c r="FUX95" s="14"/>
      <c r="FUY95" s="14"/>
      <c r="FUZ95" s="14"/>
      <c r="FVA95" s="14"/>
      <c r="FVB95" s="14"/>
      <c r="FVC95" s="14"/>
      <c r="FVD95" s="14"/>
      <c r="FVE95" s="14"/>
      <c r="FVF95" s="14"/>
      <c r="FVG95" s="14"/>
      <c r="FVH95" s="14"/>
      <c r="FVI95" s="14"/>
      <c r="FVJ95" s="14"/>
      <c r="FVK95" s="14"/>
      <c r="FVL95" s="14"/>
      <c r="FVM95" s="14"/>
      <c r="FVN95" s="14"/>
      <c r="FVO95" s="14"/>
      <c r="FVP95" s="14"/>
      <c r="FVQ95" s="14"/>
      <c r="FVR95" s="14"/>
      <c r="FVS95" s="14"/>
      <c r="FVT95" s="14"/>
      <c r="FVU95" s="14"/>
      <c r="FVV95" s="14"/>
      <c r="FVW95" s="14"/>
      <c r="FVX95" s="14"/>
      <c r="FVY95" s="14"/>
      <c r="FVZ95" s="14"/>
      <c r="FWA95" s="14"/>
      <c r="FWB95" s="14"/>
      <c r="FWC95" s="14"/>
      <c r="FWD95" s="14"/>
      <c r="FWE95" s="14"/>
      <c r="FWF95" s="14"/>
      <c r="FWG95" s="14"/>
      <c r="FWH95" s="14"/>
      <c r="FWI95" s="14"/>
      <c r="FWJ95" s="14"/>
      <c r="FWK95" s="14"/>
      <c r="FWL95" s="14"/>
      <c r="FWM95" s="14"/>
      <c r="FWN95" s="14"/>
      <c r="FWO95" s="14"/>
      <c r="FWP95" s="14"/>
      <c r="FWQ95" s="14"/>
      <c r="FWR95" s="14"/>
      <c r="FWS95" s="14"/>
      <c r="FWT95" s="14"/>
      <c r="FWU95" s="14"/>
      <c r="FWV95" s="14"/>
      <c r="FWW95" s="14"/>
      <c r="FWX95" s="14"/>
      <c r="FWY95" s="14"/>
      <c r="FWZ95" s="14"/>
      <c r="FXA95" s="14"/>
      <c r="FXB95" s="14"/>
      <c r="FXC95" s="14"/>
      <c r="FXD95" s="14"/>
      <c r="FXE95" s="14"/>
      <c r="FXF95" s="14"/>
      <c r="FXG95" s="14"/>
      <c r="FXH95" s="14"/>
      <c r="FXI95" s="14"/>
      <c r="FXJ95" s="14"/>
      <c r="FXK95" s="14"/>
      <c r="FXL95" s="14"/>
      <c r="FXM95" s="14"/>
      <c r="FXN95" s="14"/>
      <c r="FXO95" s="14"/>
      <c r="FXP95" s="14"/>
      <c r="FXQ95" s="14"/>
      <c r="FXR95" s="14"/>
      <c r="FXS95" s="14"/>
      <c r="FXT95" s="14"/>
      <c r="FXU95" s="14"/>
      <c r="FXV95" s="14"/>
      <c r="FXW95" s="14"/>
      <c r="FXX95" s="14"/>
      <c r="FXY95" s="14"/>
      <c r="FXZ95" s="14"/>
      <c r="FYA95" s="14"/>
      <c r="FYB95" s="14"/>
      <c r="FYC95" s="14"/>
      <c r="FYD95" s="14"/>
      <c r="FYE95" s="14"/>
      <c r="FYF95" s="14"/>
      <c r="FYG95" s="14"/>
      <c r="FYH95" s="14"/>
      <c r="FYI95" s="14"/>
      <c r="FYJ95" s="14"/>
      <c r="FYK95" s="14"/>
      <c r="FYL95" s="14"/>
      <c r="FYM95" s="14"/>
      <c r="FYN95" s="14"/>
      <c r="FYO95" s="14"/>
      <c r="FYP95" s="14"/>
      <c r="FYQ95" s="14"/>
      <c r="FYR95" s="14"/>
      <c r="FYS95" s="14"/>
      <c r="FYT95" s="14"/>
      <c r="FYU95" s="14"/>
      <c r="FYV95" s="14"/>
      <c r="FYW95" s="14"/>
      <c r="FYX95" s="14"/>
      <c r="FYY95" s="14"/>
      <c r="FYZ95" s="14"/>
      <c r="FZA95" s="14"/>
      <c r="FZB95" s="14"/>
      <c r="FZC95" s="14"/>
      <c r="FZD95" s="14"/>
      <c r="FZE95" s="14"/>
      <c r="FZF95" s="14"/>
      <c r="FZG95" s="14"/>
      <c r="FZH95" s="14"/>
      <c r="FZI95" s="14"/>
      <c r="FZJ95" s="14"/>
      <c r="FZK95" s="14"/>
      <c r="FZL95" s="14"/>
      <c r="FZM95" s="14"/>
      <c r="FZN95" s="14"/>
      <c r="FZO95" s="14"/>
      <c r="FZP95" s="14"/>
      <c r="FZQ95" s="14"/>
      <c r="FZR95" s="14"/>
      <c r="FZS95" s="14"/>
      <c r="FZT95" s="14"/>
      <c r="FZU95" s="14"/>
      <c r="FZV95" s="14"/>
      <c r="FZW95" s="14"/>
      <c r="FZX95" s="14"/>
      <c r="FZY95" s="14"/>
      <c r="FZZ95" s="14"/>
      <c r="GAA95" s="14"/>
      <c r="GAB95" s="14"/>
      <c r="GAC95" s="14"/>
      <c r="GAD95" s="14"/>
      <c r="GAE95" s="14"/>
      <c r="GAF95" s="14"/>
      <c r="GAG95" s="14"/>
      <c r="GAH95" s="14"/>
      <c r="GAI95" s="14"/>
      <c r="GAJ95" s="14"/>
      <c r="GAK95" s="14"/>
      <c r="GAL95" s="14"/>
      <c r="GAM95" s="14"/>
      <c r="GAN95" s="14"/>
      <c r="GAO95" s="14"/>
      <c r="GAP95" s="14"/>
      <c r="GAQ95" s="14"/>
      <c r="GAR95" s="14"/>
      <c r="GAS95" s="14"/>
      <c r="GAT95" s="14"/>
      <c r="GAU95" s="14"/>
      <c r="GAV95" s="14"/>
      <c r="GAW95" s="14"/>
      <c r="GAX95" s="14"/>
      <c r="GAY95" s="14"/>
      <c r="GAZ95" s="14"/>
      <c r="GBA95" s="14"/>
      <c r="GBB95" s="14"/>
      <c r="GBC95" s="14"/>
      <c r="GBD95" s="14"/>
      <c r="GBE95" s="14"/>
      <c r="GBF95" s="14"/>
      <c r="GBG95" s="14"/>
      <c r="GBH95" s="14"/>
      <c r="GBI95" s="14"/>
      <c r="GBJ95" s="14"/>
      <c r="GBK95" s="14"/>
      <c r="GBL95" s="14"/>
      <c r="GBM95" s="14"/>
      <c r="GBN95" s="14"/>
      <c r="GBO95" s="14"/>
      <c r="GBP95" s="14"/>
      <c r="GBQ95" s="14"/>
      <c r="GBR95" s="14"/>
      <c r="GBS95" s="14"/>
      <c r="GBT95" s="14"/>
      <c r="GBU95" s="14"/>
      <c r="GBV95" s="14"/>
      <c r="GBW95" s="14"/>
      <c r="GBX95" s="14"/>
      <c r="GBY95" s="14"/>
      <c r="GBZ95" s="14"/>
      <c r="GCA95" s="14"/>
      <c r="GCB95" s="14"/>
      <c r="GCC95" s="14"/>
      <c r="GCD95" s="14"/>
      <c r="GCE95" s="14"/>
      <c r="GCF95" s="14"/>
      <c r="GCG95" s="14"/>
      <c r="GCH95" s="14"/>
      <c r="GCI95" s="14"/>
      <c r="GCJ95" s="14"/>
      <c r="GCK95" s="14"/>
      <c r="GCL95" s="14"/>
      <c r="GCM95" s="14"/>
      <c r="GCN95" s="14"/>
      <c r="GCO95" s="14"/>
      <c r="GCP95" s="14"/>
      <c r="GCQ95" s="14"/>
      <c r="GCR95" s="14"/>
      <c r="GCS95" s="14"/>
      <c r="GCT95" s="14"/>
      <c r="GCU95" s="14"/>
      <c r="GCV95" s="14"/>
      <c r="GCW95" s="14"/>
      <c r="GCX95" s="14"/>
      <c r="GCY95" s="14"/>
      <c r="GCZ95" s="14"/>
      <c r="GDA95" s="14"/>
      <c r="GDB95" s="14"/>
      <c r="GDC95" s="14"/>
      <c r="GDD95" s="14"/>
      <c r="GDE95" s="14"/>
      <c r="GDF95" s="14"/>
      <c r="GDG95" s="14"/>
      <c r="GDH95" s="14"/>
      <c r="GDI95" s="14"/>
      <c r="GDJ95" s="14"/>
      <c r="GDK95" s="14"/>
      <c r="GDL95" s="14"/>
      <c r="GDM95" s="14"/>
      <c r="GDN95" s="14"/>
      <c r="GDO95" s="14"/>
      <c r="GDP95" s="14"/>
      <c r="GDQ95" s="14"/>
      <c r="GDR95" s="14"/>
      <c r="GDS95" s="14"/>
      <c r="GDT95" s="14"/>
      <c r="GDU95" s="14"/>
      <c r="GDV95" s="14"/>
      <c r="GDW95" s="14"/>
      <c r="GDX95" s="14"/>
      <c r="GDY95" s="14"/>
      <c r="GDZ95" s="14"/>
      <c r="GEA95" s="14"/>
      <c r="GEB95" s="14"/>
      <c r="GEC95" s="14"/>
      <c r="GED95" s="14"/>
      <c r="GEE95" s="14"/>
      <c r="GEF95" s="14"/>
      <c r="GEG95" s="14"/>
      <c r="GEH95" s="14"/>
      <c r="GEI95" s="14"/>
      <c r="GEJ95" s="14"/>
      <c r="GEK95" s="14"/>
      <c r="GEL95" s="14"/>
      <c r="GEM95" s="14"/>
      <c r="GEN95" s="14"/>
      <c r="GEO95" s="14"/>
      <c r="GEP95" s="14"/>
      <c r="GEQ95" s="14"/>
      <c r="GER95" s="14"/>
      <c r="GES95" s="14"/>
      <c r="GET95" s="14"/>
      <c r="GEU95" s="14"/>
      <c r="GEV95" s="14"/>
      <c r="GEW95" s="14"/>
      <c r="GEX95" s="14"/>
      <c r="GEY95" s="14"/>
      <c r="GEZ95" s="14"/>
      <c r="GFA95" s="14"/>
      <c r="GFB95" s="14"/>
      <c r="GFC95" s="14"/>
      <c r="GFD95" s="14"/>
      <c r="GFE95" s="14"/>
      <c r="GFF95" s="14"/>
      <c r="GFG95" s="14"/>
      <c r="GFH95" s="14"/>
      <c r="GFI95" s="14"/>
      <c r="GFJ95" s="14"/>
      <c r="GFK95" s="14"/>
      <c r="GFL95" s="14"/>
      <c r="GFM95" s="14"/>
      <c r="GFN95" s="14"/>
      <c r="GFO95" s="14"/>
      <c r="GFP95" s="14"/>
      <c r="GFQ95" s="14"/>
      <c r="GFR95" s="14"/>
      <c r="GFS95" s="14"/>
      <c r="GFT95" s="14"/>
      <c r="GFU95" s="14"/>
      <c r="GFV95" s="14"/>
      <c r="GFW95" s="14"/>
      <c r="GFX95" s="14"/>
      <c r="GFY95" s="14"/>
      <c r="GFZ95" s="14"/>
      <c r="GGA95" s="14"/>
      <c r="GGB95" s="14"/>
      <c r="GGC95" s="14"/>
      <c r="GGD95" s="14"/>
      <c r="GGE95" s="14"/>
      <c r="GGF95" s="14"/>
      <c r="GGG95" s="14"/>
      <c r="GGH95" s="14"/>
      <c r="GGI95" s="14"/>
      <c r="GGJ95" s="14"/>
      <c r="GGK95" s="14"/>
      <c r="GGL95" s="14"/>
      <c r="GGM95" s="14"/>
      <c r="GGN95" s="14"/>
      <c r="GGO95" s="14"/>
      <c r="GGP95" s="14"/>
      <c r="GGQ95" s="14"/>
      <c r="GGR95" s="14"/>
      <c r="GGS95" s="14"/>
      <c r="GGT95" s="14"/>
      <c r="GGU95" s="14"/>
      <c r="GGV95" s="14"/>
      <c r="GGW95" s="14"/>
      <c r="GGX95" s="14"/>
      <c r="GGY95" s="14"/>
      <c r="GGZ95" s="14"/>
      <c r="GHA95" s="14"/>
      <c r="GHB95" s="14"/>
      <c r="GHC95" s="14"/>
      <c r="GHD95" s="14"/>
      <c r="GHE95" s="14"/>
      <c r="GHF95" s="14"/>
      <c r="GHG95" s="14"/>
      <c r="GHH95" s="14"/>
      <c r="GHI95" s="14"/>
      <c r="GHJ95" s="14"/>
      <c r="GHK95" s="14"/>
      <c r="GHL95" s="14"/>
      <c r="GHM95" s="14"/>
      <c r="GHN95" s="14"/>
      <c r="GHO95" s="14"/>
      <c r="GHP95" s="14"/>
      <c r="GHQ95" s="14"/>
      <c r="GHR95" s="14"/>
      <c r="GHS95" s="14"/>
      <c r="GHT95" s="14"/>
      <c r="GHU95" s="14"/>
      <c r="GHV95" s="14"/>
      <c r="GHW95" s="14"/>
      <c r="GHX95" s="14"/>
      <c r="GHY95" s="14"/>
      <c r="GHZ95" s="14"/>
      <c r="GIA95" s="14"/>
      <c r="GIB95" s="14"/>
      <c r="GIC95" s="14"/>
      <c r="GID95" s="14"/>
      <c r="GIE95" s="14"/>
      <c r="GIF95" s="14"/>
      <c r="GIG95" s="14"/>
      <c r="GIH95" s="14"/>
      <c r="GII95" s="14"/>
      <c r="GIJ95" s="14"/>
      <c r="GIK95" s="14"/>
      <c r="GIL95" s="14"/>
      <c r="GIM95" s="14"/>
      <c r="GIN95" s="14"/>
      <c r="GIO95" s="14"/>
      <c r="GIP95" s="14"/>
      <c r="GIQ95" s="14"/>
      <c r="GIR95" s="14"/>
      <c r="GIS95" s="14"/>
      <c r="GIT95" s="14"/>
      <c r="GIU95" s="14"/>
      <c r="GIV95" s="14"/>
      <c r="GIW95" s="14"/>
      <c r="GIX95" s="14"/>
      <c r="GIY95" s="14"/>
      <c r="GIZ95" s="14"/>
      <c r="GJA95" s="14"/>
      <c r="GJB95" s="14"/>
      <c r="GJC95" s="14"/>
      <c r="GJD95" s="14"/>
      <c r="GJE95" s="14"/>
      <c r="GJF95" s="14"/>
      <c r="GJG95" s="14"/>
      <c r="GJH95" s="14"/>
      <c r="GJI95" s="14"/>
      <c r="GJJ95" s="14"/>
      <c r="GJK95" s="14"/>
      <c r="GJL95" s="14"/>
      <c r="GJM95" s="14"/>
      <c r="GJN95" s="14"/>
      <c r="GJO95" s="14"/>
      <c r="GJP95" s="14"/>
      <c r="GJQ95" s="14"/>
      <c r="GJR95" s="14"/>
      <c r="GJS95" s="14"/>
      <c r="GJT95" s="14"/>
      <c r="GJU95" s="14"/>
      <c r="GJV95" s="14"/>
      <c r="GJW95" s="14"/>
      <c r="GJX95" s="14"/>
      <c r="GJY95" s="14"/>
      <c r="GJZ95" s="14"/>
      <c r="GKA95" s="14"/>
      <c r="GKB95" s="14"/>
      <c r="GKC95" s="14"/>
      <c r="GKD95" s="14"/>
      <c r="GKE95" s="14"/>
      <c r="GKF95" s="14"/>
      <c r="GKG95" s="14"/>
      <c r="GKH95" s="14"/>
      <c r="GKI95" s="14"/>
      <c r="GKJ95" s="14"/>
      <c r="GKK95" s="14"/>
      <c r="GKL95" s="14"/>
      <c r="GKM95" s="14"/>
      <c r="GKN95" s="14"/>
      <c r="GKO95" s="14"/>
      <c r="GKP95" s="14"/>
      <c r="GKQ95" s="14"/>
      <c r="GKR95" s="14"/>
      <c r="GKS95" s="14"/>
      <c r="GKT95" s="14"/>
      <c r="GKU95" s="14"/>
      <c r="GKV95" s="14"/>
      <c r="GKW95" s="14"/>
      <c r="GKX95" s="14"/>
      <c r="GKY95" s="14"/>
      <c r="GKZ95" s="14"/>
      <c r="GLA95" s="14"/>
      <c r="GLB95" s="14"/>
      <c r="GLC95" s="14"/>
      <c r="GLD95" s="14"/>
      <c r="GLE95" s="14"/>
      <c r="GLF95" s="14"/>
      <c r="GLG95" s="14"/>
      <c r="GLH95" s="14"/>
      <c r="GLI95" s="14"/>
      <c r="GLJ95" s="14"/>
      <c r="GLK95" s="14"/>
      <c r="GLL95" s="14"/>
      <c r="GLM95" s="14"/>
      <c r="GLN95" s="14"/>
      <c r="GLO95" s="14"/>
      <c r="GLP95" s="14"/>
      <c r="GLQ95" s="14"/>
      <c r="GLR95" s="14"/>
      <c r="GLS95" s="14"/>
      <c r="GLT95" s="14"/>
      <c r="GLU95" s="14"/>
      <c r="GLV95" s="14"/>
      <c r="GLW95" s="14"/>
      <c r="GLX95" s="14"/>
      <c r="GLY95" s="14"/>
      <c r="GLZ95" s="14"/>
      <c r="GMA95" s="14"/>
      <c r="GMB95" s="14"/>
      <c r="GMC95" s="14"/>
      <c r="GMD95" s="14"/>
      <c r="GME95" s="14"/>
      <c r="GMF95" s="14"/>
      <c r="GMG95" s="14"/>
      <c r="GMH95" s="14"/>
      <c r="GMI95" s="14"/>
      <c r="GMJ95" s="14"/>
      <c r="GMK95" s="14"/>
      <c r="GML95" s="14"/>
      <c r="GMM95" s="14"/>
      <c r="GMN95" s="14"/>
      <c r="GMO95" s="14"/>
      <c r="GMP95" s="14"/>
      <c r="GMQ95" s="14"/>
      <c r="GMR95" s="14"/>
      <c r="GMS95" s="14"/>
      <c r="GMT95" s="14"/>
      <c r="GMU95" s="14"/>
      <c r="GMV95" s="14"/>
      <c r="GMW95" s="14"/>
      <c r="GMX95" s="14"/>
      <c r="GMY95" s="14"/>
      <c r="GMZ95" s="14"/>
      <c r="GNA95" s="14"/>
      <c r="GNB95" s="14"/>
      <c r="GNC95" s="14"/>
      <c r="GND95" s="14"/>
      <c r="GNE95" s="14"/>
      <c r="GNF95" s="14"/>
      <c r="GNG95" s="14"/>
      <c r="GNH95" s="14"/>
      <c r="GNI95" s="14"/>
      <c r="GNJ95" s="14"/>
      <c r="GNK95" s="14"/>
      <c r="GNL95" s="14"/>
      <c r="GNM95" s="14"/>
      <c r="GNN95" s="14"/>
      <c r="GNO95" s="14"/>
      <c r="GNP95" s="14"/>
      <c r="GNQ95" s="14"/>
      <c r="GNR95" s="14"/>
      <c r="GNS95" s="14"/>
      <c r="GNT95" s="14"/>
      <c r="GNU95" s="14"/>
      <c r="GNV95" s="14"/>
      <c r="GNW95" s="14"/>
      <c r="GNX95" s="14"/>
      <c r="GNY95" s="14"/>
      <c r="GNZ95" s="14"/>
      <c r="GOA95" s="14"/>
      <c r="GOB95" s="14"/>
      <c r="GOC95" s="14"/>
      <c r="GOD95" s="14"/>
      <c r="GOE95" s="14"/>
      <c r="GOF95" s="14"/>
      <c r="GOG95" s="14"/>
      <c r="GOH95" s="14"/>
      <c r="GOI95" s="14"/>
      <c r="GOJ95" s="14"/>
      <c r="GOK95" s="14"/>
      <c r="GOL95" s="14"/>
      <c r="GOM95" s="14"/>
      <c r="GON95" s="14"/>
      <c r="GOO95" s="14"/>
      <c r="GOP95" s="14"/>
      <c r="GOQ95" s="14"/>
      <c r="GOR95" s="14"/>
      <c r="GOS95" s="14"/>
      <c r="GOT95" s="14"/>
      <c r="GOU95" s="14"/>
      <c r="GOV95" s="14"/>
      <c r="GOW95" s="14"/>
      <c r="GOX95" s="14"/>
      <c r="GOY95" s="14"/>
      <c r="GOZ95" s="14"/>
      <c r="GPA95" s="14"/>
      <c r="GPB95" s="14"/>
      <c r="GPC95" s="14"/>
      <c r="GPD95" s="14"/>
      <c r="GPE95" s="14"/>
      <c r="GPF95" s="14"/>
      <c r="GPG95" s="14"/>
      <c r="GPH95" s="14"/>
      <c r="GPI95" s="14"/>
      <c r="GPJ95" s="14"/>
      <c r="GPK95" s="14"/>
      <c r="GPL95" s="14"/>
      <c r="GPM95" s="14"/>
      <c r="GPN95" s="14"/>
      <c r="GPO95" s="14"/>
      <c r="GPP95" s="14"/>
      <c r="GPQ95" s="14"/>
      <c r="GPR95" s="14"/>
      <c r="GPS95" s="14"/>
      <c r="GPT95" s="14"/>
      <c r="GPU95" s="14"/>
      <c r="GPV95" s="14"/>
      <c r="GPW95" s="14"/>
      <c r="GPX95" s="14"/>
      <c r="GPY95" s="14"/>
      <c r="GPZ95" s="14"/>
      <c r="GQA95" s="14"/>
      <c r="GQB95" s="14"/>
      <c r="GQC95" s="14"/>
      <c r="GQD95" s="14"/>
      <c r="GQE95" s="14"/>
      <c r="GQF95" s="14"/>
      <c r="GQG95" s="14"/>
      <c r="GQH95" s="14"/>
      <c r="GQI95" s="14"/>
      <c r="GQJ95" s="14"/>
      <c r="GQK95" s="14"/>
      <c r="GQL95" s="14"/>
      <c r="GQM95" s="14"/>
      <c r="GQN95" s="14"/>
      <c r="GQO95" s="14"/>
      <c r="GQP95" s="14"/>
      <c r="GQQ95" s="14"/>
      <c r="GQR95" s="14"/>
      <c r="GQS95" s="14"/>
      <c r="GQT95" s="14"/>
      <c r="GQU95" s="14"/>
      <c r="GQV95" s="14"/>
      <c r="GQW95" s="14"/>
      <c r="GQX95" s="14"/>
      <c r="GQY95" s="14"/>
      <c r="GQZ95" s="14"/>
      <c r="GRA95" s="14"/>
      <c r="GRB95" s="14"/>
      <c r="GRC95" s="14"/>
      <c r="GRD95" s="14"/>
      <c r="GRE95" s="14"/>
      <c r="GRF95" s="14"/>
      <c r="GRG95" s="14"/>
      <c r="GRH95" s="14"/>
      <c r="GRI95" s="14"/>
      <c r="GRJ95" s="14"/>
      <c r="GRK95" s="14"/>
      <c r="GRL95" s="14"/>
      <c r="GRM95" s="14"/>
      <c r="GRN95" s="14"/>
      <c r="GRO95" s="14"/>
      <c r="GRP95" s="14"/>
      <c r="GRQ95" s="14"/>
      <c r="GRR95" s="14"/>
      <c r="GRS95" s="14"/>
      <c r="GRT95" s="14"/>
      <c r="GRU95" s="14"/>
      <c r="GRV95" s="14"/>
      <c r="GRW95" s="14"/>
      <c r="GRX95" s="14"/>
      <c r="GRY95" s="14"/>
      <c r="GRZ95" s="14"/>
      <c r="GSA95" s="14"/>
      <c r="GSB95" s="14"/>
      <c r="GSC95" s="14"/>
      <c r="GSD95" s="14"/>
      <c r="GSE95" s="14"/>
      <c r="GSF95" s="14"/>
      <c r="GSG95" s="14"/>
      <c r="GSH95" s="14"/>
      <c r="GSI95" s="14"/>
      <c r="GSJ95" s="14"/>
      <c r="GSK95" s="14"/>
      <c r="GSL95" s="14"/>
      <c r="GSM95" s="14"/>
      <c r="GSN95" s="14"/>
      <c r="GSO95" s="14"/>
      <c r="GSP95" s="14"/>
      <c r="GSQ95" s="14"/>
      <c r="GSR95" s="14"/>
      <c r="GSS95" s="14"/>
      <c r="GST95" s="14"/>
      <c r="GSU95" s="14"/>
      <c r="GSV95" s="14"/>
      <c r="GSW95" s="14"/>
      <c r="GSX95" s="14"/>
      <c r="GSY95" s="14"/>
      <c r="GSZ95" s="14"/>
      <c r="GTA95" s="14"/>
      <c r="GTB95" s="14"/>
      <c r="GTC95" s="14"/>
      <c r="GTD95" s="14"/>
      <c r="GTE95" s="14"/>
      <c r="GTF95" s="14"/>
      <c r="GTG95" s="14"/>
      <c r="GTH95" s="14"/>
      <c r="GTI95" s="14"/>
      <c r="GTJ95" s="14"/>
      <c r="GTK95" s="14"/>
      <c r="GTL95" s="14"/>
      <c r="GTM95" s="14"/>
      <c r="GTN95" s="14"/>
      <c r="GTO95" s="14"/>
      <c r="GTP95" s="14"/>
      <c r="GTQ95" s="14"/>
      <c r="GTR95" s="14"/>
      <c r="GTS95" s="14"/>
      <c r="GTT95" s="14"/>
      <c r="GTU95" s="14"/>
      <c r="GTV95" s="14"/>
      <c r="GTW95" s="14"/>
      <c r="GTX95" s="14"/>
      <c r="GTY95" s="14"/>
      <c r="GTZ95" s="14"/>
      <c r="GUA95" s="14"/>
      <c r="GUB95" s="14"/>
      <c r="GUC95" s="14"/>
      <c r="GUD95" s="14"/>
      <c r="GUE95" s="14"/>
      <c r="GUF95" s="14"/>
      <c r="GUG95" s="14"/>
      <c r="GUH95" s="14"/>
      <c r="GUI95" s="14"/>
      <c r="GUJ95" s="14"/>
      <c r="GUK95" s="14"/>
      <c r="GUL95" s="14"/>
      <c r="GUM95" s="14"/>
      <c r="GUN95" s="14"/>
      <c r="GUO95" s="14"/>
      <c r="GUP95" s="14"/>
      <c r="GUQ95" s="14"/>
      <c r="GUR95" s="14"/>
      <c r="GUS95" s="14"/>
      <c r="GUT95" s="14"/>
      <c r="GUU95" s="14"/>
      <c r="GUV95" s="14"/>
      <c r="GUW95" s="14"/>
      <c r="GUX95" s="14"/>
      <c r="GUY95" s="14"/>
      <c r="GUZ95" s="14"/>
      <c r="GVA95" s="14"/>
      <c r="GVB95" s="14"/>
      <c r="GVC95" s="14"/>
      <c r="GVD95" s="14"/>
      <c r="GVE95" s="14"/>
      <c r="GVF95" s="14"/>
      <c r="GVG95" s="14"/>
      <c r="GVH95" s="14"/>
      <c r="GVI95" s="14"/>
      <c r="GVJ95" s="14"/>
      <c r="GVK95" s="14"/>
      <c r="GVL95" s="14"/>
      <c r="GVM95" s="14"/>
      <c r="GVN95" s="14"/>
      <c r="GVO95" s="14"/>
      <c r="GVP95" s="14"/>
      <c r="GVQ95" s="14"/>
      <c r="GVR95" s="14"/>
      <c r="GVS95" s="14"/>
      <c r="GVT95" s="14"/>
      <c r="GVU95" s="14"/>
      <c r="GVV95" s="14"/>
      <c r="GVW95" s="14"/>
      <c r="GVX95" s="14"/>
      <c r="GVY95" s="14"/>
      <c r="GVZ95" s="14"/>
      <c r="GWA95" s="14"/>
      <c r="GWB95" s="14"/>
      <c r="GWC95" s="14"/>
      <c r="GWD95" s="14"/>
      <c r="GWE95" s="14"/>
      <c r="GWF95" s="14"/>
      <c r="GWG95" s="14"/>
      <c r="GWH95" s="14"/>
      <c r="GWI95" s="14"/>
      <c r="GWJ95" s="14"/>
      <c r="GWK95" s="14"/>
      <c r="GWL95" s="14"/>
      <c r="GWM95" s="14"/>
      <c r="GWN95" s="14"/>
      <c r="GWO95" s="14"/>
      <c r="GWP95" s="14"/>
      <c r="GWQ95" s="14"/>
      <c r="GWR95" s="14"/>
      <c r="GWS95" s="14"/>
      <c r="GWT95" s="14"/>
      <c r="GWU95" s="14"/>
      <c r="GWV95" s="14"/>
      <c r="GWW95" s="14"/>
      <c r="GWX95" s="14"/>
      <c r="GWY95" s="14"/>
      <c r="GWZ95" s="14"/>
      <c r="GXA95" s="14"/>
      <c r="GXB95" s="14"/>
      <c r="GXC95" s="14"/>
      <c r="GXD95" s="14"/>
      <c r="GXE95" s="14"/>
      <c r="GXF95" s="14"/>
      <c r="GXG95" s="14"/>
      <c r="GXH95" s="14"/>
      <c r="GXI95" s="14"/>
      <c r="GXJ95" s="14"/>
      <c r="GXK95" s="14"/>
      <c r="GXL95" s="14"/>
      <c r="GXM95" s="14"/>
      <c r="GXN95" s="14"/>
      <c r="GXO95" s="14"/>
      <c r="GXP95" s="14"/>
      <c r="GXQ95" s="14"/>
      <c r="GXR95" s="14"/>
      <c r="GXS95" s="14"/>
      <c r="GXT95" s="14"/>
      <c r="GXU95" s="14"/>
      <c r="GXV95" s="14"/>
      <c r="GXW95" s="14"/>
      <c r="GXX95" s="14"/>
      <c r="GXY95" s="14"/>
      <c r="GXZ95" s="14"/>
      <c r="GYA95" s="14"/>
      <c r="GYB95" s="14"/>
      <c r="GYC95" s="14"/>
      <c r="GYD95" s="14"/>
      <c r="GYE95" s="14"/>
      <c r="GYF95" s="14"/>
      <c r="GYG95" s="14"/>
      <c r="GYH95" s="14"/>
      <c r="GYI95" s="14"/>
      <c r="GYJ95" s="14"/>
      <c r="GYK95" s="14"/>
      <c r="GYL95" s="14"/>
      <c r="GYM95" s="14"/>
      <c r="GYN95" s="14"/>
      <c r="GYO95" s="14"/>
      <c r="GYP95" s="14"/>
      <c r="GYQ95" s="14"/>
      <c r="GYR95" s="14"/>
      <c r="GYS95" s="14"/>
      <c r="GYT95" s="14"/>
      <c r="GYU95" s="14"/>
      <c r="GYV95" s="14"/>
      <c r="GYW95" s="14"/>
      <c r="GYX95" s="14"/>
      <c r="GYY95" s="14"/>
      <c r="GYZ95" s="14"/>
      <c r="GZA95" s="14"/>
      <c r="GZB95" s="14"/>
      <c r="GZC95" s="14"/>
      <c r="GZD95" s="14"/>
      <c r="GZE95" s="14"/>
      <c r="GZF95" s="14"/>
      <c r="GZG95" s="14"/>
      <c r="GZH95" s="14"/>
      <c r="GZI95" s="14"/>
      <c r="GZJ95" s="14"/>
      <c r="GZK95" s="14"/>
      <c r="GZL95" s="14"/>
      <c r="GZM95" s="14"/>
      <c r="GZN95" s="14"/>
      <c r="GZO95" s="14"/>
      <c r="GZP95" s="14"/>
      <c r="GZQ95" s="14"/>
      <c r="GZR95" s="14"/>
      <c r="GZS95" s="14"/>
      <c r="GZT95" s="14"/>
      <c r="GZU95" s="14"/>
      <c r="GZV95" s="14"/>
      <c r="GZW95" s="14"/>
      <c r="GZX95" s="14"/>
      <c r="GZY95" s="14"/>
      <c r="GZZ95" s="14"/>
      <c r="HAA95" s="14"/>
      <c r="HAB95" s="14"/>
      <c r="HAC95" s="14"/>
      <c r="HAD95" s="14"/>
      <c r="HAE95" s="14"/>
      <c r="HAF95" s="14"/>
      <c r="HAG95" s="14"/>
      <c r="HAH95" s="14"/>
      <c r="HAI95" s="14"/>
      <c r="HAJ95" s="14"/>
      <c r="HAK95" s="14"/>
      <c r="HAL95" s="14"/>
      <c r="HAM95" s="14"/>
      <c r="HAN95" s="14"/>
      <c r="HAO95" s="14"/>
      <c r="HAP95" s="14"/>
      <c r="HAQ95" s="14"/>
      <c r="HAR95" s="14"/>
      <c r="HAS95" s="14"/>
      <c r="HAT95" s="14"/>
      <c r="HAU95" s="14"/>
      <c r="HAV95" s="14"/>
      <c r="HAW95" s="14"/>
      <c r="HAX95" s="14"/>
      <c r="HAY95" s="14"/>
      <c r="HAZ95" s="14"/>
      <c r="HBA95" s="14"/>
      <c r="HBB95" s="14"/>
      <c r="HBC95" s="14"/>
      <c r="HBD95" s="14"/>
      <c r="HBE95" s="14"/>
      <c r="HBF95" s="14"/>
      <c r="HBG95" s="14"/>
      <c r="HBH95" s="14"/>
      <c r="HBI95" s="14"/>
      <c r="HBJ95" s="14"/>
      <c r="HBK95" s="14"/>
      <c r="HBL95" s="14"/>
      <c r="HBM95" s="14"/>
      <c r="HBN95" s="14"/>
      <c r="HBO95" s="14"/>
      <c r="HBP95" s="14"/>
      <c r="HBQ95" s="14"/>
      <c r="HBR95" s="14"/>
      <c r="HBS95" s="14"/>
      <c r="HBT95" s="14"/>
      <c r="HBU95" s="14"/>
      <c r="HBV95" s="14"/>
      <c r="HBW95" s="14"/>
      <c r="HBX95" s="14"/>
      <c r="HBY95" s="14"/>
      <c r="HBZ95" s="14"/>
      <c r="HCA95" s="14"/>
      <c r="HCB95" s="14"/>
      <c r="HCC95" s="14"/>
      <c r="HCD95" s="14"/>
      <c r="HCE95" s="14"/>
      <c r="HCF95" s="14"/>
      <c r="HCG95" s="14"/>
      <c r="HCH95" s="14"/>
      <c r="HCI95" s="14"/>
      <c r="HCJ95" s="14"/>
      <c r="HCK95" s="14"/>
      <c r="HCL95" s="14"/>
      <c r="HCM95" s="14"/>
      <c r="HCN95" s="14"/>
      <c r="HCO95" s="14"/>
      <c r="HCP95" s="14"/>
      <c r="HCQ95" s="14"/>
      <c r="HCR95" s="14"/>
      <c r="HCS95" s="14"/>
      <c r="HCT95" s="14"/>
      <c r="HCU95" s="14"/>
      <c r="HCV95" s="14"/>
      <c r="HCW95" s="14"/>
      <c r="HCX95" s="14"/>
      <c r="HCY95" s="14"/>
      <c r="HCZ95" s="14"/>
      <c r="HDA95" s="14"/>
      <c r="HDB95" s="14"/>
      <c r="HDC95" s="14"/>
      <c r="HDD95" s="14"/>
      <c r="HDE95" s="14"/>
      <c r="HDF95" s="14"/>
      <c r="HDG95" s="14"/>
      <c r="HDH95" s="14"/>
      <c r="HDI95" s="14"/>
      <c r="HDJ95" s="14"/>
      <c r="HDK95" s="14"/>
      <c r="HDL95" s="14"/>
      <c r="HDM95" s="14"/>
      <c r="HDN95" s="14"/>
      <c r="HDO95" s="14"/>
      <c r="HDP95" s="14"/>
      <c r="HDQ95" s="14"/>
      <c r="HDR95" s="14"/>
      <c r="HDS95" s="14"/>
      <c r="HDT95" s="14"/>
      <c r="HDU95" s="14"/>
      <c r="HDV95" s="14"/>
      <c r="HDW95" s="14"/>
      <c r="HDX95" s="14"/>
      <c r="HDY95" s="14"/>
      <c r="HDZ95" s="14"/>
      <c r="HEA95" s="14"/>
      <c r="HEB95" s="14"/>
      <c r="HEC95" s="14"/>
      <c r="HED95" s="14"/>
      <c r="HEE95" s="14"/>
      <c r="HEF95" s="14"/>
      <c r="HEG95" s="14"/>
      <c r="HEH95" s="14"/>
      <c r="HEI95" s="14"/>
      <c r="HEJ95" s="14"/>
      <c r="HEK95" s="14"/>
      <c r="HEL95" s="14"/>
      <c r="HEM95" s="14"/>
      <c r="HEN95" s="14"/>
      <c r="HEO95" s="14"/>
      <c r="HEP95" s="14"/>
      <c r="HEQ95" s="14"/>
      <c r="HER95" s="14"/>
      <c r="HES95" s="14"/>
      <c r="HET95" s="14"/>
      <c r="HEU95" s="14"/>
      <c r="HEV95" s="14"/>
      <c r="HEW95" s="14"/>
      <c r="HEX95" s="14"/>
      <c r="HEY95" s="14"/>
      <c r="HEZ95" s="14"/>
      <c r="HFA95" s="14"/>
      <c r="HFB95" s="14"/>
      <c r="HFC95" s="14"/>
      <c r="HFD95" s="14"/>
      <c r="HFE95" s="14"/>
      <c r="HFF95" s="14"/>
      <c r="HFG95" s="14"/>
      <c r="HFH95" s="14"/>
      <c r="HFI95" s="14"/>
      <c r="HFJ95" s="14"/>
      <c r="HFK95" s="14"/>
      <c r="HFL95" s="14"/>
      <c r="HFM95" s="14"/>
      <c r="HFN95" s="14"/>
      <c r="HFO95" s="14"/>
      <c r="HFP95" s="14"/>
      <c r="HFQ95" s="14"/>
      <c r="HFR95" s="14"/>
      <c r="HFS95" s="14"/>
      <c r="HFT95" s="14"/>
      <c r="HFU95" s="14"/>
      <c r="HFV95" s="14"/>
      <c r="HFW95" s="14"/>
      <c r="HFX95" s="14"/>
      <c r="HFY95" s="14"/>
      <c r="HFZ95" s="14"/>
      <c r="HGA95" s="14"/>
      <c r="HGB95" s="14"/>
      <c r="HGC95" s="14"/>
      <c r="HGD95" s="14"/>
      <c r="HGE95" s="14"/>
      <c r="HGF95" s="14"/>
      <c r="HGG95" s="14"/>
      <c r="HGH95" s="14"/>
      <c r="HGI95" s="14"/>
      <c r="HGJ95" s="14"/>
      <c r="HGK95" s="14"/>
      <c r="HGL95" s="14"/>
      <c r="HGM95" s="14"/>
      <c r="HGN95" s="14"/>
      <c r="HGO95" s="14"/>
      <c r="HGP95" s="14"/>
      <c r="HGQ95" s="14"/>
      <c r="HGR95" s="14"/>
      <c r="HGS95" s="14"/>
      <c r="HGT95" s="14"/>
      <c r="HGU95" s="14"/>
      <c r="HGV95" s="14"/>
      <c r="HGW95" s="14"/>
      <c r="HGX95" s="14"/>
      <c r="HGY95" s="14"/>
      <c r="HGZ95" s="14"/>
      <c r="HHA95" s="14"/>
      <c r="HHB95" s="14"/>
      <c r="HHC95" s="14"/>
      <c r="HHD95" s="14"/>
      <c r="HHE95" s="14"/>
      <c r="HHF95" s="14"/>
      <c r="HHG95" s="14"/>
      <c r="HHH95" s="14"/>
      <c r="HHI95" s="14"/>
      <c r="HHJ95" s="14"/>
      <c r="HHK95" s="14"/>
      <c r="HHL95" s="14"/>
      <c r="HHM95" s="14"/>
      <c r="HHN95" s="14"/>
      <c r="HHO95" s="14"/>
      <c r="HHP95" s="14"/>
      <c r="HHQ95" s="14"/>
      <c r="HHR95" s="14"/>
      <c r="HHS95" s="14"/>
      <c r="HHT95" s="14"/>
      <c r="HHU95" s="14"/>
      <c r="HHV95" s="14"/>
      <c r="HHW95" s="14"/>
      <c r="HHX95" s="14"/>
      <c r="HHY95" s="14"/>
      <c r="HHZ95" s="14"/>
      <c r="HIA95" s="14"/>
      <c r="HIB95" s="14"/>
      <c r="HIC95" s="14"/>
      <c r="HID95" s="14"/>
      <c r="HIE95" s="14"/>
      <c r="HIF95" s="14"/>
      <c r="HIG95" s="14"/>
      <c r="HIH95" s="14"/>
      <c r="HII95" s="14"/>
      <c r="HIJ95" s="14"/>
      <c r="HIK95" s="14"/>
      <c r="HIL95" s="14"/>
      <c r="HIM95" s="14"/>
      <c r="HIN95" s="14"/>
      <c r="HIO95" s="14"/>
      <c r="HIP95" s="14"/>
      <c r="HIQ95" s="14"/>
      <c r="HIR95" s="14"/>
      <c r="HIS95" s="14"/>
      <c r="HIT95" s="14"/>
      <c r="HIU95" s="14"/>
      <c r="HIV95" s="14"/>
      <c r="HIW95" s="14"/>
      <c r="HIX95" s="14"/>
      <c r="HIY95" s="14"/>
      <c r="HIZ95" s="14"/>
      <c r="HJA95" s="14"/>
      <c r="HJB95" s="14"/>
      <c r="HJC95" s="14"/>
      <c r="HJD95" s="14"/>
      <c r="HJE95" s="14"/>
      <c r="HJF95" s="14"/>
      <c r="HJG95" s="14"/>
      <c r="HJH95" s="14"/>
      <c r="HJI95" s="14"/>
      <c r="HJJ95" s="14"/>
      <c r="HJK95" s="14"/>
      <c r="HJL95" s="14"/>
      <c r="HJM95" s="14"/>
      <c r="HJN95" s="14"/>
      <c r="HJO95" s="14"/>
      <c r="HJP95" s="14"/>
      <c r="HJQ95" s="14"/>
      <c r="HJR95" s="14"/>
      <c r="HJS95" s="14"/>
      <c r="HJT95" s="14"/>
      <c r="HJU95" s="14"/>
      <c r="HJV95" s="14"/>
      <c r="HJW95" s="14"/>
      <c r="HJX95" s="14"/>
      <c r="HJY95" s="14"/>
      <c r="HJZ95" s="14"/>
      <c r="HKA95" s="14"/>
      <c r="HKB95" s="14"/>
      <c r="HKC95" s="14"/>
      <c r="HKD95" s="14"/>
      <c r="HKE95" s="14"/>
      <c r="HKF95" s="14"/>
      <c r="HKG95" s="14"/>
      <c r="HKH95" s="14"/>
      <c r="HKI95" s="14"/>
      <c r="HKJ95" s="14"/>
      <c r="HKK95" s="14"/>
      <c r="HKL95" s="14"/>
      <c r="HKM95" s="14"/>
      <c r="HKN95" s="14"/>
      <c r="HKO95" s="14"/>
      <c r="HKP95" s="14"/>
      <c r="HKQ95" s="14"/>
      <c r="HKR95" s="14"/>
      <c r="HKS95" s="14"/>
      <c r="HKT95" s="14"/>
      <c r="HKU95" s="14"/>
      <c r="HKV95" s="14"/>
      <c r="HKW95" s="14"/>
      <c r="HKX95" s="14"/>
      <c r="HKY95" s="14"/>
      <c r="HKZ95" s="14"/>
      <c r="HLA95" s="14"/>
      <c r="HLB95" s="14"/>
      <c r="HLC95" s="14"/>
      <c r="HLD95" s="14"/>
      <c r="HLE95" s="14"/>
      <c r="HLF95" s="14"/>
      <c r="HLG95" s="14"/>
      <c r="HLH95" s="14"/>
      <c r="HLI95" s="14"/>
      <c r="HLJ95" s="14"/>
      <c r="HLK95" s="14"/>
      <c r="HLL95" s="14"/>
      <c r="HLM95" s="14"/>
      <c r="HLN95" s="14"/>
      <c r="HLO95" s="14"/>
      <c r="HLP95" s="14"/>
      <c r="HLQ95" s="14"/>
      <c r="HLR95" s="14"/>
      <c r="HLS95" s="14"/>
      <c r="HLT95" s="14"/>
      <c r="HLU95" s="14"/>
      <c r="HLV95" s="14"/>
      <c r="HLW95" s="14"/>
      <c r="HLX95" s="14"/>
      <c r="HLY95" s="14"/>
      <c r="HLZ95" s="14"/>
      <c r="HMA95" s="14"/>
      <c r="HMB95" s="14"/>
      <c r="HMC95" s="14"/>
      <c r="HMD95" s="14"/>
      <c r="HME95" s="14"/>
      <c r="HMF95" s="14"/>
      <c r="HMG95" s="14"/>
      <c r="HMH95" s="14"/>
      <c r="HMI95" s="14"/>
      <c r="HMJ95" s="14"/>
      <c r="HMK95" s="14"/>
      <c r="HML95" s="14"/>
      <c r="HMM95" s="14"/>
      <c r="HMN95" s="14"/>
      <c r="HMO95" s="14"/>
      <c r="HMP95" s="14"/>
      <c r="HMQ95" s="14"/>
      <c r="HMR95" s="14"/>
      <c r="HMS95" s="14"/>
      <c r="HMT95" s="14"/>
      <c r="HMU95" s="14"/>
      <c r="HMV95" s="14"/>
      <c r="HMW95" s="14"/>
      <c r="HMX95" s="14"/>
      <c r="HMY95" s="14"/>
      <c r="HMZ95" s="14"/>
      <c r="HNA95" s="14"/>
      <c r="HNB95" s="14"/>
      <c r="HNC95" s="14"/>
      <c r="HND95" s="14"/>
      <c r="HNE95" s="14"/>
      <c r="HNF95" s="14"/>
      <c r="HNG95" s="14"/>
      <c r="HNH95" s="14"/>
      <c r="HNI95" s="14"/>
      <c r="HNJ95" s="14"/>
      <c r="HNK95" s="14"/>
      <c r="HNL95" s="14"/>
      <c r="HNM95" s="14"/>
      <c r="HNN95" s="14"/>
      <c r="HNO95" s="14"/>
      <c r="HNP95" s="14"/>
      <c r="HNQ95" s="14"/>
      <c r="HNR95" s="14"/>
      <c r="HNS95" s="14"/>
      <c r="HNT95" s="14"/>
      <c r="HNU95" s="14"/>
      <c r="HNV95" s="14"/>
      <c r="HNW95" s="14"/>
      <c r="HNX95" s="14"/>
      <c r="HNY95" s="14"/>
      <c r="HNZ95" s="14"/>
      <c r="HOA95" s="14"/>
      <c r="HOB95" s="14"/>
      <c r="HOC95" s="14"/>
      <c r="HOD95" s="14"/>
      <c r="HOE95" s="14"/>
      <c r="HOF95" s="14"/>
      <c r="HOG95" s="14"/>
      <c r="HOH95" s="14"/>
      <c r="HOI95" s="14"/>
      <c r="HOJ95" s="14"/>
      <c r="HOK95" s="14"/>
      <c r="HOL95" s="14"/>
      <c r="HOM95" s="14"/>
      <c r="HON95" s="14"/>
      <c r="HOO95" s="14"/>
      <c r="HOP95" s="14"/>
      <c r="HOQ95" s="14"/>
      <c r="HOR95" s="14"/>
      <c r="HOS95" s="14"/>
      <c r="HOT95" s="14"/>
      <c r="HOU95" s="14"/>
      <c r="HOV95" s="14"/>
      <c r="HOW95" s="14"/>
      <c r="HOX95" s="14"/>
      <c r="HOY95" s="14"/>
      <c r="HOZ95" s="14"/>
      <c r="HPA95" s="14"/>
      <c r="HPB95" s="14"/>
      <c r="HPC95" s="14"/>
      <c r="HPD95" s="14"/>
      <c r="HPE95" s="14"/>
      <c r="HPF95" s="14"/>
      <c r="HPG95" s="14"/>
      <c r="HPH95" s="14"/>
      <c r="HPI95" s="14"/>
      <c r="HPJ95" s="14"/>
      <c r="HPK95" s="14"/>
      <c r="HPL95" s="14"/>
      <c r="HPM95" s="14"/>
      <c r="HPN95" s="14"/>
      <c r="HPO95" s="14"/>
      <c r="HPP95" s="14"/>
      <c r="HPQ95" s="14"/>
      <c r="HPR95" s="14"/>
      <c r="HPS95" s="14"/>
      <c r="HPT95" s="14"/>
      <c r="HPU95" s="14"/>
      <c r="HPV95" s="14"/>
      <c r="HPW95" s="14"/>
      <c r="HPX95" s="14"/>
      <c r="HPY95" s="14"/>
      <c r="HPZ95" s="14"/>
      <c r="HQA95" s="14"/>
      <c r="HQB95" s="14"/>
      <c r="HQC95" s="14"/>
      <c r="HQD95" s="14"/>
      <c r="HQE95" s="14"/>
      <c r="HQF95" s="14"/>
      <c r="HQG95" s="14"/>
      <c r="HQH95" s="14"/>
      <c r="HQI95" s="14"/>
      <c r="HQJ95" s="14"/>
      <c r="HQK95" s="14"/>
      <c r="HQL95" s="14"/>
      <c r="HQM95" s="14"/>
      <c r="HQN95" s="14"/>
      <c r="HQO95" s="14"/>
      <c r="HQP95" s="14"/>
      <c r="HQQ95" s="14"/>
      <c r="HQR95" s="14"/>
      <c r="HQS95" s="14"/>
      <c r="HQT95" s="14"/>
      <c r="HQU95" s="14"/>
      <c r="HQV95" s="14"/>
      <c r="HQW95" s="14"/>
      <c r="HQX95" s="14"/>
      <c r="HQY95" s="14"/>
      <c r="HQZ95" s="14"/>
      <c r="HRA95" s="14"/>
      <c r="HRB95" s="14"/>
      <c r="HRC95" s="14"/>
      <c r="HRD95" s="14"/>
      <c r="HRE95" s="14"/>
      <c r="HRF95" s="14"/>
      <c r="HRG95" s="14"/>
      <c r="HRH95" s="14"/>
      <c r="HRI95" s="14"/>
      <c r="HRJ95" s="14"/>
      <c r="HRK95" s="14"/>
      <c r="HRL95" s="14"/>
      <c r="HRM95" s="14"/>
      <c r="HRN95" s="14"/>
      <c r="HRO95" s="14"/>
      <c r="HRP95" s="14"/>
      <c r="HRQ95" s="14"/>
      <c r="HRR95" s="14"/>
      <c r="HRS95" s="14"/>
      <c r="HRT95" s="14"/>
      <c r="HRU95" s="14"/>
      <c r="HRV95" s="14"/>
      <c r="HRW95" s="14"/>
      <c r="HRX95" s="14"/>
      <c r="HRY95" s="14"/>
      <c r="HRZ95" s="14"/>
      <c r="HSA95" s="14"/>
      <c r="HSB95" s="14"/>
      <c r="HSC95" s="14"/>
      <c r="HSD95" s="14"/>
      <c r="HSE95" s="14"/>
      <c r="HSF95" s="14"/>
      <c r="HSG95" s="14"/>
      <c r="HSH95" s="14"/>
      <c r="HSI95" s="14"/>
      <c r="HSJ95" s="14"/>
      <c r="HSK95" s="14"/>
      <c r="HSL95" s="14"/>
      <c r="HSM95" s="14"/>
      <c r="HSN95" s="14"/>
      <c r="HSO95" s="14"/>
      <c r="HSP95" s="14"/>
      <c r="HSQ95" s="14"/>
      <c r="HSR95" s="14"/>
      <c r="HSS95" s="14"/>
      <c r="HST95" s="14"/>
      <c r="HSU95" s="14"/>
      <c r="HSV95" s="14"/>
      <c r="HSW95" s="14"/>
      <c r="HSX95" s="14"/>
      <c r="HSY95" s="14"/>
      <c r="HSZ95" s="14"/>
      <c r="HTA95" s="14"/>
      <c r="HTB95" s="14"/>
      <c r="HTC95" s="14"/>
      <c r="HTD95" s="14"/>
      <c r="HTE95" s="14"/>
      <c r="HTF95" s="14"/>
      <c r="HTG95" s="14"/>
      <c r="HTH95" s="14"/>
      <c r="HTI95" s="14"/>
      <c r="HTJ95" s="14"/>
      <c r="HTK95" s="14"/>
      <c r="HTL95" s="14"/>
      <c r="HTM95" s="14"/>
      <c r="HTN95" s="14"/>
      <c r="HTO95" s="14"/>
      <c r="HTP95" s="14"/>
      <c r="HTQ95" s="14"/>
      <c r="HTR95" s="14"/>
      <c r="HTS95" s="14"/>
      <c r="HTT95" s="14"/>
      <c r="HTU95" s="14"/>
      <c r="HTV95" s="14"/>
      <c r="HTW95" s="14"/>
      <c r="HTX95" s="14"/>
      <c r="HTY95" s="14"/>
      <c r="HTZ95" s="14"/>
      <c r="HUA95" s="14"/>
      <c r="HUB95" s="14"/>
      <c r="HUC95" s="14"/>
      <c r="HUD95" s="14"/>
      <c r="HUE95" s="14"/>
      <c r="HUF95" s="14"/>
      <c r="HUG95" s="14"/>
      <c r="HUH95" s="14"/>
      <c r="HUI95" s="14"/>
      <c r="HUJ95" s="14"/>
      <c r="HUK95" s="14"/>
      <c r="HUL95" s="14"/>
      <c r="HUM95" s="14"/>
      <c r="HUN95" s="14"/>
      <c r="HUO95" s="14"/>
      <c r="HUP95" s="14"/>
      <c r="HUQ95" s="14"/>
      <c r="HUR95" s="14"/>
      <c r="HUS95" s="14"/>
      <c r="HUT95" s="14"/>
      <c r="HUU95" s="14"/>
      <c r="HUV95" s="14"/>
      <c r="HUW95" s="14"/>
      <c r="HUX95" s="14"/>
      <c r="HUY95" s="14"/>
      <c r="HUZ95" s="14"/>
      <c r="HVA95" s="14"/>
      <c r="HVB95" s="14"/>
      <c r="HVC95" s="14"/>
      <c r="HVD95" s="14"/>
      <c r="HVE95" s="14"/>
      <c r="HVF95" s="14"/>
      <c r="HVG95" s="14"/>
      <c r="HVH95" s="14"/>
      <c r="HVI95" s="14"/>
      <c r="HVJ95" s="14"/>
      <c r="HVK95" s="14"/>
      <c r="HVL95" s="14"/>
      <c r="HVM95" s="14"/>
      <c r="HVN95" s="14"/>
      <c r="HVO95" s="14"/>
      <c r="HVP95" s="14"/>
      <c r="HVQ95" s="14"/>
      <c r="HVR95" s="14"/>
      <c r="HVS95" s="14"/>
      <c r="HVT95" s="14"/>
      <c r="HVU95" s="14"/>
      <c r="HVV95" s="14"/>
      <c r="HVW95" s="14"/>
      <c r="HVX95" s="14"/>
      <c r="HVY95" s="14"/>
      <c r="HVZ95" s="14"/>
      <c r="HWA95" s="14"/>
      <c r="HWB95" s="14"/>
      <c r="HWC95" s="14"/>
      <c r="HWD95" s="14"/>
      <c r="HWE95" s="14"/>
      <c r="HWF95" s="14"/>
      <c r="HWG95" s="14"/>
      <c r="HWH95" s="14"/>
      <c r="HWI95" s="14"/>
      <c r="HWJ95" s="14"/>
      <c r="HWK95" s="14"/>
      <c r="HWL95" s="14"/>
      <c r="HWM95" s="14"/>
      <c r="HWN95" s="14"/>
      <c r="HWO95" s="14"/>
      <c r="HWP95" s="14"/>
      <c r="HWQ95" s="14"/>
      <c r="HWR95" s="14"/>
      <c r="HWS95" s="14"/>
      <c r="HWT95" s="14"/>
      <c r="HWU95" s="14"/>
      <c r="HWV95" s="14"/>
      <c r="HWW95" s="14"/>
      <c r="HWX95" s="14"/>
      <c r="HWY95" s="14"/>
      <c r="HWZ95" s="14"/>
      <c r="HXA95" s="14"/>
      <c r="HXB95" s="14"/>
      <c r="HXC95" s="14"/>
      <c r="HXD95" s="14"/>
      <c r="HXE95" s="14"/>
      <c r="HXF95" s="14"/>
      <c r="HXG95" s="14"/>
      <c r="HXH95" s="14"/>
      <c r="HXI95" s="14"/>
      <c r="HXJ95" s="14"/>
      <c r="HXK95" s="14"/>
      <c r="HXL95" s="14"/>
      <c r="HXM95" s="14"/>
      <c r="HXN95" s="14"/>
      <c r="HXO95" s="14"/>
      <c r="HXP95" s="14"/>
      <c r="HXQ95" s="14"/>
      <c r="HXR95" s="14"/>
      <c r="HXS95" s="14"/>
      <c r="HXT95" s="14"/>
      <c r="HXU95" s="14"/>
      <c r="HXV95" s="14"/>
      <c r="HXW95" s="14"/>
      <c r="HXX95" s="14"/>
      <c r="HXY95" s="14"/>
      <c r="HXZ95" s="14"/>
      <c r="HYA95" s="14"/>
      <c r="HYB95" s="14"/>
      <c r="HYC95" s="14"/>
      <c r="HYD95" s="14"/>
      <c r="HYE95" s="14"/>
      <c r="HYF95" s="14"/>
      <c r="HYG95" s="14"/>
      <c r="HYH95" s="14"/>
      <c r="HYI95" s="14"/>
      <c r="HYJ95" s="14"/>
      <c r="HYK95" s="14"/>
      <c r="HYL95" s="14"/>
      <c r="HYM95" s="14"/>
      <c r="HYN95" s="14"/>
      <c r="HYO95" s="14"/>
      <c r="HYP95" s="14"/>
      <c r="HYQ95" s="14"/>
      <c r="HYR95" s="14"/>
      <c r="HYS95" s="14"/>
      <c r="HYT95" s="14"/>
      <c r="HYU95" s="14"/>
      <c r="HYV95" s="14"/>
      <c r="HYW95" s="14"/>
      <c r="HYX95" s="14"/>
      <c r="HYY95" s="14"/>
      <c r="HYZ95" s="14"/>
      <c r="HZA95" s="14"/>
      <c r="HZB95" s="14"/>
      <c r="HZC95" s="14"/>
      <c r="HZD95" s="14"/>
      <c r="HZE95" s="14"/>
      <c r="HZF95" s="14"/>
      <c r="HZG95" s="14"/>
      <c r="HZH95" s="14"/>
      <c r="HZI95" s="14"/>
      <c r="HZJ95" s="14"/>
      <c r="HZK95" s="14"/>
      <c r="HZL95" s="14"/>
      <c r="HZM95" s="14"/>
      <c r="HZN95" s="14"/>
      <c r="HZO95" s="14"/>
      <c r="HZP95" s="14"/>
      <c r="HZQ95" s="14"/>
      <c r="HZR95" s="14"/>
      <c r="HZS95" s="14"/>
      <c r="HZT95" s="14"/>
      <c r="HZU95" s="14"/>
      <c r="HZV95" s="14"/>
      <c r="HZW95" s="14"/>
      <c r="HZX95" s="14"/>
      <c r="HZY95" s="14"/>
      <c r="HZZ95" s="14"/>
      <c r="IAA95" s="14"/>
      <c r="IAB95" s="14"/>
      <c r="IAC95" s="14"/>
      <c r="IAD95" s="14"/>
      <c r="IAE95" s="14"/>
      <c r="IAF95" s="14"/>
      <c r="IAG95" s="14"/>
      <c r="IAH95" s="14"/>
      <c r="IAI95" s="14"/>
      <c r="IAJ95" s="14"/>
      <c r="IAK95" s="14"/>
      <c r="IAL95" s="14"/>
      <c r="IAM95" s="14"/>
      <c r="IAN95" s="14"/>
      <c r="IAO95" s="14"/>
      <c r="IAP95" s="14"/>
      <c r="IAQ95" s="14"/>
      <c r="IAR95" s="14"/>
      <c r="IAS95" s="14"/>
      <c r="IAT95" s="14"/>
      <c r="IAU95" s="14"/>
      <c r="IAV95" s="14"/>
      <c r="IAW95" s="14"/>
      <c r="IAX95" s="14"/>
      <c r="IAY95" s="14"/>
      <c r="IAZ95" s="14"/>
      <c r="IBA95" s="14"/>
      <c r="IBB95" s="14"/>
      <c r="IBC95" s="14"/>
      <c r="IBD95" s="14"/>
      <c r="IBE95" s="14"/>
      <c r="IBF95" s="14"/>
      <c r="IBG95" s="14"/>
      <c r="IBH95" s="14"/>
      <c r="IBI95" s="14"/>
      <c r="IBJ95" s="14"/>
      <c r="IBK95" s="14"/>
      <c r="IBL95" s="14"/>
      <c r="IBM95" s="14"/>
      <c r="IBN95" s="14"/>
      <c r="IBO95" s="14"/>
      <c r="IBP95" s="14"/>
      <c r="IBQ95" s="14"/>
      <c r="IBR95" s="14"/>
      <c r="IBS95" s="14"/>
      <c r="IBT95" s="14"/>
      <c r="IBU95" s="14"/>
      <c r="IBV95" s="14"/>
      <c r="IBW95" s="14"/>
      <c r="IBX95" s="14"/>
      <c r="IBY95" s="14"/>
      <c r="IBZ95" s="14"/>
      <c r="ICA95" s="14"/>
      <c r="ICB95" s="14"/>
      <c r="ICC95" s="14"/>
      <c r="ICD95" s="14"/>
      <c r="ICE95" s="14"/>
      <c r="ICF95" s="14"/>
      <c r="ICG95" s="14"/>
      <c r="ICH95" s="14"/>
      <c r="ICI95" s="14"/>
      <c r="ICJ95" s="14"/>
      <c r="ICK95" s="14"/>
      <c r="ICL95" s="14"/>
      <c r="ICM95" s="14"/>
      <c r="ICN95" s="14"/>
      <c r="ICO95" s="14"/>
      <c r="ICP95" s="14"/>
      <c r="ICQ95" s="14"/>
      <c r="ICR95" s="14"/>
      <c r="ICS95" s="14"/>
      <c r="ICT95" s="14"/>
      <c r="ICU95" s="14"/>
      <c r="ICV95" s="14"/>
      <c r="ICW95" s="14"/>
      <c r="ICX95" s="14"/>
      <c r="ICY95" s="14"/>
      <c r="ICZ95" s="14"/>
      <c r="IDA95" s="14"/>
      <c r="IDB95" s="14"/>
      <c r="IDC95" s="14"/>
      <c r="IDD95" s="14"/>
      <c r="IDE95" s="14"/>
      <c r="IDF95" s="14"/>
      <c r="IDG95" s="14"/>
      <c r="IDH95" s="14"/>
      <c r="IDI95" s="14"/>
      <c r="IDJ95" s="14"/>
      <c r="IDK95" s="14"/>
      <c r="IDL95" s="14"/>
      <c r="IDM95" s="14"/>
      <c r="IDN95" s="14"/>
      <c r="IDO95" s="14"/>
      <c r="IDP95" s="14"/>
      <c r="IDQ95" s="14"/>
      <c r="IDR95" s="14"/>
      <c r="IDS95" s="14"/>
      <c r="IDT95" s="14"/>
      <c r="IDU95" s="14"/>
      <c r="IDV95" s="14"/>
      <c r="IDW95" s="14"/>
      <c r="IDX95" s="14"/>
      <c r="IDY95" s="14"/>
      <c r="IDZ95" s="14"/>
      <c r="IEA95" s="14"/>
      <c r="IEB95" s="14"/>
      <c r="IEC95" s="14"/>
      <c r="IED95" s="14"/>
      <c r="IEE95" s="14"/>
      <c r="IEF95" s="14"/>
      <c r="IEG95" s="14"/>
      <c r="IEH95" s="14"/>
      <c r="IEI95" s="14"/>
      <c r="IEJ95" s="14"/>
      <c r="IEK95" s="14"/>
      <c r="IEL95" s="14"/>
      <c r="IEM95" s="14"/>
      <c r="IEN95" s="14"/>
      <c r="IEO95" s="14"/>
      <c r="IEP95" s="14"/>
      <c r="IEQ95" s="14"/>
      <c r="IER95" s="14"/>
      <c r="IES95" s="14"/>
      <c r="IET95" s="14"/>
      <c r="IEU95" s="14"/>
      <c r="IEV95" s="14"/>
      <c r="IEW95" s="14"/>
      <c r="IEX95" s="14"/>
      <c r="IEY95" s="14"/>
      <c r="IEZ95" s="14"/>
      <c r="IFA95" s="14"/>
      <c r="IFB95" s="14"/>
      <c r="IFC95" s="14"/>
      <c r="IFD95" s="14"/>
      <c r="IFE95" s="14"/>
      <c r="IFF95" s="14"/>
      <c r="IFG95" s="14"/>
      <c r="IFH95" s="14"/>
      <c r="IFI95" s="14"/>
      <c r="IFJ95" s="14"/>
      <c r="IFK95" s="14"/>
      <c r="IFL95" s="14"/>
      <c r="IFM95" s="14"/>
      <c r="IFN95" s="14"/>
      <c r="IFO95" s="14"/>
      <c r="IFP95" s="14"/>
      <c r="IFQ95" s="14"/>
      <c r="IFR95" s="14"/>
      <c r="IFS95" s="14"/>
      <c r="IFT95" s="14"/>
      <c r="IFU95" s="14"/>
      <c r="IFV95" s="14"/>
      <c r="IFW95" s="14"/>
      <c r="IFX95" s="14"/>
      <c r="IFY95" s="14"/>
      <c r="IFZ95" s="14"/>
      <c r="IGA95" s="14"/>
      <c r="IGB95" s="14"/>
      <c r="IGC95" s="14"/>
      <c r="IGD95" s="14"/>
      <c r="IGE95" s="14"/>
      <c r="IGF95" s="14"/>
      <c r="IGG95" s="14"/>
      <c r="IGH95" s="14"/>
      <c r="IGI95" s="14"/>
      <c r="IGJ95" s="14"/>
      <c r="IGK95" s="14"/>
      <c r="IGL95" s="14"/>
      <c r="IGM95" s="14"/>
      <c r="IGN95" s="14"/>
      <c r="IGO95" s="14"/>
      <c r="IGP95" s="14"/>
      <c r="IGQ95" s="14"/>
      <c r="IGR95" s="14"/>
      <c r="IGS95" s="14"/>
      <c r="IGT95" s="14"/>
      <c r="IGU95" s="14"/>
      <c r="IGV95" s="14"/>
      <c r="IGW95" s="14"/>
      <c r="IGX95" s="14"/>
      <c r="IGY95" s="14"/>
      <c r="IGZ95" s="14"/>
      <c r="IHA95" s="14"/>
      <c r="IHB95" s="14"/>
      <c r="IHC95" s="14"/>
      <c r="IHD95" s="14"/>
      <c r="IHE95" s="14"/>
      <c r="IHF95" s="14"/>
      <c r="IHG95" s="14"/>
      <c r="IHH95" s="14"/>
      <c r="IHI95" s="14"/>
      <c r="IHJ95" s="14"/>
      <c r="IHK95" s="14"/>
      <c r="IHL95" s="14"/>
      <c r="IHM95" s="14"/>
      <c r="IHN95" s="14"/>
      <c r="IHO95" s="14"/>
      <c r="IHP95" s="14"/>
      <c r="IHQ95" s="14"/>
      <c r="IHR95" s="14"/>
      <c r="IHS95" s="14"/>
      <c r="IHT95" s="14"/>
      <c r="IHU95" s="14"/>
      <c r="IHV95" s="14"/>
      <c r="IHW95" s="14"/>
      <c r="IHX95" s="14"/>
      <c r="IHY95" s="14"/>
      <c r="IHZ95" s="14"/>
      <c r="IIA95" s="14"/>
      <c r="IIB95" s="14"/>
      <c r="IIC95" s="14"/>
      <c r="IID95" s="14"/>
      <c r="IIE95" s="14"/>
      <c r="IIF95" s="14"/>
      <c r="IIG95" s="14"/>
      <c r="IIH95" s="14"/>
      <c r="III95" s="14"/>
      <c r="IIJ95" s="14"/>
      <c r="IIK95" s="14"/>
      <c r="IIL95" s="14"/>
      <c r="IIM95" s="14"/>
      <c r="IIN95" s="14"/>
      <c r="IIO95" s="14"/>
      <c r="IIP95" s="14"/>
      <c r="IIQ95" s="14"/>
      <c r="IIR95" s="14"/>
      <c r="IIS95" s="14"/>
      <c r="IIT95" s="14"/>
      <c r="IIU95" s="14"/>
      <c r="IIV95" s="14"/>
      <c r="IIW95" s="14"/>
      <c r="IIX95" s="14"/>
      <c r="IIY95" s="14"/>
      <c r="IIZ95" s="14"/>
      <c r="IJA95" s="14"/>
      <c r="IJB95" s="14"/>
      <c r="IJC95" s="14"/>
      <c r="IJD95" s="14"/>
      <c r="IJE95" s="14"/>
      <c r="IJF95" s="14"/>
      <c r="IJG95" s="14"/>
      <c r="IJH95" s="14"/>
      <c r="IJI95" s="14"/>
      <c r="IJJ95" s="14"/>
      <c r="IJK95" s="14"/>
      <c r="IJL95" s="14"/>
      <c r="IJM95" s="14"/>
      <c r="IJN95" s="14"/>
      <c r="IJO95" s="14"/>
      <c r="IJP95" s="14"/>
      <c r="IJQ95" s="14"/>
      <c r="IJR95" s="14"/>
      <c r="IJS95" s="14"/>
      <c r="IJT95" s="14"/>
      <c r="IJU95" s="14"/>
      <c r="IJV95" s="14"/>
      <c r="IJW95" s="14"/>
      <c r="IJX95" s="14"/>
      <c r="IJY95" s="14"/>
      <c r="IJZ95" s="14"/>
      <c r="IKA95" s="14"/>
      <c r="IKB95" s="14"/>
      <c r="IKC95" s="14"/>
      <c r="IKD95" s="14"/>
      <c r="IKE95" s="14"/>
      <c r="IKF95" s="14"/>
      <c r="IKG95" s="14"/>
      <c r="IKH95" s="14"/>
      <c r="IKI95" s="14"/>
      <c r="IKJ95" s="14"/>
      <c r="IKK95" s="14"/>
      <c r="IKL95" s="14"/>
      <c r="IKM95" s="14"/>
      <c r="IKN95" s="14"/>
      <c r="IKO95" s="14"/>
      <c r="IKP95" s="14"/>
      <c r="IKQ95" s="14"/>
      <c r="IKR95" s="14"/>
      <c r="IKS95" s="14"/>
      <c r="IKT95" s="14"/>
      <c r="IKU95" s="14"/>
      <c r="IKV95" s="14"/>
      <c r="IKW95" s="14"/>
      <c r="IKX95" s="14"/>
      <c r="IKY95" s="14"/>
      <c r="IKZ95" s="14"/>
      <c r="ILA95" s="14"/>
      <c r="ILB95" s="14"/>
      <c r="ILC95" s="14"/>
      <c r="ILD95" s="14"/>
      <c r="ILE95" s="14"/>
      <c r="ILF95" s="14"/>
      <c r="ILG95" s="14"/>
      <c r="ILH95" s="14"/>
      <c r="ILI95" s="14"/>
      <c r="ILJ95" s="14"/>
      <c r="ILK95" s="14"/>
      <c r="ILL95" s="14"/>
      <c r="ILM95" s="14"/>
      <c r="ILN95" s="14"/>
      <c r="ILO95" s="14"/>
      <c r="ILP95" s="14"/>
      <c r="ILQ95" s="14"/>
      <c r="ILR95" s="14"/>
      <c r="ILS95" s="14"/>
      <c r="ILT95" s="14"/>
      <c r="ILU95" s="14"/>
      <c r="ILV95" s="14"/>
      <c r="ILW95" s="14"/>
      <c r="ILX95" s="14"/>
      <c r="ILY95" s="14"/>
      <c r="ILZ95" s="14"/>
      <c r="IMA95" s="14"/>
      <c r="IMB95" s="14"/>
      <c r="IMC95" s="14"/>
      <c r="IMD95" s="14"/>
      <c r="IME95" s="14"/>
      <c r="IMF95" s="14"/>
      <c r="IMG95" s="14"/>
      <c r="IMH95" s="14"/>
      <c r="IMI95" s="14"/>
      <c r="IMJ95" s="14"/>
      <c r="IMK95" s="14"/>
      <c r="IML95" s="14"/>
      <c r="IMM95" s="14"/>
      <c r="IMN95" s="14"/>
      <c r="IMO95" s="14"/>
      <c r="IMP95" s="14"/>
      <c r="IMQ95" s="14"/>
      <c r="IMR95" s="14"/>
      <c r="IMS95" s="14"/>
      <c r="IMT95" s="14"/>
      <c r="IMU95" s="14"/>
      <c r="IMV95" s="14"/>
      <c r="IMW95" s="14"/>
      <c r="IMX95" s="14"/>
      <c r="IMY95" s="14"/>
      <c r="IMZ95" s="14"/>
      <c r="INA95" s="14"/>
      <c r="INB95" s="14"/>
      <c r="INC95" s="14"/>
      <c r="IND95" s="14"/>
      <c r="INE95" s="14"/>
      <c r="INF95" s="14"/>
      <c r="ING95" s="14"/>
      <c r="INH95" s="14"/>
      <c r="INI95" s="14"/>
      <c r="INJ95" s="14"/>
      <c r="INK95" s="14"/>
      <c r="INL95" s="14"/>
      <c r="INM95" s="14"/>
      <c r="INN95" s="14"/>
      <c r="INO95" s="14"/>
      <c r="INP95" s="14"/>
      <c r="INQ95" s="14"/>
      <c r="INR95" s="14"/>
      <c r="INS95" s="14"/>
      <c r="INT95" s="14"/>
      <c r="INU95" s="14"/>
      <c r="INV95" s="14"/>
      <c r="INW95" s="14"/>
      <c r="INX95" s="14"/>
      <c r="INY95" s="14"/>
      <c r="INZ95" s="14"/>
      <c r="IOA95" s="14"/>
      <c r="IOB95" s="14"/>
      <c r="IOC95" s="14"/>
      <c r="IOD95" s="14"/>
      <c r="IOE95" s="14"/>
      <c r="IOF95" s="14"/>
      <c r="IOG95" s="14"/>
      <c r="IOH95" s="14"/>
      <c r="IOI95" s="14"/>
      <c r="IOJ95" s="14"/>
      <c r="IOK95" s="14"/>
      <c r="IOL95" s="14"/>
      <c r="IOM95" s="14"/>
      <c r="ION95" s="14"/>
      <c r="IOO95" s="14"/>
      <c r="IOP95" s="14"/>
      <c r="IOQ95" s="14"/>
      <c r="IOR95" s="14"/>
      <c r="IOS95" s="14"/>
      <c r="IOT95" s="14"/>
      <c r="IOU95" s="14"/>
      <c r="IOV95" s="14"/>
      <c r="IOW95" s="14"/>
      <c r="IOX95" s="14"/>
      <c r="IOY95" s="14"/>
      <c r="IOZ95" s="14"/>
      <c r="IPA95" s="14"/>
      <c r="IPB95" s="14"/>
      <c r="IPC95" s="14"/>
      <c r="IPD95" s="14"/>
      <c r="IPE95" s="14"/>
      <c r="IPF95" s="14"/>
      <c r="IPG95" s="14"/>
      <c r="IPH95" s="14"/>
      <c r="IPI95" s="14"/>
      <c r="IPJ95" s="14"/>
      <c r="IPK95" s="14"/>
      <c r="IPL95" s="14"/>
      <c r="IPM95" s="14"/>
      <c r="IPN95" s="14"/>
      <c r="IPO95" s="14"/>
      <c r="IPP95" s="14"/>
      <c r="IPQ95" s="14"/>
      <c r="IPR95" s="14"/>
      <c r="IPS95" s="14"/>
      <c r="IPT95" s="14"/>
      <c r="IPU95" s="14"/>
      <c r="IPV95" s="14"/>
      <c r="IPW95" s="14"/>
      <c r="IPX95" s="14"/>
      <c r="IPY95" s="14"/>
      <c r="IPZ95" s="14"/>
      <c r="IQA95" s="14"/>
      <c r="IQB95" s="14"/>
      <c r="IQC95" s="14"/>
      <c r="IQD95" s="14"/>
      <c r="IQE95" s="14"/>
      <c r="IQF95" s="14"/>
      <c r="IQG95" s="14"/>
      <c r="IQH95" s="14"/>
      <c r="IQI95" s="14"/>
      <c r="IQJ95" s="14"/>
      <c r="IQK95" s="14"/>
      <c r="IQL95" s="14"/>
      <c r="IQM95" s="14"/>
      <c r="IQN95" s="14"/>
      <c r="IQO95" s="14"/>
      <c r="IQP95" s="14"/>
      <c r="IQQ95" s="14"/>
      <c r="IQR95" s="14"/>
      <c r="IQS95" s="14"/>
      <c r="IQT95" s="14"/>
      <c r="IQU95" s="14"/>
      <c r="IQV95" s="14"/>
      <c r="IQW95" s="14"/>
      <c r="IQX95" s="14"/>
      <c r="IQY95" s="14"/>
      <c r="IQZ95" s="14"/>
      <c r="IRA95" s="14"/>
      <c r="IRB95" s="14"/>
      <c r="IRC95" s="14"/>
      <c r="IRD95" s="14"/>
      <c r="IRE95" s="14"/>
      <c r="IRF95" s="14"/>
      <c r="IRG95" s="14"/>
      <c r="IRH95" s="14"/>
      <c r="IRI95" s="14"/>
      <c r="IRJ95" s="14"/>
      <c r="IRK95" s="14"/>
      <c r="IRL95" s="14"/>
      <c r="IRM95" s="14"/>
      <c r="IRN95" s="14"/>
      <c r="IRO95" s="14"/>
      <c r="IRP95" s="14"/>
      <c r="IRQ95" s="14"/>
      <c r="IRR95" s="14"/>
      <c r="IRS95" s="14"/>
      <c r="IRT95" s="14"/>
      <c r="IRU95" s="14"/>
      <c r="IRV95" s="14"/>
      <c r="IRW95" s="14"/>
      <c r="IRX95" s="14"/>
      <c r="IRY95" s="14"/>
      <c r="IRZ95" s="14"/>
      <c r="ISA95" s="14"/>
      <c r="ISB95" s="14"/>
      <c r="ISC95" s="14"/>
      <c r="ISD95" s="14"/>
      <c r="ISE95" s="14"/>
      <c r="ISF95" s="14"/>
      <c r="ISG95" s="14"/>
      <c r="ISH95" s="14"/>
      <c r="ISI95" s="14"/>
      <c r="ISJ95" s="14"/>
      <c r="ISK95" s="14"/>
      <c r="ISL95" s="14"/>
      <c r="ISM95" s="14"/>
      <c r="ISN95" s="14"/>
      <c r="ISO95" s="14"/>
      <c r="ISP95" s="14"/>
      <c r="ISQ95" s="14"/>
      <c r="ISR95" s="14"/>
      <c r="ISS95" s="14"/>
      <c r="IST95" s="14"/>
      <c r="ISU95" s="14"/>
      <c r="ISV95" s="14"/>
      <c r="ISW95" s="14"/>
      <c r="ISX95" s="14"/>
      <c r="ISY95" s="14"/>
      <c r="ISZ95" s="14"/>
      <c r="ITA95" s="14"/>
      <c r="ITB95" s="14"/>
      <c r="ITC95" s="14"/>
      <c r="ITD95" s="14"/>
      <c r="ITE95" s="14"/>
      <c r="ITF95" s="14"/>
      <c r="ITG95" s="14"/>
      <c r="ITH95" s="14"/>
      <c r="ITI95" s="14"/>
      <c r="ITJ95" s="14"/>
      <c r="ITK95" s="14"/>
      <c r="ITL95" s="14"/>
      <c r="ITM95" s="14"/>
      <c r="ITN95" s="14"/>
      <c r="ITO95" s="14"/>
      <c r="ITP95" s="14"/>
      <c r="ITQ95" s="14"/>
      <c r="ITR95" s="14"/>
      <c r="ITS95" s="14"/>
      <c r="ITT95" s="14"/>
      <c r="ITU95" s="14"/>
      <c r="ITV95" s="14"/>
      <c r="ITW95" s="14"/>
      <c r="ITX95" s="14"/>
      <c r="ITY95" s="14"/>
      <c r="ITZ95" s="14"/>
      <c r="IUA95" s="14"/>
      <c r="IUB95" s="14"/>
      <c r="IUC95" s="14"/>
      <c r="IUD95" s="14"/>
      <c r="IUE95" s="14"/>
      <c r="IUF95" s="14"/>
      <c r="IUG95" s="14"/>
      <c r="IUH95" s="14"/>
      <c r="IUI95" s="14"/>
      <c r="IUJ95" s="14"/>
      <c r="IUK95" s="14"/>
      <c r="IUL95" s="14"/>
      <c r="IUM95" s="14"/>
      <c r="IUN95" s="14"/>
      <c r="IUO95" s="14"/>
      <c r="IUP95" s="14"/>
      <c r="IUQ95" s="14"/>
      <c r="IUR95" s="14"/>
      <c r="IUS95" s="14"/>
      <c r="IUT95" s="14"/>
      <c r="IUU95" s="14"/>
      <c r="IUV95" s="14"/>
      <c r="IUW95" s="14"/>
      <c r="IUX95" s="14"/>
      <c r="IUY95" s="14"/>
      <c r="IUZ95" s="14"/>
      <c r="IVA95" s="14"/>
      <c r="IVB95" s="14"/>
      <c r="IVC95" s="14"/>
      <c r="IVD95" s="14"/>
      <c r="IVE95" s="14"/>
      <c r="IVF95" s="14"/>
      <c r="IVG95" s="14"/>
      <c r="IVH95" s="14"/>
      <c r="IVI95" s="14"/>
      <c r="IVJ95" s="14"/>
      <c r="IVK95" s="14"/>
      <c r="IVL95" s="14"/>
      <c r="IVM95" s="14"/>
      <c r="IVN95" s="14"/>
      <c r="IVO95" s="14"/>
      <c r="IVP95" s="14"/>
      <c r="IVQ95" s="14"/>
      <c r="IVR95" s="14"/>
      <c r="IVS95" s="14"/>
      <c r="IVT95" s="14"/>
      <c r="IVU95" s="14"/>
      <c r="IVV95" s="14"/>
      <c r="IVW95" s="14"/>
      <c r="IVX95" s="14"/>
      <c r="IVY95" s="14"/>
      <c r="IVZ95" s="14"/>
      <c r="IWA95" s="14"/>
      <c r="IWB95" s="14"/>
      <c r="IWC95" s="14"/>
      <c r="IWD95" s="14"/>
      <c r="IWE95" s="14"/>
      <c r="IWF95" s="14"/>
      <c r="IWG95" s="14"/>
      <c r="IWH95" s="14"/>
      <c r="IWI95" s="14"/>
      <c r="IWJ95" s="14"/>
      <c r="IWK95" s="14"/>
      <c r="IWL95" s="14"/>
      <c r="IWM95" s="14"/>
      <c r="IWN95" s="14"/>
      <c r="IWO95" s="14"/>
      <c r="IWP95" s="14"/>
      <c r="IWQ95" s="14"/>
      <c r="IWR95" s="14"/>
      <c r="IWS95" s="14"/>
      <c r="IWT95" s="14"/>
      <c r="IWU95" s="14"/>
      <c r="IWV95" s="14"/>
      <c r="IWW95" s="14"/>
      <c r="IWX95" s="14"/>
      <c r="IWY95" s="14"/>
      <c r="IWZ95" s="14"/>
      <c r="IXA95" s="14"/>
      <c r="IXB95" s="14"/>
      <c r="IXC95" s="14"/>
      <c r="IXD95" s="14"/>
      <c r="IXE95" s="14"/>
      <c r="IXF95" s="14"/>
      <c r="IXG95" s="14"/>
      <c r="IXH95" s="14"/>
      <c r="IXI95" s="14"/>
      <c r="IXJ95" s="14"/>
      <c r="IXK95" s="14"/>
      <c r="IXL95" s="14"/>
      <c r="IXM95" s="14"/>
      <c r="IXN95" s="14"/>
      <c r="IXO95" s="14"/>
      <c r="IXP95" s="14"/>
      <c r="IXQ95" s="14"/>
      <c r="IXR95" s="14"/>
      <c r="IXS95" s="14"/>
      <c r="IXT95" s="14"/>
      <c r="IXU95" s="14"/>
      <c r="IXV95" s="14"/>
      <c r="IXW95" s="14"/>
      <c r="IXX95" s="14"/>
      <c r="IXY95" s="14"/>
      <c r="IXZ95" s="14"/>
      <c r="IYA95" s="14"/>
      <c r="IYB95" s="14"/>
      <c r="IYC95" s="14"/>
      <c r="IYD95" s="14"/>
      <c r="IYE95" s="14"/>
      <c r="IYF95" s="14"/>
      <c r="IYG95" s="14"/>
      <c r="IYH95" s="14"/>
      <c r="IYI95" s="14"/>
      <c r="IYJ95" s="14"/>
      <c r="IYK95" s="14"/>
      <c r="IYL95" s="14"/>
      <c r="IYM95" s="14"/>
      <c r="IYN95" s="14"/>
      <c r="IYO95" s="14"/>
      <c r="IYP95" s="14"/>
      <c r="IYQ95" s="14"/>
      <c r="IYR95" s="14"/>
      <c r="IYS95" s="14"/>
      <c r="IYT95" s="14"/>
      <c r="IYU95" s="14"/>
      <c r="IYV95" s="14"/>
      <c r="IYW95" s="14"/>
      <c r="IYX95" s="14"/>
      <c r="IYY95" s="14"/>
      <c r="IYZ95" s="14"/>
      <c r="IZA95" s="14"/>
      <c r="IZB95" s="14"/>
      <c r="IZC95" s="14"/>
      <c r="IZD95" s="14"/>
      <c r="IZE95" s="14"/>
      <c r="IZF95" s="14"/>
      <c r="IZG95" s="14"/>
      <c r="IZH95" s="14"/>
      <c r="IZI95" s="14"/>
      <c r="IZJ95" s="14"/>
      <c r="IZK95" s="14"/>
      <c r="IZL95" s="14"/>
      <c r="IZM95" s="14"/>
      <c r="IZN95" s="14"/>
      <c r="IZO95" s="14"/>
      <c r="IZP95" s="14"/>
      <c r="IZQ95" s="14"/>
      <c r="IZR95" s="14"/>
      <c r="IZS95" s="14"/>
      <c r="IZT95" s="14"/>
      <c r="IZU95" s="14"/>
      <c r="IZV95" s="14"/>
      <c r="IZW95" s="14"/>
      <c r="IZX95" s="14"/>
      <c r="IZY95" s="14"/>
      <c r="IZZ95" s="14"/>
      <c r="JAA95" s="14"/>
      <c r="JAB95" s="14"/>
      <c r="JAC95" s="14"/>
      <c r="JAD95" s="14"/>
      <c r="JAE95" s="14"/>
      <c r="JAF95" s="14"/>
      <c r="JAG95" s="14"/>
      <c r="JAH95" s="14"/>
      <c r="JAI95" s="14"/>
      <c r="JAJ95" s="14"/>
      <c r="JAK95" s="14"/>
      <c r="JAL95" s="14"/>
      <c r="JAM95" s="14"/>
      <c r="JAN95" s="14"/>
      <c r="JAO95" s="14"/>
      <c r="JAP95" s="14"/>
      <c r="JAQ95" s="14"/>
      <c r="JAR95" s="14"/>
      <c r="JAS95" s="14"/>
      <c r="JAT95" s="14"/>
      <c r="JAU95" s="14"/>
      <c r="JAV95" s="14"/>
      <c r="JAW95" s="14"/>
      <c r="JAX95" s="14"/>
      <c r="JAY95" s="14"/>
      <c r="JAZ95" s="14"/>
      <c r="JBA95" s="14"/>
      <c r="JBB95" s="14"/>
      <c r="JBC95" s="14"/>
      <c r="JBD95" s="14"/>
      <c r="JBE95" s="14"/>
      <c r="JBF95" s="14"/>
      <c r="JBG95" s="14"/>
      <c r="JBH95" s="14"/>
      <c r="JBI95" s="14"/>
      <c r="JBJ95" s="14"/>
      <c r="JBK95" s="14"/>
      <c r="JBL95" s="14"/>
      <c r="JBM95" s="14"/>
      <c r="JBN95" s="14"/>
      <c r="JBO95" s="14"/>
      <c r="JBP95" s="14"/>
      <c r="JBQ95" s="14"/>
      <c r="JBR95" s="14"/>
      <c r="JBS95" s="14"/>
      <c r="JBT95" s="14"/>
      <c r="JBU95" s="14"/>
      <c r="JBV95" s="14"/>
      <c r="JBW95" s="14"/>
      <c r="JBX95" s="14"/>
      <c r="JBY95" s="14"/>
      <c r="JBZ95" s="14"/>
      <c r="JCA95" s="14"/>
      <c r="JCB95" s="14"/>
      <c r="JCC95" s="14"/>
      <c r="JCD95" s="14"/>
      <c r="JCE95" s="14"/>
      <c r="JCF95" s="14"/>
      <c r="JCG95" s="14"/>
      <c r="JCH95" s="14"/>
      <c r="JCI95" s="14"/>
      <c r="JCJ95" s="14"/>
      <c r="JCK95" s="14"/>
      <c r="JCL95" s="14"/>
      <c r="JCM95" s="14"/>
      <c r="JCN95" s="14"/>
      <c r="JCO95" s="14"/>
      <c r="JCP95" s="14"/>
      <c r="JCQ95" s="14"/>
      <c r="JCR95" s="14"/>
      <c r="JCS95" s="14"/>
      <c r="JCT95" s="14"/>
      <c r="JCU95" s="14"/>
      <c r="JCV95" s="14"/>
      <c r="JCW95" s="14"/>
      <c r="JCX95" s="14"/>
      <c r="JCY95" s="14"/>
      <c r="JCZ95" s="14"/>
      <c r="JDA95" s="14"/>
      <c r="JDB95" s="14"/>
      <c r="JDC95" s="14"/>
      <c r="JDD95" s="14"/>
      <c r="JDE95" s="14"/>
      <c r="JDF95" s="14"/>
      <c r="JDG95" s="14"/>
      <c r="JDH95" s="14"/>
      <c r="JDI95" s="14"/>
      <c r="JDJ95" s="14"/>
      <c r="JDK95" s="14"/>
      <c r="JDL95" s="14"/>
      <c r="JDM95" s="14"/>
      <c r="JDN95" s="14"/>
      <c r="JDO95" s="14"/>
      <c r="JDP95" s="14"/>
      <c r="JDQ95" s="14"/>
      <c r="JDR95" s="14"/>
      <c r="JDS95" s="14"/>
      <c r="JDT95" s="14"/>
      <c r="JDU95" s="14"/>
      <c r="JDV95" s="14"/>
      <c r="JDW95" s="14"/>
      <c r="JDX95" s="14"/>
      <c r="JDY95" s="14"/>
      <c r="JDZ95" s="14"/>
      <c r="JEA95" s="14"/>
      <c r="JEB95" s="14"/>
      <c r="JEC95" s="14"/>
      <c r="JED95" s="14"/>
      <c r="JEE95" s="14"/>
      <c r="JEF95" s="14"/>
      <c r="JEG95" s="14"/>
      <c r="JEH95" s="14"/>
      <c r="JEI95" s="14"/>
      <c r="JEJ95" s="14"/>
      <c r="JEK95" s="14"/>
      <c r="JEL95" s="14"/>
      <c r="JEM95" s="14"/>
      <c r="JEN95" s="14"/>
      <c r="JEO95" s="14"/>
      <c r="JEP95" s="14"/>
      <c r="JEQ95" s="14"/>
      <c r="JER95" s="14"/>
      <c r="JES95" s="14"/>
      <c r="JET95" s="14"/>
      <c r="JEU95" s="14"/>
      <c r="JEV95" s="14"/>
      <c r="JEW95" s="14"/>
      <c r="JEX95" s="14"/>
      <c r="JEY95" s="14"/>
      <c r="JEZ95" s="14"/>
      <c r="JFA95" s="14"/>
      <c r="JFB95" s="14"/>
      <c r="JFC95" s="14"/>
      <c r="JFD95" s="14"/>
      <c r="JFE95" s="14"/>
      <c r="JFF95" s="14"/>
      <c r="JFG95" s="14"/>
      <c r="JFH95" s="14"/>
      <c r="JFI95" s="14"/>
      <c r="JFJ95" s="14"/>
      <c r="JFK95" s="14"/>
      <c r="JFL95" s="14"/>
      <c r="JFM95" s="14"/>
      <c r="JFN95" s="14"/>
      <c r="JFO95" s="14"/>
      <c r="JFP95" s="14"/>
      <c r="JFQ95" s="14"/>
      <c r="JFR95" s="14"/>
      <c r="JFS95" s="14"/>
      <c r="JFT95" s="14"/>
      <c r="JFU95" s="14"/>
      <c r="JFV95" s="14"/>
      <c r="JFW95" s="14"/>
      <c r="JFX95" s="14"/>
      <c r="JFY95" s="14"/>
      <c r="JFZ95" s="14"/>
      <c r="JGA95" s="14"/>
      <c r="JGB95" s="14"/>
      <c r="JGC95" s="14"/>
      <c r="JGD95" s="14"/>
      <c r="JGE95" s="14"/>
      <c r="JGF95" s="14"/>
      <c r="JGG95" s="14"/>
      <c r="JGH95" s="14"/>
      <c r="JGI95" s="14"/>
      <c r="JGJ95" s="14"/>
      <c r="JGK95" s="14"/>
      <c r="JGL95" s="14"/>
      <c r="JGM95" s="14"/>
      <c r="JGN95" s="14"/>
      <c r="JGO95" s="14"/>
      <c r="JGP95" s="14"/>
      <c r="JGQ95" s="14"/>
      <c r="JGR95" s="14"/>
      <c r="JGS95" s="14"/>
      <c r="JGT95" s="14"/>
      <c r="JGU95" s="14"/>
      <c r="JGV95" s="14"/>
      <c r="JGW95" s="14"/>
      <c r="JGX95" s="14"/>
      <c r="JGY95" s="14"/>
      <c r="JGZ95" s="14"/>
      <c r="JHA95" s="14"/>
      <c r="JHB95" s="14"/>
      <c r="JHC95" s="14"/>
      <c r="JHD95" s="14"/>
      <c r="JHE95" s="14"/>
      <c r="JHF95" s="14"/>
      <c r="JHG95" s="14"/>
      <c r="JHH95" s="14"/>
      <c r="JHI95" s="14"/>
      <c r="JHJ95" s="14"/>
      <c r="JHK95" s="14"/>
      <c r="JHL95" s="14"/>
      <c r="JHM95" s="14"/>
      <c r="JHN95" s="14"/>
      <c r="JHO95" s="14"/>
      <c r="JHP95" s="14"/>
      <c r="JHQ95" s="14"/>
      <c r="JHR95" s="14"/>
      <c r="JHS95" s="14"/>
      <c r="JHT95" s="14"/>
      <c r="JHU95" s="14"/>
      <c r="JHV95" s="14"/>
      <c r="JHW95" s="14"/>
      <c r="JHX95" s="14"/>
      <c r="JHY95" s="14"/>
      <c r="JHZ95" s="14"/>
      <c r="JIA95" s="14"/>
      <c r="JIB95" s="14"/>
      <c r="JIC95" s="14"/>
      <c r="JID95" s="14"/>
      <c r="JIE95" s="14"/>
      <c r="JIF95" s="14"/>
      <c r="JIG95" s="14"/>
      <c r="JIH95" s="14"/>
      <c r="JII95" s="14"/>
      <c r="JIJ95" s="14"/>
      <c r="JIK95" s="14"/>
      <c r="JIL95" s="14"/>
      <c r="JIM95" s="14"/>
      <c r="JIN95" s="14"/>
      <c r="JIO95" s="14"/>
      <c r="JIP95" s="14"/>
      <c r="JIQ95" s="14"/>
      <c r="JIR95" s="14"/>
      <c r="JIS95" s="14"/>
      <c r="JIT95" s="14"/>
      <c r="JIU95" s="14"/>
      <c r="JIV95" s="14"/>
      <c r="JIW95" s="14"/>
      <c r="JIX95" s="14"/>
      <c r="JIY95" s="14"/>
      <c r="JIZ95" s="14"/>
      <c r="JJA95" s="14"/>
      <c r="JJB95" s="14"/>
      <c r="JJC95" s="14"/>
      <c r="JJD95" s="14"/>
      <c r="JJE95" s="14"/>
      <c r="JJF95" s="14"/>
      <c r="JJG95" s="14"/>
      <c r="JJH95" s="14"/>
      <c r="JJI95" s="14"/>
      <c r="JJJ95" s="14"/>
      <c r="JJK95" s="14"/>
      <c r="JJL95" s="14"/>
      <c r="JJM95" s="14"/>
      <c r="JJN95" s="14"/>
      <c r="JJO95" s="14"/>
      <c r="JJP95" s="14"/>
      <c r="JJQ95" s="14"/>
      <c r="JJR95" s="14"/>
      <c r="JJS95" s="14"/>
      <c r="JJT95" s="14"/>
      <c r="JJU95" s="14"/>
      <c r="JJV95" s="14"/>
      <c r="JJW95" s="14"/>
      <c r="JJX95" s="14"/>
      <c r="JJY95" s="14"/>
      <c r="JJZ95" s="14"/>
      <c r="JKA95" s="14"/>
      <c r="JKB95" s="14"/>
      <c r="JKC95" s="14"/>
      <c r="JKD95" s="14"/>
      <c r="JKE95" s="14"/>
      <c r="JKF95" s="14"/>
      <c r="JKG95" s="14"/>
      <c r="JKH95" s="14"/>
      <c r="JKI95" s="14"/>
      <c r="JKJ95" s="14"/>
      <c r="JKK95" s="14"/>
      <c r="JKL95" s="14"/>
      <c r="JKM95" s="14"/>
      <c r="JKN95" s="14"/>
      <c r="JKO95" s="14"/>
      <c r="JKP95" s="14"/>
      <c r="JKQ95" s="14"/>
      <c r="JKR95" s="14"/>
      <c r="JKS95" s="14"/>
      <c r="JKT95" s="14"/>
      <c r="JKU95" s="14"/>
      <c r="JKV95" s="14"/>
      <c r="JKW95" s="14"/>
      <c r="JKX95" s="14"/>
      <c r="JKY95" s="14"/>
      <c r="JKZ95" s="14"/>
      <c r="JLA95" s="14"/>
      <c r="JLB95" s="14"/>
      <c r="JLC95" s="14"/>
      <c r="JLD95" s="14"/>
      <c r="JLE95" s="14"/>
      <c r="JLF95" s="14"/>
      <c r="JLG95" s="14"/>
      <c r="JLH95" s="14"/>
      <c r="JLI95" s="14"/>
      <c r="JLJ95" s="14"/>
      <c r="JLK95" s="14"/>
      <c r="JLL95" s="14"/>
      <c r="JLM95" s="14"/>
      <c r="JLN95" s="14"/>
      <c r="JLO95" s="14"/>
      <c r="JLP95" s="14"/>
      <c r="JLQ95" s="14"/>
      <c r="JLR95" s="14"/>
      <c r="JLS95" s="14"/>
      <c r="JLT95" s="14"/>
      <c r="JLU95" s="14"/>
      <c r="JLV95" s="14"/>
      <c r="JLW95" s="14"/>
      <c r="JLX95" s="14"/>
      <c r="JLY95" s="14"/>
      <c r="JLZ95" s="14"/>
      <c r="JMA95" s="14"/>
      <c r="JMB95" s="14"/>
      <c r="JMC95" s="14"/>
      <c r="JMD95" s="14"/>
      <c r="JME95" s="14"/>
      <c r="JMF95" s="14"/>
      <c r="JMG95" s="14"/>
      <c r="JMH95" s="14"/>
      <c r="JMI95" s="14"/>
      <c r="JMJ95" s="14"/>
      <c r="JMK95" s="14"/>
      <c r="JML95" s="14"/>
      <c r="JMM95" s="14"/>
      <c r="JMN95" s="14"/>
      <c r="JMO95" s="14"/>
      <c r="JMP95" s="14"/>
      <c r="JMQ95" s="14"/>
      <c r="JMR95" s="14"/>
      <c r="JMS95" s="14"/>
      <c r="JMT95" s="14"/>
      <c r="JMU95" s="14"/>
      <c r="JMV95" s="14"/>
      <c r="JMW95" s="14"/>
      <c r="JMX95" s="14"/>
      <c r="JMY95" s="14"/>
      <c r="JMZ95" s="14"/>
      <c r="JNA95" s="14"/>
      <c r="JNB95" s="14"/>
      <c r="JNC95" s="14"/>
      <c r="JND95" s="14"/>
      <c r="JNE95" s="14"/>
      <c r="JNF95" s="14"/>
      <c r="JNG95" s="14"/>
      <c r="JNH95" s="14"/>
      <c r="JNI95" s="14"/>
      <c r="JNJ95" s="14"/>
      <c r="JNK95" s="14"/>
      <c r="JNL95" s="14"/>
      <c r="JNM95" s="14"/>
      <c r="JNN95" s="14"/>
      <c r="JNO95" s="14"/>
      <c r="JNP95" s="14"/>
      <c r="JNQ95" s="14"/>
      <c r="JNR95" s="14"/>
      <c r="JNS95" s="14"/>
      <c r="JNT95" s="14"/>
      <c r="JNU95" s="14"/>
      <c r="JNV95" s="14"/>
      <c r="JNW95" s="14"/>
      <c r="JNX95" s="14"/>
      <c r="JNY95" s="14"/>
      <c r="JNZ95" s="14"/>
      <c r="JOA95" s="14"/>
      <c r="JOB95" s="14"/>
      <c r="JOC95" s="14"/>
      <c r="JOD95" s="14"/>
      <c r="JOE95" s="14"/>
      <c r="JOF95" s="14"/>
      <c r="JOG95" s="14"/>
      <c r="JOH95" s="14"/>
      <c r="JOI95" s="14"/>
      <c r="JOJ95" s="14"/>
      <c r="JOK95" s="14"/>
      <c r="JOL95" s="14"/>
      <c r="JOM95" s="14"/>
      <c r="JON95" s="14"/>
      <c r="JOO95" s="14"/>
      <c r="JOP95" s="14"/>
      <c r="JOQ95" s="14"/>
      <c r="JOR95" s="14"/>
      <c r="JOS95" s="14"/>
      <c r="JOT95" s="14"/>
      <c r="JOU95" s="14"/>
      <c r="JOV95" s="14"/>
      <c r="JOW95" s="14"/>
      <c r="JOX95" s="14"/>
      <c r="JOY95" s="14"/>
      <c r="JOZ95" s="14"/>
      <c r="JPA95" s="14"/>
      <c r="JPB95" s="14"/>
      <c r="JPC95" s="14"/>
      <c r="JPD95" s="14"/>
      <c r="JPE95" s="14"/>
      <c r="JPF95" s="14"/>
      <c r="JPG95" s="14"/>
      <c r="JPH95" s="14"/>
      <c r="JPI95" s="14"/>
      <c r="JPJ95" s="14"/>
      <c r="JPK95" s="14"/>
      <c r="JPL95" s="14"/>
      <c r="JPM95" s="14"/>
      <c r="JPN95" s="14"/>
      <c r="JPO95" s="14"/>
      <c r="JPP95" s="14"/>
      <c r="JPQ95" s="14"/>
      <c r="JPR95" s="14"/>
      <c r="JPS95" s="14"/>
      <c r="JPT95" s="14"/>
      <c r="JPU95" s="14"/>
      <c r="JPV95" s="14"/>
      <c r="JPW95" s="14"/>
      <c r="JPX95" s="14"/>
      <c r="JPY95" s="14"/>
      <c r="JPZ95" s="14"/>
      <c r="JQA95" s="14"/>
      <c r="JQB95" s="14"/>
      <c r="JQC95" s="14"/>
      <c r="JQD95" s="14"/>
      <c r="JQE95" s="14"/>
      <c r="JQF95" s="14"/>
      <c r="JQG95" s="14"/>
      <c r="JQH95" s="14"/>
      <c r="JQI95" s="14"/>
      <c r="JQJ95" s="14"/>
      <c r="JQK95" s="14"/>
      <c r="JQL95" s="14"/>
      <c r="JQM95" s="14"/>
      <c r="JQN95" s="14"/>
      <c r="JQO95" s="14"/>
      <c r="JQP95" s="14"/>
      <c r="JQQ95" s="14"/>
      <c r="JQR95" s="14"/>
      <c r="JQS95" s="14"/>
      <c r="JQT95" s="14"/>
      <c r="JQU95" s="14"/>
      <c r="JQV95" s="14"/>
      <c r="JQW95" s="14"/>
      <c r="JQX95" s="14"/>
      <c r="JQY95" s="14"/>
      <c r="JQZ95" s="14"/>
      <c r="JRA95" s="14"/>
      <c r="JRB95" s="14"/>
      <c r="JRC95" s="14"/>
      <c r="JRD95" s="14"/>
      <c r="JRE95" s="14"/>
      <c r="JRF95" s="14"/>
      <c r="JRG95" s="14"/>
      <c r="JRH95" s="14"/>
      <c r="JRI95" s="14"/>
      <c r="JRJ95" s="14"/>
      <c r="JRK95" s="14"/>
      <c r="JRL95" s="14"/>
      <c r="JRM95" s="14"/>
      <c r="JRN95" s="14"/>
      <c r="JRO95" s="14"/>
      <c r="JRP95" s="14"/>
      <c r="JRQ95" s="14"/>
      <c r="JRR95" s="14"/>
      <c r="JRS95" s="14"/>
      <c r="JRT95" s="14"/>
      <c r="JRU95" s="14"/>
      <c r="JRV95" s="14"/>
      <c r="JRW95" s="14"/>
      <c r="JRX95" s="14"/>
      <c r="JRY95" s="14"/>
      <c r="JRZ95" s="14"/>
      <c r="JSA95" s="14"/>
      <c r="JSB95" s="14"/>
      <c r="JSC95" s="14"/>
      <c r="JSD95" s="14"/>
      <c r="JSE95" s="14"/>
      <c r="JSF95" s="14"/>
      <c r="JSG95" s="14"/>
      <c r="JSH95" s="14"/>
      <c r="JSI95" s="14"/>
      <c r="JSJ95" s="14"/>
      <c r="JSK95" s="14"/>
      <c r="JSL95" s="14"/>
      <c r="JSM95" s="14"/>
      <c r="JSN95" s="14"/>
      <c r="JSO95" s="14"/>
      <c r="JSP95" s="14"/>
      <c r="JSQ95" s="14"/>
      <c r="JSR95" s="14"/>
      <c r="JSS95" s="14"/>
      <c r="JST95" s="14"/>
      <c r="JSU95" s="14"/>
      <c r="JSV95" s="14"/>
      <c r="JSW95" s="14"/>
      <c r="JSX95" s="14"/>
      <c r="JSY95" s="14"/>
      <c r="JSZ95" s="14"/>
      <c r="JTA95" s="14"/>
      <c r="JTB95" s="14"/>
      <c r="JTC95" s="14"/>
      <c r="JTD95" s="14"/>
      <c r="JTE95" s="14"/>
      <c r="JTF95" s="14"/>
      <c r="JTG95" s="14"/>
      <c r="JTH95" s="14"/>
      <c r="JTI95" s="14"/>
      <c r="JTJ95" s="14"/>
      <c r="JTK95" s="14"/>
      <c r="JTL95" s="14"/>
      <c r="JTM95" s="14"/>
      <c r="JTN95" s="14"/>
      <c r="JTO95" s="14"/>
      <c r="JTP95" s="14"/>
      <c r="JTQ95" s="14"/>
      <c r="JTR95" s="14"/>
      <c r="JTS95" s="14"/>
      <c r="JTT95" s="14"/>
      <c r="JTU95" s="14"/>
      <c r="JTV95" s="14"/>
      <c r="JTW95" s="14"/>
      <c r="JTX95" s="14"/>
      <c r="JTY95" s="14"/>
      <c r="JTZ95" s="14"/>
      <c r="JUA95" s="14"/>
      <c r="JUB95" s="14"/>
      <c r="JUC95" s="14"/>
      <c r="JUD95" s="14"/>
      <c r="JUE95" s="14"/>
      <c r="JUF95" s="14"/>
      <c r="JUG95" s="14"/>
      <c r="JUH95" s="14"/>
      <c r="JUI95" s="14"/>
      <c r="JUJ95" s="14"/>
      <c r="JUK95" s="14"/>
      <c r="JUL95" s="14"/>
      <c r="JUM95" s="14"/>
      <c r="JUN95" s="14"/>
      <c r="JUO95" s="14"/>
      <c r="JUP95" s="14"/>
      <c r="JUQ95" s="14"/>
      <c r="JUR95" s="14"/>
      <c r="JUS95" s="14"/>
      <c r="JUT95" s="14"/>
      <c r="JUU95" s="14"/>
      <c r="JUV95" s="14"/>
      <c r="JUW95" s="14"/>
      <c r="JUX95" s="14"/>
      <c r="JUY95" s="14"/>
      <c r="JUZ95" s="14"/>
      <c r="JVA95" s="14"/>
      <c r="JVB95" s="14"/>
      <c r="JVC95" s="14"/>
      <c r="JVD95" s="14"/>
      <c r="JVE95" s="14"/>
      <c r="JVF95" s="14"/>
      <c r="JVG95" s="14"/>
      <c r="JVH95" s="14"/>
      <c r="JVI95" s="14"/>
      <c r="JVJ95" s="14"/>
      <c r="JVK95" s="14"/>
      <c r="JVL95" s="14"/>
      <c r="JVM95" s="14"/>
      <c r="JVN95" s="14"/>
      <c r="JVO95" s="14"/>
      <c r="JVP95" s="14"/>
      <c r="JVQ95" s="14"/>
      <c r="JVR95" s="14"/>
      <c r="JVS95" s="14"/>
      <c r="JVT95" s="14"/>
      <c r="JVU95" s="14"/>
      <c r="JVV95" s="14"/>
      <c r="JVW95" s="14"/>
      <c r="JVX95" s="14"/>
      <c r="JVY95" s="14"/>
      <c r="JVZ95" s="14"/>
      <c r="JWA95" s="14"/>
      <c r="JWB95" s="14"/>
      <c r="JWC95" s="14"/>
      <c r="JWD95" s="14"/>
      <c r="JWE95" s="14"/>
      <c r="JWF95" s="14"/>
      <c r="JWG95" s="14"/>
      <c r="JWH95" s="14"/>
      <c r="JWI95" s="14"/>
      <c r="JWJ95" s="14"/>
      <c r="JWK95" s="14"/>
      <c r="JWL95" s="14"/>
      <c r="JWM95" s="14"/>
      <c r="JWN95" s="14"/>
      <c r="JWO95" s="14"/>
      <c r="JWP95" s="14"/>
      <c r="JWQ95" s="14"/>
      <c r="JWR95" s="14"/>
      <c r="JWS95" s="14"/>
      <c r="JWT95" s="14"/>
      <c r="JWU95" s="14"/>
      <c r="JWV95" s="14"/>
      <c r="JWW95" s="14"/>
      <c r="JWX95" s="14"/>
      <c r="JWY95" s="14"/>
      <c r="JWZ95" s="14"/>
      <c r="JXA95" s="14"/>
      <c r="JXB95" s="14"/>
      <c r="JXC95" s="14"/>
      <c r="JXD95" s="14"/>
      <c r="JXE95" s="14"/>
      <c r="JXF95" s="14"/>
      <c r="JXG95" s="14"/>
      <c r="JXH95" s="14"/>
      <c r="JXI95" s="14"/>
      <c r="JXJ95" s="14"/>
      <c r="JXK95" s="14"/>
      <c r="JXL95" s="14"/>
      <c r="JXM95" s="14"/>
      <c r="JXN95" s="14"/>
      <c r="JXO95" s="14"/>
      <c r="JXP95" s="14"/>
      <c r="JXQ95" s="14"/>
      <c r="JXR95" s="14"/>
      <c r="JXS95" s="14"/>
      <c r="JXT95" s="14"/>
      <c r="JXU95" s="14"/>
      <c r="JXV95" s="14"/>
      <c r="JXW95" s="14"/>
      <c r="JXX95" s="14"/>
      <c r="JXY95" s="14"/>
      <c r="JXZ95" s="14"/>
      <c r="JYA95" s="14"/>
      <c r="JYB95" s="14"/>
      <c r="JYC95" s="14"/>
      <c r="JYD95" s="14"/>
      <c r="JYE95" s="14"/>
      <c r="JYF95" s="14"/>
      <c r="JYG95" s="14"/>
      <c r="JYH95" s="14"/>
      <c r="JYI95" s="14"/>
      <c r="JYJ95" s="14"/>
      <c r="JYK95" s="14"/>
      <c r="JYL95" s="14"/>
      <c r="JYM95" s="14"/>
      <c r="JYN95" s="14"/>
      <c r="JYO95" s="14"/>
      <c r="JYP95" s="14"/>
      <c r="JYQ95" s="14"/>
      <c r="JYR95" s="14"/>
      <c r="JYS95" s="14"/>
      <c r="JYT95" s="14"/>
      <c r="JYU95" s="14"/>
      <c r="JYV95" s="14"/>
      <c r="JYW95" s="14"/>
      <c r="JYX95" s="14"/>
      <c r="JYY95" s="14"/>
      <c r="JYZ95" s="14"/>
      <c r="JZA95" s="14"/>
      <c r="JZB95" s="14"/>
      <c r="JZC95" s="14"/>
      <c r="JZD95" s="14"/>
      <c r="JZE95" s="14"/>
      <c r="JZF95" s="14"/>
      <c r="JZG95" s="14"/>
      <c r="JZH95" s="14"/>
      <c r="JZI95" s="14"/>
      <c r="JZJ95" s="14"/>
      <c r="JZK95" s="14"/>
      <c r="JZL95" s="14"/>
      <c r="JZM95" s="14"/>
      <c r="JZN95" s="14"/>
      <c r="JZO95" s="14"/>
      <c r="JZP95" s="14"/>
      <c r="JZQ95" s="14"/>
      <c r="JZR95" s="14"/>
      <c r="JZS95" s="14"/>
      <c r="JZT95" s="14"/>
      <c r="JZU95" s="14"/>
      <c r="JZV95" s="14"/>
      <c r="JZW95" s="14"/>
      <c r="JZX95" s="14"/>
      <c r="JZY95" s="14"/>
      <c r="JZZ95" s="14"/>
      <c r="KAA95" s="14"/>
      <c r="KAB95" s="14"/>
      <c r="KAC95" s="14"/>
      <c r="KAD95" s="14"/>
      <c r="KAE95" s="14"/>
      <c r="KAF95" s="14"/>
      <c r="KAG95" s="14"/>
      <c r="KAH95" s="14"/>
      <c r="KAI95" s="14"/>
      <c r="KAJ95" s="14"/>
      <c r="KAK95" s="14"/>
      <c r="KAL95" s="14"/>
      <c r="KAM95" s="14"/>
      <c r="KAN95" s="14"/>
      <c r="KAO95" s="14"/>
      <c r="KAP95" s="14"/>
      <c r="KAQ95" s="14"/>
      <c r="KAR95" s="14"/>
      <c r="KAS95" s="14"/>
      <c r="KAT95" s="14"/>
      <c r="KAU95" s="14"/>
      <c r="KAV95" s="14"/>
      <c r="KAW95" s="14"/>
      <c r="KAX95" s="14"/>
      <c r="KAY95" s="14"/>
      <c r="KAZ95" s="14"/>
      <c r="KBA95" s="14"/>
      <c r="KBB95" s="14"/>
      <c r="KBC95" s="14"/>
      <c r="KBD95" s="14"/>
      <c r="KBE95" s="14"/>
      <c r="KBF95" s="14"/>
      <c r="KBG95" s="14"/>
      <c r="KBH95" s="14"/>
      <c r="KBI95" s="14"/>
      <c r="KBJ95" s="14"/>
      <c r="KBK95" s="14"/>
      <c r="KBL95" s="14"/>
      <c r="KBM95" s="14"/>
      <c r="KBN95" s="14"/>
      <c r="KBO95" s="14"/>
      <c r="KBP95" s="14"/>
      <c r="KBQ95" s="14"/>
      <c r="KBR95" s="14"/>
      <c r="KBS95" s="14"/>
      <c r="KBT95" s="14"/>
      <c r="KBU95" s="14"/>
      <c r="KBV95" s="14"/>
      <c r="KBW95" s="14"/>
      <c r="KBX95" s="14"/>
      <c r="KBY95" s="14"/>
      <c r="KBZ95" s="14"/>
      <c r="KCA95" s="14"/>
      <c r="KCB95" s="14"/>
      <c r="KCC95" s="14"/>
      <c r="KCD95" s="14"/>
      <c r="KCE95" s="14"/>
      <c r="KCF95" s="14"/>
      <c r="KCG95" s="14"/>
      <c r="KCH95" s="14"/>
      <c r="KCI95" s="14"/>
      <c r="KCJ95" s="14"/>
      <c r="KCK95" s="14"/>
      <c r="KCL95" s="14"/>
      <c r="KCM95" s="14"/>
      <c r="KCN95" s="14"/>
      <c r="KCO95" s="14"/>
      <c r="KCP95" s="14"/>
      <c r="KCQ95" s="14"/>
      <c r="KCR95" s="14"/>
      <c r="KCS95" s="14"/>
      <c r="KCT95" s="14"/>
      <c r="KCU95" s="14"/>
      <c r="KCV95" s="14"/>
      <c r="KCW95" s="14"/>
      <c r="KCX95" s="14"/>
      <c r="KCY95" s="14"/>
      <c r="KCZ95" s="14"/>
      <c r="KDA95" s="14"/>
      <c r="KDB95" s="14"/>
      <c r="KDC95" s="14"/>
      <c r="KDD95" s="14"/>
      <c r="KDE95" s="14"/>
      <c r="KDF95" s="14"/>
      <c r="KDG95" s="14"/>
      <c r="KDH95" s="14"/>
      <c r="KDI95" s="14"/>
      <c r="KDJ95" s="14"/>
      <c r="KDK95" s="14"/>
      <c r="KDL95" s="14"/>
      <c r="KDM95" s="14"/>
      <c r="KDN95" s="14"/>
      <c r="KDO95" s="14"/>
      <c r="KDP95" s="14"/>
      <c r="KDQ95" s="14"/>
      <c r="KDR95" s="14"/>
      <c r="KDS95" s="14"/>
      <c r="KDT95" s="14"/>
      <c r="KDU95" s="14"/>
      <c r="KDV95" s="14"/>
      <c r="KDW95" s="14"/>
      <c r="KDX95" s="14"/>
      <c r="KDY95" s="14"/>
      <c r="KDZ95" s="14"/>
      <c r="KEA95" s="14"/>
      <c r="KEB95" s="14"/>
      <c r="KEC95" s="14"/>
      <c r="KED95" s="14"/>
      <c r="KEE95" s="14"/>
      <c r="KEF95" s="14"/>
      <c r="KEG95" s="14"/>
      <c r="KEH95" s="14"/>
      <c r="KEI95" s="14"/>
      <c r="KEJ95" s="14"/>
      <c r="KEK95" s="14"/>
      <c r="KEL95" s="14"/>
      <c r="KEM95" s="14"/>
      <c r="KEN95" s="14"/>
      <c r="KEO95" s="14"/>
      <c r="KEP95" s="14"/>
      <c r="KEQ95" s="14"/>
      <c r="KER95" s="14"/>
      <c r="KES95" s="14"/>
      <c r="KET95" s="14"/>
      <c r="KEU95" s="14"/>
      <c r="KEV95" s="14"/>
      <c r="KEW95" s="14"/>
      <c r="KEX95" s="14"/>
      <c r="KEY95" s="14"/>
      <c r="KEZ95" s="14"/>
      <c r="KFA95" s="14"/>
      <c r="KFB95" s="14"/>
      <c r="KFC95" s="14"/>
      <c r="KFD95" s="14"/>
      <c r="KFE95" s="14"/>
      <c r="KFF95" s="14"/>
      <c r="KFG95" s="14"/>
      <c r="KFH95" s="14"/>
      <c r="KFI95" s="14"/>
      <c r="KFJ95" s="14"/>
      <c r="KFK95" s="14"/>
      <c r="KFL95" s="14"/>
      <c r="KFM95" s="14"/>
      <c r="KFN95" s="14"/>
      <c r="KFO95" s="14"/>
      <c r="KFP95" s="14"/>
      <c r="KFQ95" s="14"/>
      <c r="KFR95" s="14"/>
      <c r="KFS95" s="14"/>
      <c r="KFT95" s="14"/>
      <c r="KFU95" s="14"/>
      <c r="KFV95" s="14"/>
      <c r="KFW95" s="14"/>
      <c r="KFX95" s="14"/>
      <c r="KFY95" s="14"/>
      <c r="KFZ95" s="14"/>
      <c r="KGA95" s="14"/>
      <c r="KGB95" s="14"/>
      <c r="KGC95" s="14"/>
      <c r="KGD95" s="14"/>
      <c r="KGE95" s="14"/>
      <c r="KGF95" s="14"/>
      <c r="KGG95" s="14"/>
      <c r="KGH95" s="14"/>
      <c r="KGI95" s="14"/>
      <c r="KGJ95" s="14"/>
      <c r="KGK95" s="14"/>
      <c r="KGL95" s="14"/>
      <c r="KGM95" s="14"/>
      <c r="KGN95" s="14"/>
      <c r="KGO95" s="14"/>
      <c r="KGP95" s="14"/>
      <c r="KGQ95" s="14"/>
      <c r="KGR95" s="14"/>
      <c r="KGS95" s="14"/>
      <c r="KGT95" s="14"/>
      <c r="KGU95" s="14"/>
      <c r="KGV95" s="14"/>
      <c r="KGW95" s="14"/>
      <c r="KGX95" s="14"/>
      <c r="KGY95" s="14"/>
      <c r="KGZ95" s="14"/>
      <c r="KHA95" s="14"/>
      <c r="KHB95" s="14"/>
      <c r="KHC95" s="14"/>
      <c r="KHD95" s="14"/>
      <c r="KHE95" s="14"/>
      <c r="KHF95" s="14"/>
      <c r="KHG95" s="14"/>
      <c r="KHH95" s="14"/>
      <c r="KHI95" s="14"/>
      <c r="KHJ95" s="14"/>
      <c r="KHK95" s="14"/>
      <c r="KHL95" s="14"/>
      <c r="KHM95" s="14"/>
      <c r="KHN95" s="14"/>
      <c r="KHO95" s="14"/>
      <c r="KHP95" s="14"/>
      <c r="KHQ95" s="14"/>
      <c r="KHR95" s="14"/>
      <c r="KHS95" s="14"/>
      <c r="KHT95" s="14"/>
      <c r="KHU95" s="14"/>
      <c r="KHV95" s="14"/>
      <c r="KHW95" s="14"/>
      <c r="KHX95" s="14"/>
      <c r="KHY95" s="14"/>
      <c r="KHZ95" s="14"/>
      <c r="KIA95" s="14"/>
      <c r="KIB95" s="14"/>
      <c r="KIC95" s="14"/>
      <c r="KID95" s="14"/>
      <c r="KIE95" s="14"/>
      <c r="KIF95" s="14"/>
      <c r="KIG95" s="14"/>
      <c r="KIH95" s="14"/>
      <c r="KII95" s="14"/>
      <c r="KIJ95" s="14"/>
      <c r="KIK95" s="14"/>
      <c r="KIL95" s="14"/>
      <c r="KIM95" s="14"/>
      <c r="KIN95" s="14"/>
      <c r="KIO95" s="14"/>
      <c r="KIP95" s="14"/>
      <c r="KIQ95" s="14"/>
      <c r="KIR95" s="14"/>
      <c r="KIS95" s="14"/>
      <c r="KIT95" s="14"/>
      <c r="KIU95" s="14"/>
      <c r="KIV95" s="14"/>
      <c r="KIW95" s="14"/>
      <c r="KIX95" s="14"/>
      <c r="KIY95" s="14"/>
      <c r="KIZ95" s="14"/>
      <c r="KJA95" s="14"/>
      <c r="KJB95" s="14"/>
      <c r="KJC95" s="14"/>
      <c r="KJD95" s="14"/>
      <c r="KJE95" s="14"/>
      <c r="KJF95" s="14"/>
      <c r="KJG95" s="14"/>
      <c r="KJH95" s="14"/>
      <c r="KJI95" s="14"/>
      <c r="KJJ95" s="14"/>
      <c r="KJK95" s="14"/>
      <c r="KJL95" s="14"/>
      <c r="KJM95" s="14"/>
      <c r="KJN95" s="14"/>
      <c r="KJO95" s="14"/>
      <c r="KJP95" s="14"/>
      <c r="KJQ95" s="14"/>
      <c r="KJR95" s="14"/>
      <c r="KJS95" s="14"/>
      <c r="KJT95" s="14"/>
      <c r="KJU95" s="14"/>
      <c r="KJV95" s="14"/>
      <c r="KJW95" s="14"/>
      <c r="KJX95" s="14"/>
      <c r="KJY95" s="14"/>
      <c r="KJZ95" s="14"/>
      <c r="KKA95" s="14"/>
      <c r="KKB95" s="14"/>
      <c r="KKC95" s="14"/>
      <c r="KKD95" s="14"/>
      <c r="KKE95" s="14"/>
      <c r="KKF95" s="14"/>
      <c r="KKG95" s="14"/>
      <c r="KKH95" s="14"/>
      <c r="KKI95" s="14"/>
      <c r="KKJ95" s="14"/>
      <c r="KKK95" s="14"/>
      <c r="KKL95" s="14"/>
      <c r="KKM95" s="14"/>
      <c r="KKN95" s="14"/>
      <c r="KKO95" s="14"/>
      <c r="KKP95" s="14"/>
      <c r="KKQ95" s="14"/>
      <c r="KKR95" s="14"/>
      <c r="KKS95" s="14"/>
      <c r="KKT95" s="14"/>
      <c r="KKU95" s="14"/>
      <c r="KKV95" s="14"/>
      <c r="KKW95" s="14"/>
      <c r="KKX95" s="14"/>
      <c r="KKY95" s="14"/>
      <c r="KKZ95" s="14"/>
      <c r="KLA95" s="14"/>
      <c r="KLB95" s="14"/>
      <c r="KLC95" s="14"/>
      <c r="KLD95" s="14"/>
      <c r="KLE95" s="14"/>
      <c r="KLF95" s="14"/>
      <c r="KLG95" s="14"/>
      <c r="KLH95" s="14"/>
      <c r="KLI95" s="14"/>
      <c r="KLJ95" s="14"/>
      <c r="KLK95" s="14"/>
      <c r="KLL95" s="14"/>
      <c r="KLM95" s="14"/>
      <c r="KLN95" s="14"/>
      <c r="KLO95" s="14"/>
      <c r="KLP95" s="14"/>
      <c r="KLQ95" s="14"/>
      <c r="KLR95" s="14"/>
      <c r="KLS95" s="14"/>
      <c r="KLT95" s="14"/>
      <c r="KLU95" s="14"/>
      <c r="KLV95" s="14"/>
      <c r="KLW95" s="14"/>
      <c r="KLX95" s="14"/>
      <c r="KLY95" s="14"/>
      <c r="KLZ95" s="14"/>
      <c r="KMA95" s="14"/>
      <c r="KMB95" s="14"/>
      <c r="KMC95" s="14"/>
      <c r="KMD95" s="14"/>
      <c r="KME95" s="14"/>
      <c r="KMF95" s="14"/>
      <c r="KMG95" s="14"/>
      <c r="KMH95" s="14"/>
      <c r="KMI95" s="14"/>
      <c r="KMJ95" s="14"/>
      <c r="KMK95" s="14"/>
      <c r="KML95" s="14"/>
      <c r="KMM95" s="14"/>
      <c r="KMN95" s="14"/>
      <c r="KMO95" s="14"/>
      <c r="KMP95" s="14"/>
      <c r="KMQ95" s="14"/>
      <c r="KMR95" s="14"/>
      <c r="KMS95" s="14"/>
      <c r="KMT95" s="14"/>
      <c r="KMU95" s="14"/>
      <c r="KMV95" s="14"/>
      <c r="KMW95" s="14"/>
      <c r="KMX95" s="14"/>
      <c r="KMY95" s="14"/>
      <c r="KMZ95" s="14"/>
      <c r="KNA95" s="14"/>
      <c r="KNB95" s="14"/>
      <c r="KNC95" s="14"/>
      <c r="KND95" s="14"/>
      <c r="KNE95" s="14"/>
      <c r="KNF95" s="14"/>
      <c r="KNG95" s="14"/>
      <c r="KNH95" s="14"/>
      <c r="KNI95" s="14"/>
      <c r="KNJ95" s="14"/>
      <c r="KNK95" s="14"/>
      <c r="KNL95" s="14"/>
      <c r="KNM95" s="14"/>
      <c r="KNN95" s="14"/>
      <c r="KNO95" s="14"/>
      <c r="KNP95" s="14"/>
      <c r="KNQ95" s="14"/>
      <c r="KNR95" s="14"/>
      <c r="KNS95" s="14"/>
      <c r="KNT95" s="14"/>
      <c r="KNU95" s="14"/>
      <c r="KNV95" s="14"/>
      <c r="KNW95" s="14"/>
      <c r="KNX95" s="14"/>
      <c r="KNY95" s="14"/>
      <c r="KNZ95" s="14"/>
      <c r="KOA95" s="14"/>
      <c r="KOB95" s="14"/>
      <c r="KOC95" s="14"/>
      <c r="KOD95" s="14"/>
      <c r="KOE95" s="14"/>
      <c r="KOF95" s="14"/>
      <c r="KOG95" s="14"/>
      <c r="KOH95" s="14"/>
      <c r="KOI95" s="14"/>
      <c r="KOJ95" s="14"/>
      <c r="KOK95" s="14"/>
      <c r="KOL95" s="14"/>
      <c r="KOM95" s="14"/>
      <c r="KON95" s="14"/>
      <c r="KOO95" s="14"/>
      <c r="KOP95" s="14"/>
      <c r="KOQ95" s="14"/>
      <c r="KOR95" s="14"/>
      <c r="KOS95" s="14"/>
      <c r="KOT95" s="14"/>
      <c r="KOU95" s="14"/>
      <c r="KOV95" s="14"/>
      <c r="KOW95" s="14"/>
      <c r="KOX95" s="14"/>
      <c r="KOY95" s="14"/>
      <c r="KOZ95" s="14"/>
      <c r="KPA95" s="14"/>
      <c r="KPB95" s="14"/>
      <c r="KPC95" s="14"/>
      <c r="KPD95" s="14"/>
      <c r="KPE95" s="14"/>
      <c r="KPF95" s="14"/>
      <c r="KPG95" s="14"/>
      <c r="KPH95" s="14"/>
      <c r="KPI95" s="14"/>
      <c r="KPJ95" s="14"/>
      <c r="KPK95" s="14"/>
      <c r="KPL95" s="14"/>
      <c r="KPM95" s="14"/>
      <c r="KPN95" s="14"/>
      <c r="KPO95" s="14"/>
      <c r="KPP95" s="14"/>
      <c r="KPQ95" s="14"/>
      <c r="KPR95" s="14"/>
      <c r="KPS95" s="14"/>
      <c r="KPT95" s="14"/>
      <c r="KPU95" s="14"/>
      <c r="KPV95" s="14"/>
      <c r="KPW95" s="14"/>
      <c r="KPX95" s="14"/>
      <c r="KPY95" s="14"/>
      <c r="KPZ95" s="14"/>
      <c r="KQA95" s="14"/>
      <c r="KQB95" s="14"/>
      <c r="KQC95" s="14"/>
      <c r="KQD95" s="14"/>
      <c r="KQE95" s="14"/>
      <c r="KQF95" s="14"/>
      <c r="KQG95" s="14"/>
      <c r="KQH95" s="14"/>
      <c r="KQI95" s="14"/>
      <c r="KQJ95" s="14"/>
      <c r="KQK95" s="14"/>
      <c r="KQL95" s="14"/>
      <c r="KQM95" s="14"/>
      <c r="KQN95" s="14"/>
      <c r="KQO95" s="14"/>
      <c r="KQP95" s="14"/>
      <c r="KQQ95" s="14"/>
      <c r="KQR95" s="14"/>
      <c r="KQS95" s="14"/>
      <c r="KQT95" s="14"/>
      <c r="KQU95" s="14"/>
      <c r="KQV95" s="14"/>
      <c r="KQW95" s="14"/>
      <c r="KQX95" s="14"/>
      <c r="KQY95" s="14"/>
      <c r="KQZ95" s="14"/>
      <c r="KRA95" s="14"/>
      <c r="KRB95" s="14"/>
      <c r="KRC95" s="14"/>
      <c r="KRD95" s="14"/>
      <c r="KRE95" s="14"/>
      <c r="KRF95" s="14"/>
      <c r="KRG95" s="14"/>
      <c r="KRH95" s="14"/>
      <c r="KRI95" s="14"/>
      <c r="KRJ95" s="14"/>
      <c r="KRK95" s="14"/>
      <c r="KRL95" s="14"/>
      <c r="KRM95" s="14"/>
      <c r="KRN95" s="14"/>
      <c r="KRO95" s="14"/>
      <c r="KRP95" s="14"/>
      <c r="KRQ95" s="14"/>
      <c r="KRR95" s="14"/>
      <c r="KRS95" s="14"/>
      <c r="KRT95" s="14"/>
      <c r="KRU95" s="14"/>
      <c r="KRV95" s="14"/>
      <c r="KRW95" s="14"/>
      <c r="KRX95" s="14"/>
      <c r="KRY95" s="14"/>
      <c r="KRZ95" s="14"/>
      <c r="KSA95" s="14"/>
      <c r="KSB95" s="14"/>
      <c r="KSC95" s="14"/>
      <c r="KSD95" s="14"/>
      <c r="KSE95" s="14"/>
      <c r="KSF95" s="14"/>
      <c r="KSG95" s="14"/>
      <c r="KSH95" s="14"/>
      <c r="KSI95" s="14"/>
      <c r="KSJ95" s="14"/>
      <c r="KSK95" s="14"/>
      <c r="KSL95" s="14"/>
      <c r="KSM95" s="14"/>
      <c r="KSN95" s="14"/>
      <c r="KSO95" s="14"/>
      <c r="KSP95" s="14"/>
      <c r="KSQ95" s="14"/>
      <c r="KSR95" s="14"/>
      <c r="KSS95" s="14"/>
      <c r="KST95" s="14"/>
      <c r="KSU95" s="14"/>
      <c r="KSV95" s="14"/>
      <c r="KSW95" s="14"/>
      <c r="KSX95" s="14"/>
      <c r="KSY95" s="14"/>
      <c r="KSZ95" s="14"/>
      <c r="KTA95" s="14"/>
      <c r="KTB95" s="14"/>
      <c r="KTC95" s="14"/>
      <c r="KTD95" s="14"/>
      <c r="KTE95" s="14"/>
      <c r="KTF95" s="14"/>
      <c r="KTG95" s="14"/>
      <c r="KTH95" s="14"/>
      <c r="KTI95" s="14"/>
      <c r="KTJ95" s="14"/>
      <c r="KTK95" s="14"/>
      <c r="KTL95" s="14"/>
      <c r="KTM95" s="14"/>
      <c r="KTN95" s="14"/>
      <c r="KTO95" s="14"/>
      <c r="KTP95" s="14"/>
      <c r="KTQ95" s="14"/>
      <c r="KTR95" s="14"/>
      <c r="KTS95" s="14"/>
      <c r="KTT95" s="14"/>
      <c r="KTU95" s="14"/>
      <c r="KTV95" s="14"/>
      <c r="KTW95" s="14"/>
      <c r="KTX95" s="14"/>
      <c r="KTY95" s="14"/>
      <c r="KTZ95" s="14"/>
      <c r="KUA95" s="14"/>
      <c r="KUB95" s="14"/>
      <c r="KUC95" s="14"/>
      <c r="KUD95" s="14"/>
      <c r="KUE95" s="14"/>
      <c r="KUF95" s="14"/>
      <c r="KUG95" s="14"/>
      <c r="KUH95" s="14"/>
      <c r="KUI95" s="14"/>
      <c r="KUJ95" s="14"/>
      <c r="KUK95" s="14"/>
      <c r="KUL95" s="14"/>
      <c r="KUM95" s="14"/>
      <c r="KUN95" s="14"/>
      <c r="KUO95" s="14"/>
      <c r="KUP95" s="14"/>
      <c r="KUQ95" s="14"/>
      <c r="KUR95" s="14"/>
      <c r="KUS95" s="14"/>
      <c r="KUT95" s="14"/>
      <c r="KUU95" s="14"/>
      <c r="KUV95" s="14"/>
      <c r="KUW95" s="14"/>
      <c r="KUX95" s="14"/>
      <c r="KUY95" s="14"/>
      <c r="KUZ95" s="14"/>
      <c r="KVA95" s="14"/>
      <c r="KVB95" s="14"/>
      <c r="KVC95" s="14"/>
      <c r="KVD95" s="14"/>
      <c r="KVE95" s="14"/>
      <c r="KVF95" s="14"/>
      <c r="KVG95" s="14"/>
      <c r="KVH95" s="14"/>
      <c r="KVI95" s="14"/>
      <c r="KVJ95" s="14"/>
      <c r="KVK95" s="14"/>
      <c r="KVL95" s="14"/>
      <c r="KVM95" s="14"/>
      <c r="KVN95" s="14"/>
      <c r="KVO95" s="14"/>
      <c r="KVP95" s="14"/>
      <c r="KVQ95" s="14"/>
      <c r="KVR95" s="14"/>
      <c r="KVS95" s="14"/>
      <c r="KVT95" s="14"/>
      <c r="KVU95" s="14"/>
      <c r="KVV95" s="14"/>
      <c r="KVW95" s="14"/>
      <c r="KVX95" s="14"/>
      <c r="KVY95" s="14"/>
      <c r="KVZ95" s="14"/>
      <c r="KWA95" s="14"/>
      <c r="KWB95" s="14"/>
      <c r="KWC95" s="14"/>
      <c r="KWD95" s="14"/>
      <c r="KWE95" s="14"/>
      <c r="KWF95" s="14"/>
      <c r="KWG95" s="14"/>
      <c r="KWH95" s="14"/>
      <c r="KWI95" s="14"/>
      <c r="KWJ95" s="14"/>
      <c r="KWK95" s="14"/>
      <c r="KWL95" s="14"/>
      <c r="KWM95" s="14"/>
      <c r="KWN95" s="14"/>
      <c r="KWO95" s="14"/>
      <c r="KWP95" s="14"/>
      <c r="KWQ95" s="14"/>
      <c r="KWR95" s="14"/>
      <c r="KWS95" s="14"/>
      <c r="KWT95" s="14"/>
      <c r="KWU95" s="14"/>
      <c r="KWV95" s="14"/>
      <c r="KWW95" s="14"/>
      <c r="KWX95" s="14"/>
      <c r="KWY95" s="14"/>
      <c r="KWZ95" s="14"/>
      <c r="KXA95" s="14"/>
      <c r="KXB95" s="14"/>
      <c r="KXC95" s="14"/>
      <c r="KXD95" s="14"/>
      <c r="KXE95" s="14"/>
      <c r="KXF95" s="14"/>
      <c r="KXG95" s="14"/>
      <c r="KXH95" s="14"/>
      <c r="KXI95" s="14"/>
      <c r="KXJ95" s="14"/>
      <c r="KXK95" s="14"/>
      <c r="KXL95" s="14"/>
      <c r="KXM95" s="14"/>
      <c r="KXN95" s="14"/>
      <c r="KXO95" s="14"/>
      <c r="KXP95" s="14"/>
      <c r="KXQ95" s="14"/>
      <c r="KXR95" s="14"/>
      <c r="KXS95" s="14"/>
      <c r="KXT95" s="14"/>
      <c r="KXU95" s="14"/>
      <c r="KXV95" s="14"/>
      <c r="KXW95" s="14"/>
      <c r="KXX95" s="14"/>
      <c r="KXY95" s="14"/>
      <c r="KXZ95" s="14"/>
      <c r="KYA95" s="14"/>
      <c r="KYB95" s="14"/>
      <c r="KYC95" s="14"/>
      <c r="KYD95" s="14"/>
      <c r="KYE95" s="14"/>
      <c r="KYF95" s="14"/>
      <c r="KYG95" s="14"/>
      <c r="KYH95" s="14"/>
      <c r="KYI95" s="14"/>
      <c r="KYJ95" s="14"/>
      <c r="KYK95" s="14"/>
      <c r="KYL95" s="14"/>
      <c r="KYM95" s="14"/>
      <c r="KYN95" s="14"/>
      <c r="KYO95" s="14"/>
      <c r="KYP95" s="14"/>
      <c r="KYQ95" s="14"/>
      <c r="KYR95" s="14"/>
      <c r="KYS95" s="14"/>
      <c r="KYT95" s="14"/>
      <c r="KYU95" s="14"/>
      <c r="KYV95" s="14"/>
      <c r="KYW95" s="14"/>
      <c r="KYX95" s="14"/>
      <c r="KYY95" s="14"/>
      <c r="KYZ95" s="14"/>
      <c r="KZA95" s="14"/>
      <c r="KZB95" s="14"/>
      <c r="KZC95" s="14"/>
      <c r="KZD95" s="14"/>
      <c r="KZE95" s="14"/>
      <c r="KZF95" s="14"/>
      <c r="KZG95" s="14"/>
      <c r="KZH95" s="14"/>
      <c r="KZI95" s="14"/>
      <c r="KZJ95" s="14"/>
      <c r="KZK95" s="14"/>
      <c r="KZL95" s="14"/>
      <c r="KZM95" s="14"/>
      <c r="KZN95" s="14"/>
      <c r="KZO95" s="14"/>
      <c r="KZP95" s="14"/>
      <c r="KZQ95" s="14"/>
      <c r="KZR95" s="14"/>
      <c r="KZS95" s="14"/>
      <c r="KZT95" s="14"/>
      <c r="KZU95" s="14"/>
      <c r="KZV95" s="14"/>
      <c r="KZW95" s="14"/>
      <c r="KZX95" s="14"/>
      <c r="KZY95" s="14"/>
      <c r="KZZ95" s="14"/>
      <c r="LAA95" s="14"/>
      <c r="LAB95" s="14"/>
      <c r="LAC95" s="14"/>
      <c r="LAD95" s="14"/>
      <c r="LAE95" s="14"/>
      <c r="LAF95" s="14"/>
      <c r="LAG95" s="14"/>
      <c r="LAH95" s="14"/>
      <c r="LAI95" s="14"/>
      <c r="LAJ95" s="14"/>
      <c r="LAK95" s="14"/>
      <c r="LAL95" s="14"/>
      <c r="LAM95" s="14"/>
      <c r="LAN95" s="14"/>
      <c r="LAO95" s="14"/>
      <c r="LAP95" s="14"/>
      <c r="LAQ95" s="14"/>
      <c r="LAR95" s="14"/>
      <c r="LAS95" s="14"/>
      <c r="LAT95" s="14"/>
      <c r="LAU95" s="14"/>
      <c r="LAV95" s="14"/>
      <c r="LAW95" s="14"/>
      <c r="LAX95" s="14"/>
      <c r="LAY95" s="14"/>
      <c r="LAZ95" s="14"/>
      <c r="LBA95" s="14"/>
      <c r="LBB95" s="14"/>
      <c r="LBC95" s="14"/>
      <c r="LBD95" s="14"/>
      <c r="LBE95" s="14"/>
      <c r="LBF95" s="14"/>
      <c r="LBG95" s="14"/>
      <c r="LBH95" s="14"/>
      <c r="LBI95" s="14"/>
      <c r="LBJ95" s="14"/>
      <c r="LBK95" s="14"/>
      <c r="LBL95" s="14"/>
      <c r="LBM95" s="14"/>
      <c r="LBN95" s="14"/>
      <c r="LBO95" s="14"/>
      <c r="LBP95" s="14"/>
      <c r="LBQ95" s="14"/>
      <c r="LBR95" s="14"/>
      <c r="LBS95" s="14"/>
      <c r="LBT95" s="14"/>
      <c r="LBU95" s="14"/>
      <c r="LBV95" s="14"/>
      <c r="LBW95" s="14"/>
      <c r="LBX95" s="14"/>
      <c r="LBY95" s="14"/>
      <c r="LBZ95" s="14"/>
      <c r="LCA95" s="14"/>
      <c r="LCB95" s="14"/>
      <c r="LCC95" s="14"/>
      <c r="LCD95" s="14"/>
      <c r="LCE95" s="14"/>
      <c r="LCF95" s="14"/>
      <c r="LCG95" s="14"/>
      <c r="LCH95" s="14"/>
      <c r="LCI95" s="14"/>
      <c r="LCJ95" s="14"/>
      <c r="LCK95" s="14"/>
      <c r="LCL95" s="14"/>
      <c r="LCM95" s="14"/>
      <c r="LCN95" s="14"/>
      <c r="LCO95" s="14"/>
      <c r="LCP95" s="14"/>
      <c r="LCQ95" s="14"/>
      <c r="LCR95" s="14"/>
      <c r="LCS95" s="14"/>
      <c r="LCT95" s="14"/>
      <c r="LCU95" s="14"/>
      <c r="LCV95" s="14"/>
      <c r="LCW95" s="14"/>
      <c r="LCX95" s="14"/>
      <c r="LCY95" s="14"/>
      <c r="LCZ95" s="14"/>
      <c r="LDA95" s="14"/>
      <c r="LDB95" s="14"/>
      <c r="LDC95" s="14"/>
      <c r="LDD95" s="14"/>
      <c r="LDE95" s="14"/>
      <c r="LDF95" s="14"/>
      <c r="LDG95" s="14"/>
      <c r="LDH95" s="14"/>
      <c r="LDI95" s="14"/>
      <c r="LDJ95" s="14"/>
      <c r="LDK95" s="14"/>
      <c r="LDL95" s="14"/>
      <c r="LDM95" s="14"/>
      <c r="LDN95" s="14"/>
      <c r="LDO95" s="14"/>
      <c r="LDP95" s="14"/>
      <c r="LDQ95" s="14"/>
      <c r="LDR95" s="14"/>
      <c r="LDS95" s="14"/>
      <c r="LDT95" s="14"/>
      <c r="LDU95" s="14"/>
      <c r="LDV95" s="14"/>
      <c r="LDW95" s="14"/>
      <c r="LDX95" s="14"/>
      <c r="LDY95" s="14"/>
      <c r="LDZ95" s="14"/>
      <c r="LEA95" s="14"/>
      <c r="LEB95" s="14"/>
      <c r="LEC95" s="14"/>
      <c r="LED95" s="14"/>
      <c r="LEE95" s="14"/>
      <c r="LEF95" s="14"/>
      <c r="LEG95" s="14"/>
      <c r="LEH95" s="14"/>
      <c r="LEI95" s="14"/>
      <c r="LEJ95" s="14"/>
      <c r="LEK95" s="14"/>
      <c r="LEL95" s="14"/>
      <c r="LEM95" s="14"/>
      <c r="LEN95" s="14"/>
      <c r="LEO95" s="14"/>
      <c r="LEP95" s="14"/>
      <c r="LEQ95" s="14"/>
      <c r="LER95" s="14"/>
      <c r="LES95" s="14"/>
      <c r="LET95" s="14"/>
      <c r="LEU95" s="14"/>
      <c r="LEV95" s="14"/>
      <c r="LEW95" s="14"/>
      <c r="LEX95" s="14"/>
      <c r="LEY95" s="14"/>
      <c r="LEZ95" s="14"/>
      <c r="LFA95" s="14"/>
      <c r="LFB95" s="14"/>
      <c r="LFC95" s="14"/>
      <c r="LFD95" s="14"/>
      <c r="LFE95" s="14"/>
      <c r="LFF95" s="14"/>
      <c r="LFG95" s="14"/>
      <c r="LFH95" s="14"/>
      <c r="LFI95" s="14"/>
      <c r="LFJ95" s="14"/>
      <c r="LFK95" s="14"/>
      <c r="LFL95" s="14"/>
      <c r="LFM95" s="14"/>
      <c r="LFN95" s="14"/>
      <c r="LFO95" s="14"/>
      <c r="LFP95" s="14"/>
      <c r="LFQ95" s="14"/>
      <c r="LFR95" s="14"/>
      <c r="LFS95" s="14"/>
      <c r="LFT95" s="14"/>
      <c r="LFU95" s="14"/>
      <c r="LFV95" s="14"/>
      <c r="LFW95" s="14"/>
      <c r="LFX95" s="14"/>
      <c r="LFY95" s="14"/>
      <c r="LFZ95" s="14"/>
      <c r="LGA95" s="14"/>
      <c r="LGB95" s="14"/>
      <c r="LGC95" s="14"/>
      <c r="LGD95" s="14"/>
      <c r="LGE95" s="14"/>
      <c r="LGF95" s="14"/>
      <c r="LGG95" s="14"/>
      <c r="LGH95" s="14"/>
      <c r="LGI95" s="14"/>
      <c r="LGJ95" s="14"/>
      <c r="LGK95" s="14"/>
      <c r="LGL95" s="14"/>
      <c r="LGM95" s="14"/>
      <c r="LGN95" s="14"/>
      <c r="LGO95" s="14"/>
      <c r="LGP95" s="14"/>
      <c r="LGQ95" s="14"/>
      <c r="LGR95" s="14"/>
      <c r="LGS95" s="14"/>
      <c r="LGT95" s="14"/>
      <c r="LGU95" s="14"/>
      <c r="LGV95" s="14"/>
      <c r="LGW95" s="14"/>
      <c r="LGX95" s="14"/>
      <c r="LGY95" s="14"/>
      <c r="LGZ95" s="14"/>
      <c r="LHA95" s="14"/>
      <c r="LHB95" s="14"/>
      <c r="LHC95" s="14"/>
      <c r="LHD95" s="14"/>
      <c r="LHE95" s="14"/>
      <c r="LHF95" s="14"/>
      <c r="LHG95" s="14"/>
      <c r="LHH95" s="14"/>
      <c r="LHI95" s="14"/>
      <c r="LHJ95" s="14"/>
      <c r="LHK95" s="14"/>
      <c r="LHL95" s="14"/>
      <c r="LHM95" s="14"/>
      <c r="LHN95" s="14"/>
      <c r="LHO95" s="14"/>
      <c r="LHP95" s="14"/>
      <c r="LHQ95" s="14"/>
      <c r="LHR95" s="14"/>
      <c r="LHS95" s="14"/>
      <c r="LHT95" s="14"/>
      <c r="LHU95" s="14"/>
      <c r="LHV95" s="14"/>
      <c r="LHW95" s="14"/>
      <c r="LHX95" s="14"/>
      <c r="LHY95" s="14"/>
      <c r="LHZ95" s="14"/>
      <c r="LIA95" s="14"/>
      <c r="LIB95" s="14"/>
      <c r="LIC95" s="14"/>
      <c r="LID95" s="14"/>
      <c r="LIE95" s="14"/>
      <c r="LIF95" s="14"/>
      <c r="LIG95" s="14"/>
      <c r="LIH95" s="14"/>
      <c r="LII95" s="14"/>
      <c r="LIJ95" s="14"/>
      <c r="LIK95" s="14"/>
      <c r="LIL95" s="14"/>
      <c r="LIM95" s="14"/>
      <c r="LIN95" s="14"/>
      <c r="LIO95" s="14"/>
      <c r="LIP95" s="14"/>
      <c r="LIQ95" s="14"/>
      <c r="LIR95" s="14"/>
      <c r="LIS95" s="14"/>
      <c r="LIT95" s="14"/>
      <c r="LIU95" s="14"/>
      <c r="LIV95" s="14"/>
      <c r="LIW95" s="14"/>
      <c r="LIX95" s="14"/>
      <c r="LIY95" s="14"/>
      <c r="LIZ95" s="14"/>
      <c r="LJA95" s="14"/>
      <c r="LJB95" s="14"/>
      <c r="LJC95" s="14"/>
      <c r="LJD95" s="14"/>
      <c r="LJE95" s="14"/>
      <c r="LJF95" s="14"/>
      <c r="LJG95" s="14"/>
      <c r="LJH95" s="14"/>
      <c r="LJI95" s="14"/>
      <c r="LJJ95" s="14"/>
      <c r="LJK95" s="14"/>
      <c r="LJL95" s="14"/>
      <c r="LJM95" s="14"/>
      <c r="LJN95" s="14"/>
      <c r="LJO95" s="14"/>
      <c r="LJP95" s="14"/>
      <c r="LJQ95" s="14"/>
      <c r="LJR95" s="14"/>
      <c r="LJS95" s="14"/>
      <c r="LJT95" s="14"/>
      <c r="LJU95" s="14"/>
      <c r="LJV95" s="14"/>
      <c r="LJW95" s="14"/>
      <c r="LJX95" s="14"/>
      <c r="LJY95" s="14"/>
      <c r="LJZ95" s="14"/>
      <c r="LKA95" s="14"/>
      <c r="LKB95" s="14"/>
      <c r="LKC95" s="14"/>
      <c r="LKD95" s="14"/>
      <c r="LKE95" s="14"/>
      <c r="LKF95" s="14"/>
      <c r="LKG95" s="14"/>
      <c r="LKH95" s="14"/>
      <c r="LKI95" s="14"/>
      <c r="LKJ95" s="14"/>
      <c r="LKK95" s="14"/>
      <c r="LKL95" s="14"/>
      <c r="LKM95" s="14"/>
      <c r="LKN95" s="14"/>
      <c r="LKO95" s="14"/>
      <c r="LKP95" s="14"/>
      <c r="LKQ95" s="14"/>
      <c r="LKR95" s="14"/>
      <c r="LKS95" s="14"/>
      <c r="LKT95" s="14"/>
      <c r="LKU95" s="14"/>
      <c r="LKV95" s="14"/>
      <c r="LKW95" s="14"/>
      <c r="LKX95" s="14"/>
      <c r="LKY95" s="14"/>
      <c r="LKZ95" s="14"/>
      <c r="LLA95" s="14"/>
      <c r="LLB95" s="14"/>
      <c r="LLC95" s="14"/>
      <c r="LLD95" s="14"/>
      <c r="LLE95" s="14"/>
      <c r="LLF95" s="14"/>
      <c r="LLG95" s="14"/>
      <c r="LLH95" s="14"/>
      <c r="LLI95" s="14"/>
      <c r="LLJ95" s="14"/>
      <c r="LLK95" s="14"/>
      <c r="LLL95" s="14"/>
      <c r="LLM95" s="14"/>
      <c r="LLN95" s="14"/>
      <c r="LLO95" s="14"/>
      <c r="LLP95" s="14"/>
      <c r="LLQ95" s="14"/>
      <c r="LLR95" s="14"/>
      <c r="LLS95" s="14"/>
      <c r="LLT95" s="14"/>
      <c r="LLU95" s="14"/>
      <c r="LLV95" s="14"/>
      <c r="LLW95" s="14"/>
      <c r="LLX95" s="14"/>
      <c r="LLY95" s="14"/>
      <c r="LLZ95" s="14"/>
      <c r="LMA95" s="14"/>
      <c r="LMB95" s="14"/>
      <c r="LMC95" s="14"/>
      <c r="LMD95" s="14"/>
      <c r="LME95" s="14"/>
      <c r="LMF95" s="14"/>
      <c r="LMG95" s="14"/>
      <c r="LMH95" s="14"/>
      <c r="LMI95" s="14"/>
      <c r="LMJ95" s="14"/>
      <c r="LMK95" s="14"/>
      <c r="LML95" s="14"/>
      <c r="LMM95" s="14"/>
      <c r="LMN95" s="14"/>
      <c r="LMO95" s="14"/>
      <c r="LMP95" s="14"/>
      <c r="LMQ95" s="14"/>
      <c r="LMR95" s="14"/>
      <c r="LMS95" s="14"/>
      <c r="LMT95" s="14"/>
      <c r="LMU95" s="14"/>
      <c r="LMV95" s="14"/>
      <c r="LMW95" s="14"/>
      <c r="LMX95" s="14"/>
      <c r="LMY95" s="14"/>
      <c r="LMZ95" s="14"/>
      <c r="LNA95" s="14"/>
      <c r="LNB95" s="14"/>
      <c r="LNC95" s="14"/>
      <c r="LND95" s="14"/>
      <c r="LNE95" s="14"/>
      <c r="LNF95" s="14"/>
      <c r="LNG95" s="14"/>
      <c r="LNH95" s="14"/>
      <c r="LNI95" s="14"/>
      <c r="LNJ95" s="14"/>
      <c r="LNK95" s="14"/>
      <c r="LNL95" s="14"/>
      <c r="LNM95" s="14"/>
      <c r="LNN95" s="14"/>
      <c r="LNO95" s="14"/>
      <c r="LNP95" s="14"/>
      <c r="LNQ95" s="14"/>
      <c r="LNR95" s="14"/>
      <c r="LNS95" s="14"/>
      <c r="LNT95" s="14"/>
      <c r="LNU95" s="14"/>
      <c r="LNV95" s="14"/>
      <c r="LNW95" s="14"/>
      <c r="LNX95" s="14"/>
      <c r="LNY95" s="14"/>
      <c r="LNZ95" s="14"/>
      <c r="LOA95" s="14"/>
      <c r="LOB95" s="14"/>
      <c r="LOC95" s="14"/>
      <c r="LOD95" s="14"/>
      <c r="LOE95" s="14"/>
      <c r="LOF95" s="14"/>
      <c r="LOG95" s="14"/>
      <c r="LOH95" s="14"/>
      <c r="LOI95" s="14"/>
      <c r="LOJ95" s="14"/>
      <c r="LOK95" s="14"/>
      <c r="LOL95" s="14"/>
      <c r="LOM95" s="14"/>
      <c r="LON95" s="14"/>
      <c r="LOO95" s="14"/>
      <c r="LOP95" s="14"/>
      <c r="LOQ95" s="14"/>
      <c r="LOR95" s="14"/>
      <c r="LOS95" s="14"/>
      <c r="LOT95" s="14"/>
      <c r="LOU95" s="14"/>
      <c r="LOV95" s="14"/>
      <c r="LOW95" s="14"/>
      <c r="LOX95" s="14"/>
      <c r="LOY95" s="14"/>
      <c r="LOZ95" s="14"/>
      <c r="LPA95" s="14"/>
      <c r="LPB95" s="14"/>
      <c r="LPC95" s="14"/>
      <c r="LPD95" s="14"/>
      <c r="LPE95" s="14"/>
      <c r="LPF95" s="14"/>
      <c r="LPG95" s="14"/>
      <c r="LPH95" s="14"/>
      <c r="LPI95" s="14"/>
      <c r="LPJ95" s="14"/>
      <c r="LPK95" s="14"/>
      <c r="LPL95" s="14"/>
      <c r="LPM95" s="14"/>
      <c r="LPN95" s="14"/>
      <c r="LPO95" s="14"/>
      <c r="LPP95" s="14"/>
      <c r="LPQ95" s="14"/>
      <c r="LPR95" s="14"/>
      <c r="LPS95" s="14"/>
      <c r="LPT95" s="14"/>
      <c r="LPU95" s="14"/>
      <c r="LPV95" s="14"/>
      <c r="LPW95" s="14"/>
      <c r="LPX95" s="14"/>
      <c r="LPY95" s="14"/>
      <c r="LPZ95" s="14"/>
      <c r="LQA95" s="14"/>
      <c r="LQB95" s="14"/>
      <c r="LQC95" s="14"/>
      <c r="LQD95" s="14"/>
      <c r="LQE95" s="14"/>
      <c r="LQF95" s="14"/>
      <c r="LQG95" s="14"/>
      <c r="LQH95" s="14"/>
      <c r="LQI95" s="14"/>
      <c r="LQJ95" s="14"/>
      <c r="LQK95" s="14"/>
      <c r="LQL95" s="14"/>
      <c r="LQM95" s="14"/>
      <c r="LQN95" s="14"/>
      <c r="LQO95" s="14"/>
      <c r="LQP95" s="14"/>
      <c r="LQQ95" s="14"/>
      <c r="LQR95" s="14"/>
      <c r="LQS95" s="14"/>
      <c r="LQT95" s="14"/>
      <c r="LQU95" s="14"/>
      <c r="LQV95" s="14"/>
      <c r="LQW95" s="14"/>
      <c r="LQX95" s="14"/>
      <c r="LQY95" s="14"/>
      <c r="LQZ95" s="14"/>
      <c r="LRA95" s="14"/>
      <c r="LRB95" s="14"/>
      <c r="LRC95" s="14"/>
      <c r="LRD95" s="14"/>
      <c r="LRE95" s="14"/>
      <c r="LRF95" s="14"/>
      <c r="LRG95" s="14"/>
      <c r="LRH95" s="14"/>
      <c r="LRI95" s="14"/>
      <c r="LRJ95" s="14"/>
      <c r="LRK95" s="14"/>
      <c r="LRL95" s="14"/>
      <c r="LRM95" s="14"/>
      <c r="LRN95" s="14"/>
      <c r="LRO95" s="14"/>
      <c r="LRP95" s="14"/>
      <c r="LRQ95" s="14"/>
      <c r="LRR95" s="14"/>
      <c r="LRS95" s="14"/>
      <c r="LRT95" s="14"/>
      <c r="LRU95" s="14"/>
      <c r="LRV95" s="14"/>
      <c r="LRW95" s="14"/>
      <c r="LRX95" s="14"/>
      <c r="LRY95" s="14"/>
      <c r="LRZ95" s="14"/>
      <c r="LSA95" s="14"/>
      <c r="LSB95" s="14"/>
      <c r="LSC95" s="14"/>
      <c r="LSD95" s="14"/>
      <c r="LSE95" s="14"/>
      <c r="LSF95" s="14"/>
      <c r="LSG95" s="14"/>
      <c r="LSH95" s="14"/>
      <c r="LSI95" s="14"/>
      <c r="LSJ95" s="14"/>
      <c r="LSK95" s="14"/>
      <c r="LSL95" s="14"/>
      <c r="LSM95" s="14"/>
      <c r="LSN95" s="14"/>
      <c r="LSO95" s="14"/>
      <c r="LSP95" s="14"/>
      <c r="LSQ95" s="14"/>
      <c r="LSR95" s="14"/>
      <c r="LSS95" s="14"/>
      <c r="LST95" s="14"/>
      <c r="LSU95" s="14"/>
      <c r="LSV95" s="14"/>
      <c r="LSW95" s="14"/>
      <c r="LSX95" s="14"/>
      <c r="LSY95" s="14"/>
      <c r="LSZ95" s="14"/>
      <c r="LTA95" s="14"/>
      <c r="LTB95" s="14"/>
      <c r="LTC95" s="14"/>
      <c r="LTD95" s="14"/>
      <c r="LTE95" s="14"/>
      <c r="LTF95" s="14"/>
      <c r="LTG95" s="14"/>
      <c r="LTH95" s="14"/>
      <c r="LTI95" s="14"/>
      <c r="LTJ95" s="14"/>
      <c r="LTK95" s="14"/>
      <c r="LTL95" s="14"/>
      <c r="LTM95" s="14"/>
      <c r="LTN95" s="14"/>
      <c r="LTO95" s="14"/>
      <c r="LTP95" s="14"/>
      <c r="LTQ95" s="14"/>
      <c r="LTR95" s="14"/>
      <c r="LTS95" s="14"/>
      <c r="LTT95" s="14"/>
      <c r="LTU95" s="14"/>
      <c r="LTV95" s="14"/>
      <c r="LTW95" s="14"/>
      <c r="LTX95" s="14"/>
      <c r="LTY95" s="14"/>
      <c r="LTZ95" s="14"/>
      <c r="LUA95" s="14"/>
      <c r="LUB95" s="14"/>
      <c r="LUC95" s="14"/>
      <c r="LUD95" s="14"/>
      <c r="LUE95" s="14"/>
      <c r="LUF95" s="14"/>
      <c r="LUG95" s="14"/>
      <c r="LUH95" s="14"/>
      <c r="LUI95" s="14"/>
      <c r="LUJ95" s="14"/>
      <c r="LUK95" s="14"/>
      <c r="LUL95" s="14"/>
      <c r="LUM95" s="14"/>
      <c r="LUN95" s="14"/>
      <c r="LUO95" s="14"/>
      <c r="LUP95" s="14"/>
      <c r="LUQ95" s="14"/>
      <c r="LUR95" s="14"/>
      <c r="LUS95" s="14"/>
      <c r="LUT95" s="14"/>
      <c r="LUU95" s="14"/>
      <c r="LUV95" s="14"/>
      <c r="LUW95" s="14"/>
      <c r="LUX95" s="14"/>
      <c r="LUY95" s="14"/>
      <c r="LUZ95" s="14"/>
      <c r="LVA95" s="14"/>
      <c r="LVB95" s="14"/>
      <c r="LVC95" s="14"/>
      <c r="LVD95" s="14"/>
      <c r="LVE95" s="14"/>
      <c r="LVF95" s="14"/>
      <c r="LVG95" s="14"/>
      <c r="LVH95" s="14"/>
      <c r="LVI95" s="14"/>
      <c r="LVJ95" s="14"/>
      <c r="LVK95" s="14"/>
      <c r="LVL95" s="14"/>
      <c r="LVM95" s="14"/>
      <c r="LVN95" s="14"/>
      <c r="LVO95" s="14"/>
      <c r="LVP95" s="14"/>
      <c r="LVQ95" s="14"/>
      <c r="LVR95" s="14"/>
      <c r="LVS95" s="14"/>
      <c r="LVT95" s="14"/>
      <c r="LVU95" s="14"/>
      <c r="LVV95" s="14"/>
      <c r="LVW95" s="14"/>
      <c r="LVX95" s="14"/>
      <c r="LVY95" s="14"/>
      <c r="LVZ95" s="14"/>
      <c r="LWA95" s="14"/>
      <c r="LWB95" s="14"/>
      <c r="LWC95" s="14"/>
      <c r="LWD95" s="14"/>
      <c r="LWE95" s="14"/>
      <c r="LWF95" s="14"/>
      <c r="LWG95" s="14"/>
      <c r="LWH95" s="14"/>
      <c r="LWI95" s="14"/>
      <c r="LWJ95" s="14"/>
      <c r="LWK95" s="14"/>
      <c r="LWL95" s="14"/>
      <c r="LWM95" s="14"/>
      <c r="LWN95" s="14"/>
      <c r="LWO95" s="14"/>
      <c r="LWP95" s="14"/>
      <c r="LWQ95" s="14"/>
      <c r="LWR95" s="14"/>
      <c r="LWS95" s="14"/>
      <c r="LWT95" s="14"/>
      <c r="LWU95" s="14"/>
      <c r="LWV95" s="14"/>
      <c r="LWW95" s="14"/>
      <c r="LWX95" s="14"/>
      <c r="LWY95" s="14"/>
      <c r="LWZ95" s="14"/>
      <c r="LXA95" s="14"/>
      <c r="LXB95" s="14"/>
      <c r="LXC95" s="14"/>
      <c r="LXD95" s="14"/>
      <c r="LXE95" s="14"/>
      <c r="LXF95" s="14"/>
      <c r="LXG95" s="14"/>
      <c r="LXH95" s="14"/>
      <c r="LXI95" s="14"/>
      <c r="LXJ95" s="14"/>
      <c r="LXK95" s="14"/>
      <c r="LXL95" s="14"/>
      <c r="LXM95" s="14"/>
      <c r="LXN95" s="14"/>
      <c r="LXO95" s="14"/>
      <c r="LXP95" s="14"/>
      <c r="LXQ95" s="14"/>
      <c r="LXR95" s="14"/>
      <c r="LXS95" s="14"/>
      <c r="LXT95" s="14"/>
      <c r="LXU95" s="14"/>
      <c r="LXV95" s="14"/>
      <c r="LXW95" s="14"/>
      <c r="LXX95" s="14"/>
      <c r="LXY95" s="14"/>
      <c r="LXZ95" s="14"/>
      <c r="LYA95" s="14"/>
      <c r="LYB95" s="14"/>
      <c r="LYC95" s="14"/>
      <c r="LYD95" s="14"/>
      <c r="LYE95" s="14"/>
      <c r="LYF95" s="14"/>
      <c r="LYG95" s="14"/>
      <c r="LYH95" s="14"/>
      <c r="LYI95" s="14"/>
      <c r="LYJ95" s="14"/>
      <c r="LYK95" s="14"/>
      <c r="LYL95" s="14"/>
      <c r="LYM95" s="14"/>
      <c r="LYN95" s="14"/>
      <c r="LYO95" s="14"/>
      <c r="LYP95" s="14"/>
      <c r="LYQ95" s="14"/>
      <c r="LYR95" s="14"/>
      <c r="LYS95" s="14"/>
      <c r="LYT95" s="14"/>
      <c r="LYU95" s="14"/>
      <c r="LYV95" s="14"/>
      <c r="LYW95" s="14"/>
      <c r="LYX95" s="14"/>
      <c r="LYY95" s="14"/>
      <c r="LYZ95" s="14"/>
      <c r="LZA95" s="14"/>
      <c r="LZB95" s="14"/>
      <c r="LZC95" s="14"/>
      <c r="LZD95" s="14"/>
      <c r="LZE95" s="14"/>
      <c r="LZF95" s="14"/>
      <c r="LZG95" s="14"/>
      <c r="LZH95" s="14"/>
      <c r="LZI95" s="14"/>
      <c r="LZJ95" s="14"/>
      <c r="LZK95" s="14"/>
      <c r="LZL95" s="14"/>
      <c r="LZM95" s="14"/>
      <c r="LZN95" s="14"/>
      <c r="LZO95" s="14"/>
      <c r="LZP95" s="14"/>
      <c r="LZQ95" s="14"/>
      <c r="LZR95" s="14"/>
      <c r="LZS95" s="14"/>
      <c r="LZT95" s="14"/>
      <c r="LZU95" s="14"/>
      <c r="LZV95" s="14"/>
      <c r="LZW95" s="14"/>
      <c r="LZX95" s="14"/>
      <c r="LZY95" s="14"/>
      <c r="LZZ95" s="14"/>
      <c r="MAA95" s="14"/>
      <c r="MAB95" s="14"/>
      <c r="MAC95" s="14"/>
      <c r="MAD95" s="14"/>
      <c r="MAE95" s="14"/>
      <c r="MAF95" s="14"/>
      <c r="MAG95" s="14"/>
      <c r="MAH95" s="14"/>
      <c r="MAI95" s="14"/>
      <c r="MAJ95" s="14"/>
      <c r="MAK95" s="14"/>
      <c r="MAL95" s="14"/>
      <c r="MAM95" s="14"/>
      <c r="MAN95" s="14"/>
      <c r="MAO95" s="14"/>
      <c r="MAP95" s="14"/>
      <c r="MAQ95" s="14"/>
      <c r="MAR95" s="14"/>
      <c r="MAS95" s="14"/>
      <c r="MAT95" s="14"/>
      <c r="MAU95" s="14"/>
      <c r="MAV95" s="14"/>
      <c r="MAW95" s="14"/>
      <c r="MAX95" s="14"/>
      <c r="MAY95" s="14"/>
      <c r="MAZ95" s="14"/>
      <c r="MBA95" s="14"/>
      <c r="MBB95" s="14"/>
      <c r="MBC95" s="14"/>
      <c r="MBD95" s="14"/>
      <c r="MBE95" s="14"/>
      <c r="MBF95" s="14"/>
      <c r="MBG95" s="14"/>
      <c r="MBH95" s="14"/>
      <c r="MBI95" s="14"/>
      <c r="MBJ95" s="14"/>
      <c r="MBK95" s="14"/>
      <c r="MBL95" s="14"/>
      <c r="MBM95" s="14"/>
      <c r="MBN95" s="14"/>
      <c r="MBO95" s="14"/>
      <c r="MBP95" s="14"/>
      <c r="MBQ95" s="14"/>
      <c r="MBR95" s="14"/>
      <c r="MBS95" s="14"/>
      <c r="MBT95" s="14"/>
      <c r="MBU95" s="14"/>
      <c r="MBV95" s="14"/>
      <c r="MBW95" s="14"/>
      <c r="MBX95" s="14"/>
      <c r="MBY95" s="14"/>
      <c r="MBZ95" s="14"/>
      <c r="MCA95" s="14"/>
      <c r="MCB95" s="14"/>
      <c r="MCC95" s="14"/>
      <c r="MCD95" s="14"/>
      <c r="MCE95" s="14"/>
      <c r="MCF95" s="14"/>
      <c r="MCG95" s="14"/>
      <c r="MCH95" s="14"/>
      <c r="MCI95" s="14"/>
      <c r="MCJ95" s="14"/>
      <c r="MCK95" s="14"/>
      <c r="MCL95" s="14"/>
      <c r="MCM95" s="14"/>
      <c r="MCN95" s="14"/>
      <c r="MCO95" s="14"/>
      <c r="MCP95" s="14"/>
      <c r="MCQ95" s="14"/>
      <c r="MCR95" s="14"/>
      <c r="MCS95" s="14"/>
      <c r="MCT95" s="14"/>
      <c r="MCU95" s="14"/>
      <c r="MCV95" s="14"/>
      <c r="MCW95" s="14"/>
      <c r="MCX95" s="14"/>
      <c r="MCY95" s="14"/>
      <c r="MCZ95" s="14"/>
      <c r="MDA95" s="14"/>
      <c r="MDB95" s="14"/>
      <c r="MDC95" s="14"/>
      <c r="MDD95" s="14"/>
      <c r="MDE95" s="14"/>
      <c r="MDF95" s="14"/>
      <c r="MDG95" s="14"/>
      <c r="MDH95" s="14"/>
      <c r="MDI95" s="14"/>
      <c r="MDJ95" s="14"/>
      <c r="MDK95" s="14"/>
      <c r="MDL95" s="14"/>
      <c r="MDM95" s="14"/>
      <c r="MDN95" s="14"/>
      <c r="MDO95" s="14"/>
      <c r="MDP95" s="14"/>
      <c r="MDQ95" s="14"/>
      <c r="MDR95" s="14"/>
      <c r="MDS95" s="14"/>
      <c r="MDT95" s="14"/>
      <c r="MDU95" s="14"/>
      <c r="MDV95" s="14"/>
      <c r="MDW95" s="14"/>
      <c r="MDX95" s="14"/>
      <c r="MDY95" s="14"/>
      <c r="MDZ95" s="14"/>
      <c r="MEA95" s="14"/>
      <c r="MEB95" s="14"/>
      <c r="MEC95" s="14"/>
      <c r="MED95" s="14"/>
      <c r="MEE95" s="14"/>
      <c r="MEF95" s="14"/>
      <c r="MEG95" s="14"/>
      <c r="MEH95" s="14"/>
      <c r="MEI95" s="14"/>
      <c r="MEJ95" s="14"/>
      <c r="MEK95" s="14"/>
      <c r="MEL95" s="14"/>
      <c r="MEM95" s="14"/>
      <c r="MEN95" s="14"/>
      <c r="MEO95" s="14"/>
      <c r="MEP95" s="14"/>
      <c r="MEQ95" s="14"/>
      <c r="MER95" s="14"/>
      <c r="MES95" s="14"/>
      <c r="MET95" s="14"/>
      <c r="MEU95" s="14"/>
      <c r="MEV95" s="14"/>
      <c r="MEW95" s="14"/>
      <c r="MEX95" s="14"/>
      <c r="MEY95" s="14"/>
      <c r="MEZ95" s="14"/>
      <c r="MFA95" s="14"/>
      <c r="MFB95" s="14"/>
      <c r="MFC95" s="14"/>
      <c r="MFD95" s="14"/>
      <c r="MFE95" s="14"/>
      <c r="MFF95" s="14"/>
      <c r="MFG95" s="14"/>
      <c r="MFH95" s="14"/>
      <c r="MFI95" s="14"/>
      <c r="MFJ95" s="14"/>
      <c r="MFK95" s="14"/>
      <c r="MFL95" s="14"/>
      <c r="MFM95" s="14"/>
      <c r="MFN95" s="14"/>
      <c r="MFO95" s="14"/>
      <c r="MFP95" s="14"/>
      <c r="MFQ95" s="14"/>
      <c r="MFR95" s="14"/>
      <c r="MFS95" s="14"/>
      <c r="MFT95" s="14"/>
      <c r="MFU95" s="14"/>
      <c r="MFV95" s="14"/>
      <c r="MFW95" s="14"/>
      <c r="MFX95" s="14"/>
      <c r="MFY95" s="14"/>
      <c r="MFZ95" s="14"/>
      <c r="MGA95" s="14"/>
      <c r="MGB95" s="14"/>
      <c r="MGC95" s="14"/>
      <c r="MGD95" s="14"/>
      <c r="MGE95" s="14"/>
      <c r="MGF95" s="14"/>
      <c r="MGG95" s="14"/>
      <c r="MGH95" s="14"/>
      <c r="MGI95" s="14"/>
      <c r="MGJ95" s="14"/>
      <c r="MGK95" s="14"/>
      <c r="MGL95" s="14"/>
      <c r="MGM95" s="14"/>
      <c r="MGN95" s="14"/>
      <c r="MGO95" s="14"/>
      <c r="MGP95" s="14"/>
      <c r="MGQ95" s="14"/>
      <c r="MGR95" s="14"/>
      <c r="MGS95" s="14"/>
      <c r="MGT95" s="14"/>
      <c r="MGU95" s="14"/>
      <c r="MGV95" s="14"/>
      <c r="MGW95" s="14"/>
      <c r="MGX95" s="14"/>
      <c r="MGY95" s="14"/>
      <c r="MGZ95" s="14"/>
      <c r="MHA95" s="14"/>
      <c r="MHB95" s="14"/>
      <c r="MHC95" s="14"/>
      <c r="MHD95" s="14"/>
      <c r="MHE95" s="14"/>
      <c r="MHF95" s="14"/>
      <c r="MHG95" s="14"/>
      <c r="MHH95" s="14"/>
      <c r="MHI95" s="14"/>
      <c r="MHJ95" s="14"/>
      <c r="MHK95" s="14"/>
      <c r="MHL95" s="14"/>
      <c r="MHM95" s="14"/>
      <c r="MHN95" s="14"/>
      <c r="MHO95" s="14"/>
      <c r="MHP95" s="14"/>
      <c r="MHQ95" s="14"/>
      <c r="MHR95" s="14"/>
      <c r="MHS95" s="14"/>
      <c r="MHT95" s="14"/>
      <c r="MHU95" s="14"/>
      <c r="MHV95" s="14"/>
      <c r="MHW95" s="14"/>
      <c r="MHX95" s="14"/>
      <c r="MHY95" s="14"/>
      <c r="MHZ95" s="14"/>
      <c r="MIA95" s="14"/>
      <c r="MIB95" s="14"/>
      <c r="MIC95" s="14"/>
      <c r="MID95" s="14"/>
      <c r="MIE95" s="14"/>
      <c r="MIF95" s="14"/>
      <c r="MIG95" s="14"/>
      <c r="MIH95" s="14"/>
      <c r="MII95" s="14"/>
      <c r="MIJ95" s="14"/>
      <c r="MIK95" s="14"/>
      <c r="MIL95" s="14"/>
      <c r="MIM95" s="14"/>
      <c r="MIN95" s="14"/>
      <c r="MIO95" s="14"/>
      <c r="MIP95" s="14"/>
      <c r="MIQ95" s="14"/>
      <c r="MIR95" s="14"/>
      <c r="MIS95" s="14"/>
      <c r="MIT95" s="14"/>
      <c r="MIU95" s="14"/>
      <c r="MIV95" s="14"/>
      <c r="MIW95" s="14"/>
      <c r="MIX95" s="14"/>
      <c r="MIY95" s="14"/>
      <c r="MIZ95" s="14"/>
      <c r="MJA95" s="14"/>
      <c r="MJB95" s="14"/>
      <c r="MJC95" s="14"/>
      <c r="MJD95" s="14"/>
      <c r="MJE95" s="14"/>
      <c r="MJF95" s="14"/>
      <c r="MJG95" s="14"/>
      <c r="MJH95" s="14"/>
      <c r="MJI95" s="14"/>
      <c r="MJJ95" s="14"/>
      <c r="MJK95" s="14"/>
      <c r="MJL95" s="14"/>
      <c r="MJM95" s="14"/>
      <c r="MJN95" s="14"/>
      <c r="MJO95" s="14"/>
      <c r="MJP95" s="14"/>
      <c r="MJQ95" s="14"/>
      <c r="MJR95" s="14"/>
      <c r="MJS95" s="14"/>
      <c r="MJT95" s="14"/>
      <c r="MJU95" s="14"/>
      <c r="MJV95" s="14"/>
      <c r="MJW95" s="14"/>
      <c r="MJX95" s="14"/>
      <c r="MJY95" s="14"/>
      <c r="MJZ95" s="14"/>
      <c r="MKA95" s="14"/>
      <c r="MKB95" s="14"/>
      <c r="MKC95" s="14"/>
      <c r="MKD95" s="14"/>
      <c r="MKE95" s="14"/>
      <c r="MKF95" s="14"/>
      <c r="MKG95" s="14"/>
      <c r="MKH95" s="14"/>
      <c r="MKI95" s="14"/>
      <c r="MKJ95" s="14"/>
      <c r="MKK95" s="14"/>
      <c r="MKL95" s="14"/>
      <c r="MKM95" s="14"/>
      <c r="MKN95" s="14"/>
      <c r="MKO95" s="14"/>
      <c r="MKP95" s="14"/>
      <c r="MKQ95" s="14"/>
      <c r="MKR95" s="14"/>
      <c r="MKS95" s="14"/>
      <c r="MKT95" s="14"/>
      <c r="MKU95" s="14"/>
      <c r="MKV95" s="14"/>
      <c r="MKW95" s="14"/>
      <c r="MKX95" s="14"/>
      <c r="MKY95" s="14"/>
      <c r="MKZ95" s="14"/>
      <c r="MLA95" s="14"/>
      <c r="MLB95" s="14"/>
      <c r="MLC95" s="14"/>
      <c r="MLD95" s="14"/>
      <c r="MLE95" s="14"/>
      <c r="MLF95" s="14"/>
      <c r="MLG95" s="14"/>
      <c r="MLH95" s="14"/>
      <c r="MLI95" s="14"/>
      <c r="MLJ95" s="14"/>
      <c r="MLK95" s="14"/>
      <c r="MLL95" s="14"/>
      <c r="MLM95" s="14"/>
      <c r="MLN95" s="14"/>
      <c r="MLO95" s="14"/>
      <c r="MLP95" s="14"/>
      <c r="MLQ95" s="14"/>
      <c r="MLR95" s="14"/>
      <c r="MLS95" s="14"/>
      <c r="MLT95" s="14"/>
      <c r="MLU95" s="14"/>
      <c r="MLV95" s="14"/>
      <c r="MLW95" s="14"/>
      <c r="MLX95" s="14"/>
      <c r="MLY95" s="14"/>
      <c r="MLZ95" s="14"/>
      <c r="MMA95" s="14"/>
      <c r="MMB95" s="14"/>
      <c r="MMC95" s="14"/>
      <c r="MMD95" s="14"/>
      <c r="MME95" s="14"/>
      <c r="MMF95" s="14"/>
      <c r="MMG95" s="14"/>
      <c r="MMH95" s="14"/>
      <c r="MMI95" s="14"/>
      <c r="MMJ95" s="14"/>
      <c r="MMK95" s="14"/>
      <c r="MML95" s="14"/>
      <c r="MMM95" s="14"/>
      <c r="MMN95" s="14"/>
      <c r="MMO95" s="14"/>
      <c r="MMP95" s="14"/>
      <c r="MMQ95" s="14"/>
      <c r="MMR95" s="14"/>
      <c r="MMS95" s="14"/>
      <c r="MMT95" s="14"/>
      <c r="MMU95" s="14"/>
      <c r="MMV95" s="14"/>
      <c r="MMW95" s="14"/>
      <c r="MMX95" s="14"/>
      <c r="MMY95" s="14"/>
      <c r="MMZ95" s="14"/>
      <c r="MNA95" s="14"/>
      <c r="MNB95" s="14"/>
      <c r="MNC95" s="14"/>
      <c r="MND95" s="14"/>
      <c r="MNE95" s="14"/>
      <c r="MNF95" s="14"/>
      <c r="MNG95" s="14"/>
      <c r="MNH95" s="14"/>
      <c r="MNI95" s="14"/>
      <c r="MNJ95" s="14"/>
      <c r="MNK95" s="14"/>
      <c r="MNL95" s="14"/>
      <c r="MNM95" s="14"/>
      <c r="MNN95" s="14"/>
      <c r="MNO95" s="14"/>
      <c r="MNP95" s="14"/>
      <c r="MNQ95" s="14"/>
      <c r="MNR95" s="14"/>
      <c r="MNS95" s="14"/>
      <c r="MNT95" s="14"/>
      <c r="MNU95" s="14"/>
      <c r="MNV95" s="14"/>
      <c r="MNW95" s="14"/>
      <c r="MNX95" s="14"/>
      <c r="MNY95" s="14"/>
      <c r="MNZ95" s="14"/>
      <c r="MOA95" s="14"/>
      <c r="MOB95" s="14"/>
      <c r="MOC95" s="14"/>
      <c r="MOD95" s="14"/>
      <c r="MOE95" s="14"/>
      <c r="MOF95" s="14"/>
      <c r="MOG95" s="14"/>
      <c r="MOH95" s="14"/>
      <c r="MOI95" s="14"/>
      <c r="MOJ95" s="14"/>
      <c r="MOK95" s="14"/>
      <c r="MOL95" s="14"/>
      <c r="MOM95" s="14"/>
      <c r="MON95" s="14"/>
      <c r="MOO95" s="14"/>
      <c r="MOP95" s="14"/>
      <c r="MOQ95" s="14"/>
      <c r="MOR95" s="14"/>
      <c r="MOS95" s="14"/>
      <c r="MOT95" s="14"/>
      <c r="MOU95" s="14"/>
      <c r="MOV95" s="14"/>
      <c r="MOW95" s="14"/>
      <c r="MOX95" s="14"/>
      <c r="MOY95" s="14"/>
      <c r="MOZ95" s="14"/>
      <c r="MPA95" s="14"/>
      <c r="MPB95" s="14"/>
      <c r="MPC95" s="14"/>
      <c r="MPD95" s="14"/>
      <c r="MPE95" s="14"/>
      <c r="MPF95" s="14"/>
      <c r="MPG95" s="14"/>
      <c r="MPH95" s="14"/>
      <c r="MPI95" s="14"/>
      <c r="MPJ95" s="14"/>
      <c r="MPK95" s="14"/>
      <c r="MPL95" s="14"/>
      <c r="MPM95" s="14"/>
      <c r="MPN95" s="14"/>
      <c r="MPO95" s="14"/>
      <c r="MPP95" s="14"/>
      <c r="MPQ95" s="14"/>
      <c r="MPR95" s="14"/>
      <c r="MPS95" s="14"/>
      <c r="MPT95" s="14"/>
      <c r="MPU95" s="14"/>
      <c r="MPV95" s="14"/>
      <c r="MPW95" s="14"/>
      <c r="MPX95" s="14"/>
      <c r="MPY95" s="14"/>
      <c r="MPZ95" s="14"/>
      <c r="MQA95" s="14"/>
      <c r="MQB95" s="14"/>
      <c r="MQC95" s="14"/>
      <c r="MQD95" s="14"/>
      <c r="MQE95" s="14"/>
      <c r="MQF95" s="14"/>
      <c r="MQG95" s="14"/>
      <c r="MQH95" s="14"/>
      <c r="MQI95" s="14"/>
      <c r="MQJ95" s="14"/>
      <c r="MQK95" s="14"/>
      <c r="MQL95" s="14"/>
      <c r="MQM95" s="14"/>
      <c r="MQN95" s="14"/>
      <c r="MQO95" s="14"/>
      <c r="MQP95" s="14"/>
      <c r="MQQ95" s="14"/>
      <c r="MQR95" s="14"/>
      <c r="MQS95" s="14"/>
      <c r="MQT95" s="14"/>
      <c r="MQU95" s="14"/>
      <c r="MQV95" s="14"/>
      <c r="MQW95" s="14"/>
      <c r="MQX95" s="14"/>
      <c r="MQY95" s="14"/>
      <c r="MQZ95" s="14"/>
      <c r="MRA95" s="14"/>
      <c r="MRB95" s="14"/>
      <c r="MRC95" s="14"/>
      <c r="MRD95" s="14"/>
      <c r="MRE95" s="14"/>
      <c r="MRF95" s="14"/>
      <c r="MRG95" s="14"/>
      <c r="MRH95" s="14"/>
      <c r="MRI95" s="14"/>
      <c r="MRJ95" s="14"/>
      <c r="MRK95" s="14"/>
      <c r="MRL95" s="14"/>
      <c r="MRM95" s="14"/>
      <c r="MRN95" s="14"/>
      <c r="MRO95" s="14"/>
      <c r="MRP95" s="14"/>
      <c r="MRQ95" s="14"/>
      <c r="MRR95" s="14"/>
      <c r="MRS95" s="14"/>
      <c r="MRT95" s="14"/>
      <c r="MRU95" s="14"/>
      <c r="MRV95" s="14"/>
      <c r="MRW95" s="14"/>
      <c r="MRX95" s="14"/>
      <c r="MRY95" s="14"/>
      <c r="MRZ95" s="14"/>
      <c r="MSA95" s="14"/>
      <c r="MSB95" s="14"/>
      <c r="MSC95" s="14"/>
      <c r="MSD95" s="14"/>
      <c r="MSE95" s="14"/>
      <c r="MSF95" s="14"/>
      <c r="MSG95" s="14"/>
      <c r="MSH95" s="14"/>
      <c r="MSI95" s="14"/>
      <c r="MSJ95" s="14"/>
      <c r="MSK95" s="14"/>
      <c r="MSL95" s="14"/>
      <c r="MSM95" s="14"/>
      <c r="MSN95" s="14"/>
      <c r="MSO95" s="14"/>
      <c r="MSP95" s="14"/>
      <c r="MSQ95" s="14"/>
      <c r="MSR95" s="14"/>
      <c r="MSS95" s="14"/>
      <c r="MST95" s="14"/>
      <c r="MSU95" s="14"/>
      <c r="MSV95" s="14"/>
      <c r="MSW95" s="14"/>
      <c r="MSX95" s="14"/>
      <c r="MSY95" s="14"/>
      <c r="MSZ95" s="14"/>
      <c r="MTA95" s="14"/>
      <c r="MTB95" s="14"/>
      <c r="MTC95" s="14"/>
      <c r="MTD95" s="14"/>
      <c r="MTE95" s="14"/>
      <c r="MTF95" s="14"/>
      <c r="MTG95" s="14"/>
      <c r="MTH95" s="14"/>
      <c r="MTI95" s="14"/>
      <c r="MTJ95" s="14"/>
      <c r="MTK95" s="14"/>
      <c r="MTL95" s="14"/>
      <c r="MTM95" s="14"/>
      <c r="MTN95" s="14"/>
      <c r="MTO95" s="14"/>
      <c r="MTP95" s="14"/>
      <c r="MTQ95" s="14"/>
      <c r="MTR95" s="14"/>
      <c r="MTS95" s="14"/>
      <c r="MTT95" s="14"/>
      <c r="MTU95" s="14"/>
      <c r="MTV95" s="14"/>
      <c r="MTW95" s="14"/>
      <c r="MTX95" s="14"/>
      <c r="MTY95" s="14"/>
      <c r="MTZ95" s="14"/>
      <c r="MUA95" s="14"/>
      <c r="MUB95" s="14"/>
      <c r="MUC95" s="14"/>
      <c r="MUD95" s="14"/>
      <c r="MUE95" s="14"/>
      <c r="MUF95" s="14"/>
      <c r="MUG95" s="14"/>
      <c r="MUH95" s="14"/>
      <c r="MUI95" s="14"/>
      <c r="MUJ95" s="14"/>
      <c r="MUK95" s="14"/>
      <c r="MUL95" s="14"/>
      <c r="MUM95" s="14"/>
      <c r="MUN95" s="14"/>
      <c r="MUO95" s="14"/>
      <c r="MUP95" s="14"/>
      <c r="MUQ95" s="14"/>
      <c r="MUR95" s="14"/>
      <c r="MUS95" s="14"/>
      <c r="MUT95" s="14"/>
      <c r="MUU95" s="14"/>
      <c r="MUV95" s="14"/>
      <c r="MUW95" s="14"/>
      <c r="MUX95" s="14"/>
      <c r="MUY95" s="14"/>
      <c r="MUZ95" s="14"/>
      <c r="MVA95" s="14"/>
      <c r="MVB95" s="14"/>
      <c r="MVC95" s="14"/>
      <c r="MVD95" s="14"/>
      <c r="MVE95" s="14"/>
      <c r="MVF95" s="14"/>
      <c r="MVG95" s="14"/>
      <c r="MVH95" s="14"/>
      <c r="MVI95" s="14"/>
      <c r="MVJ95" s="14"/>
      <c r="MVK95" s="14"/>
      <c r="MVL95" s="14"/>
      <c r="MVM95" s="14"/>
      <c r="MVN95" s="14"/>
      <c r="MVO95" s="14"/>
      <c r="MVP95" s="14"/>
      <c r="MVQ95" s="14"/>
      <c r="MVR95" s="14"/>
      <c r="MVS95" s="14"/>
      <c r="MVT95" s="14"/>
      <c r="MVU95" s="14"/>
      <c r="MVV95" s="14"/>
      <c r="MVW95" s="14"/>
      <c r="MVX95" s="14"/>
      <c r="MVY95" s="14"/>
      <c r="MVZ95" s="14"/>
      <c r="MWA95" s="14"/>
      <c r="MWB95" s="14"/>
      <c r="MWC95" s="14"/>
      <c r="MWD95" s="14"/>
      <c r="MWE95" s="14"/>
      <c r="MWF95" s="14"/>
      <c r="MWG95" s="14"/>
      <c r="MWH95" s="14"/>
      <c r="MWI95" s="14"/>
      <c r="MWJ95" s="14"/>
      <c r="MWK95" s="14"/>
      <c r="MWL95" s="14"/>
      <c r="MWM95" s="14"/>
      <c r="MWN95" s="14"/>
      <c r="MWO95" s="14"/>
      <c r="MWP95" s="14"/>
      <c r="MWQ95" s="14"/>
      <c r="MWR95" s="14"/>
      <c r="MWS95" s="14"/>
      <c r="MWT95" s="14"/>
      <c r="MWU95" s="14"/>
      <c r="MWV95" s="14"/>
      <c r="MWW95" s="14"/>
      <c r="MWX95" s="14"/>
      <c r="MWY95" s="14"/>
      <c r="MWZ95" s="14"/>
      <c r="MXA95" s="14"/>
      <c r="MXB95" s="14"/>
      <c r="MXC95" s="14"/>
      <c r="MXD95" s="14"/>
      <c r="MXE95" s="14"/>
      <c r="MXF95" s="14"/>
      <c r="MXG95" s="14"/>
      <c r="MXH95" s="14"/>
      <c r="MXI95" s="14"/>
      <c r="MXJ95" s="14"/>
      <c r="MXK95" s="14"/>
      <c r="MXL95" s="14"/>
      <c r="MXM95" s="14"/>
      <c r="MXN95" s="14"/>
      <c r="MXO95" s="14"/>
      <c r="MXP95" s="14"/>
      <c r="MXQ95" s="14"/>
      <c r="MXR95" s="14"/>
      <c r="MXS95" s="14"/>
      <c r="MXT95" s="14"/>
      <c r="MXU95" s="14"/>
      <c r="MXV95" s="14"/>
      <c r="MXW95" s="14"/>
      <c r="MXX95" s="14"/>
      <c r="MXY95" s="14"/>
      <c r="MXZ95" s="14"/>
      <c r="MYA95" s="14"/>
      <c r="MYB95" s="14"/>
      <c r="MYC95" s="14"/>
      <c r="MYD95" s="14"/>
      <c r="MYE95" s="14"/>
      <c r="MYF95" s="14"/>
      <c r="MYG95" s="14"/>
      <c r="MYH95" s="14"/>
      <c r="MYI95" s="14"/>
      <c r="MYJ95" s="14"/>
      <c r="MYK95" s="14"/>
      <c r="MYL95" s="14"/>
      <c r="MYM95" s="14"/>
      <c r="MYN95" s="14"/>
      <c r="MYO95" s="14"/>
      <c r="MYP95" s="14"/>
      <c r="MYQ95" s="14"/>
      <c r="MYR95" s="14"/>
      <c r="MYS95" s="14"/>
      <c r="MYT95" s="14"/>
      <c r="MYU95" s="14"/>
      <c r="MYV95" s="14"/>
      <c r="MYW95" s="14"/>
      <c r="MYX95" s="14"/>
      <c r="MYY95" s="14"/>
      <c r="MYZ95" s="14"/>
      <c r="MZA95" s="14"/>
      <c r="MZB95" s="14"/>
      <c r="MZC95" s="14"/>
      <c r="MZD95" s="14"/>
      <c r="MZE95" s="14"/>
      <c r="MZF95" s="14"/>
      <c r="MZG95" s="14"/>
      <c r="MZH95" s="14"/>
      <c r="MZI95" s="14"/>
      <c r="MZJ95" s="14"/>
      <c r="MZK95" s="14"/>
      <c r="MZL95" s="14"/>
      <c r="MZM95" s="14"/>
      <c r="MZN95" s="14"/>
      <c r="MZO95" s="14"/>
      <c r="MZP95" s="14"/>
      <c r="MZQ95" s="14"/>
      <c r="MZR95" s="14"/>
      <c r="MZS95" s="14"/>
      <c r="MZT95" s="14"/>
      <c r="MZU95" s="14"/>
      <c r="MZV95" s="14"/>
      <c r="MZW95" s="14"/>
      <c r="MZX95" s="14"/>
      <c r="MZY95" s="14"/>
      <c r="MZZ95" s="14"/>
      <c r="NAA95" s="14"/>
      <c r="NAB95" s="14"/>
      <c r="NAC95" s="14"/>
      <c r="NAD95" s="14"/>
      <c r="NAE95" s="14"/>
      <c r="NAF95" s="14"/>
      <c r="NAG95" s="14"/>
      <c r="NAH95" s="14"/>
      <c r="NAI95" s="14"/>
      <c r="NAJ95" s="14"/>
      <c r="NAK95" s="14"/>
      <c r="NAL95" s="14"/>
      <c r="NAM95" s="14"/>
      <c r="NAN95" s="14"/>
      <c r="NAO95" s="14"/>
      <c r="NAP95" s="14"/>
      <c r="NAQ95" s="14"/>
      <c r="NAR95" s="14"/>
      <c r="NAS95" s="14"/>
      <c r="NAT95" s="14"/>
      <c r="NAU95" s="14"/>
      <c r="NAV95" s="14"/>
      <c r="NAW95" s="14"/>
      <c r="NAX95" s="14"/>
      <c r="NAY95" s="14"/>
      <c r="NAZ95" s="14"/>
      <c r="NBA95" s="14"/>
      <c r="NBB95" s="14"/>
      <c r="NBC95" s="14"/>
      <c r="NBD95" s="14"/>
      <c r="NBE95" s="14"/>
      <c r="NBF95" s="14"/>
      <c r="NBG95" s="14"/>
      <c r="NBH95" s="14"/>
      <c r="NBI95" s="14"/>
      <c r="NBJ95" s="14"/>
      <c r="NBK95" s="14"/>
      <c r="NBL95" s="14"/>
      <c r="NBM95" s="14"/>
      <c r="NBN95" s="14"/>
      <c r="NBO95" s="14"/>
      <c r="NBP95" s="14"/>
      <c r="NBQ95" s="14"/>
      <c r="NBR95" s="14"/>
      <c r="NBS95" s="14"/>
      <c r="NBT95" s="14"/>
      <c r="NBU95" s="14"/>
      <c r="NBV95" s="14"/>
      <c r="NBW95" s="14"/>
      <c r="NBX95" s="14"/>
      <c r="NBY95" s="14"/>
      <c r="NBZ95" s="14"/>
      <c r="NCA95" s="14"/>
      <c r="NCB95" s="14"/>
      <c r="NCC95" s="14"/>
      <c r="NCD95" s="14"/>
      <c r="NCE95" s="14"/>
      <c r="NCF95" s="14"/>
      <c r="NCG95" s="14"/>
      <c r="NCH95" s="14"/>
      <c r="NCI95" s="14"/>
      <c r="NCJ95" s="14"/>
      <c r="NCK95" s="14"/>
      <c r="NCL95" s="14"/>
      <c r="NCM95" s="14"/>
      <c r="NCN95" s="14"/>
      <c r="NCO95" s="14"/>
      <c r="NCP95" s="14"/>
      <c r="NCQ95" s="14"/>
      <c r="NCR95" s="14"/>
      <c r="NCS95" s="14"/>
      <c r="NCT95" s="14"/>
      <c r="NCU95" s="14"/>
      <c r="NCV95" s="14"/>
      <c r="NCW95" s="14"/>
      <c r="NCX95" s="14"/>
      <c r="NCY95" s="14"/>
      <c r="NCZ95" s="14"/>
      <c r="NDA95" s="14"/>
      <c r="NDB95" s="14"/>
      <c r="NDC95" s="14"/>
      <c r="NDD95" s="14"/>
      <c r="NDE95" s="14"/>
      <c r="NDF95" s="14"/>
      <c r="NDG95" s="14"/>
      <c r="NDH95" s="14"/>
      <c r="NDI95" s="14"/>
      <c r="NDJ95" s="14"/>
      <c r="NDK95" s="14"/>
      <c r="NDL95" s="14"/>
      <c r="NDM95" s="14"/>
      <c r="NDN95" s="14"/>
      <c r="NDO95" s="14"/>
      <c r="NDP95" s="14"/>
      <c r="NDQ95" s="14"/>
      <c r="NDR95" s="14"/>
      <c r="NDS95" s="14"/>
      <c r="NDT95" s="14"/>
      <c r="NDU95" s="14"/>
      <c r="NDV95" s="14"/>
      <c r="NDW95" s="14"/>
      <c r="NDX95" s="14"/>
      <c r="NDY95" s="14"/>
      <c r="NDZ95" s="14"/>
      <c r="NEA95" s="14"/>
      <c r="NEB95" s="14"/>
      <c r="NEC95" s="14"/>
      <c r="NED95" s="14"/>
      <c r="NEE95" s="14"/>
      <c r="NEF95" s="14"/>
      <c r="NEG95" s="14"/>
      <c r="NEH95" s="14"/>
      <c r="NEI95" s="14"/>
      <c r="NEJ95" s="14"/>
      <c r="NEK95" s="14"/>
      <c r="NEL95" s="14"/>
      <c r="NEM95" s="14"/>
      <c r="NEN95" s="14"/>
      <c r="NEO95" s="14"/>
      <c r="NEP95" s="14"/>
      <c r="NEQ95" s="14"/>
      <c r="NER95" s="14"/>
      <c r="NES95" s="14"/>
      <c r="NET95" s="14"/>
      <c r="NEU95" s="14"/>
      <c r="NEV95" s="14"/>
      <c r="NEW95" s="14"/>
      <c r="NEX95" s="14"/>
      <c r="NEY95" s="14"/>
      <c r="NEZ95" s="14"/>
      <c r="NFA95" s="14"/>
      <c r="NFB95" s="14"/>
      <c r="NFC95" s="14"/>
      <c r="NFD95" s="14"/>
      <c r="NFE95" s="14"/>
      <c r="NFF95" s="14"/>
      <c r="NFG95" s="14"/>
      <c r="NFH95" s="14"/>
      <c r="NFI95" s="14"/>
      <c r="NFJ95" s="14"/>
      <c r="NFK95" s="14"/>
      <c r="NFL95" s="14"/>
      <c r="NFM95" s="14"/>
      <c r="NFN95" s="14"/>
      <c r="NFO95" s="14"/>
      <c r="NFP95" s="14"/>
      <c r="NFQ95" s="14"/>
      <c r="NFR95" s="14"/>
      <c r="NFS95" s="14"/>
      <c r="NFT95" s="14"/>
      <c r="NFU95" s="14"/>
      <c r="NFV95" s="14"/>
      <c r="NFW95" s="14"/>
      <c r="NFX95" s="14"/>
      <c r="NFY95" s="14"/>
      <c r="NFZ95" s="14"/>
      <c r="NGA95" s="14"/>
      <c r="NGB95" s="14"/>
      <c r="NGC95" s="14"/>
      <c r="NGD95" s="14"/>
      <c r="NGE95" s="14"/>
      <c r="NGF95" s="14"/>
      <c r="NGG95" s="14"/>
      <c r="NGH95" s="14"/>
      <c r="NGI95" s="14"/>
      <c r="NGJ95" s="14"/>
      <c r="NGK95" s="14"/>
      <c r="NGL95" s="14"/>
      <c r="NGM95" s="14"/>
      <c r="NGN95" s="14"/>
      <c r="NGO95" s="14"/>
      <c r="NGP95" s="14"/>
      <c r="NGQ95" s="14"/>
      <c r="NGR95" s="14"/>
      <c r="NGS95" s="14"/>
      <c r="NGT95" s="14"/>
      <c r="NGU95" s="14"/>
      <c r="NGV95" s="14"/>
      <c r="NGW95" s="14"/>
      <c r="NGX95" s="14"/>
      <c r="NGY95" s="14"/>
      <c r="NGZ95" s="14"/>
      <c r="NHA95" s="14"/>
      <c r="NHB95" s="14"/>
      <c r="NHC95" s="14"/>
      <c r="NHD95" s="14"/>
      <c r="NHE95" s="14"/>
      <c r="NHF95" s="14"/>
      <c r="NHG95" s="14"/>
      <c r="NHH95" s="14"/>
      <c r="NHI95" s="14"/>
      <c r="NHJ95" s="14"/>
      <c r="NHK95" s="14"/>
      <c r="NHL95" s="14"/>
      <c r="NHM95" s="14"/>
      <c r="NHN95" s="14"/>
      <c r="NHO95" s="14"/>
      <c r="NHP95" s="14"/>
      <c r="NHQ95" s="14"/>
      <c r="NHR95" s="14"/>
      <c r="NHS95" s="14"/>
      <c r="NHT95" s="14"/>
      <c r="NHU95" s="14"/>
      <c r="NHV95" s="14"/>
      <c r="NHW95" s="14"/>
      <c r="NHX95" s="14"/>
      <c r="NHY95" s="14"/>
      <c r="NHZ95" s="14"/>
      <c r="NIA95" s="14"/>
      <c r="NIB95" s="14"/>
      <c r="NIC95" s="14"/>
      <c r="NID95" s="14"/>
      <c r="NIE95" s="14"/>
      <c r="NIF95" s="14"/>
      <c r="NIG95" s="14"/>
      <c r="NIH95" s="14"/>
      <c r="NII95" s="14"/>
      <c r="NIJ95" s="14"/>
      <c r="NIK95" s="14"/>
      <c r="NIL95" s="14"/>
      <c r="NIM95" s="14"/>
      <c r="NIN95" s="14"/>
      <c r="NIO95" s="14"/>
      <c r="NIP95" s="14"/>
      <c r="NIQ95" s="14"/>
      <c r="NIR95" s="14"/>
      <c r="NIS95" s="14"/>
      <c r="NIT95" s="14"/>
      <c r="NIU95" s="14"/>
      <c r="NIV95" s="14"/>
      <c r="NIW95" s="14"/>
      <c r="NIX95" s="14"/>
      <c r="NIY95" s="14"/>
      <c r="NIZ95" s="14"/>
      <c r="NJA95" s="14"/>
      <c r="NJB95" s="14"/>
      <c r="NJC95" s="14"/>
      <c r="NJD95" s="14"/>
      <c r="NJE95" s="14"/>
      <c r="NJF95" s="14"/>
      <c r="NJG95" s="14"/>
      <c r="NJH95" s="14"/>
      <c r="NJI95" s="14"/>
      <c r="NJJ95" s="14"/>
      <c r="NJK95" s="14"/>
      <c r="NJL95" s="14"/>
      <c r="NJM95" s="14"/>
      <c r="NJN95" s="14"/>
      <c r="NJO95" s="14"/>
      <c r="NJP95" s="14"/>
      <c r="NJQ95" s="14"/>
      <c r="NJR95" s="14"/>
      <c r="NJS95" s="14"/>
      <c r="NJT95" s="14"/>
      <c r="NJU95" s="14"/>
      <c r="NJV95" s="14"/>
      <c r="NJW95" s="14"/>
      <c r="NJX95" s="14"/>
      <c r="NJY95" s="14"/>
      <c r="NJZ95" s="14"/>
      <c r="NKA95" s="14"/>
      <c r="NKB95" s="14"/>
      <c r="NKC95" s="14"/>
      <c r="NKD95" s="14"/>
      <c r="NKE95" s="14"/>
      <c r="NKF95" s="14"/>
      <c r="NKG95" s="14"/>
      <c r="NKH95" s="14"/>
      <c r="NKI95" s="14"/>
      <c r="NKJ95" s="14"/>
      <c r="NKK95" s="14"/>
      <c r="NKL95" s="14"/>
      <c r="NKM95" s="14"/>
      <c r="NKN95" s="14"/>
      <c r="NKO95" s="14"/>
      <c r="NKP95" s="14"/>
      <c r="NKQ95" s="14"/>
      <c r="NKR95" s="14"/>
      <c r="NKS95" s="14"/>
      <c r="NKT95" s="14"/>
      <c r="NKU95" s="14"/>
      <c r="NKV95" s="14"/>
      <c r="NKW95" s="14"/>
      <c r="NKX95" s="14"/>
      <c r="NKY95" s="14"/>
      <c r="NKZ95" s="14"/>
      <c r="NLA95" s="14"/>
      <c r="NLB95" s="14"/>
      <c r="NLC95" s="14"/>
      <c r="NLD95" s="14"/>
      <c r="NLE95" s="14"/>
      <c r="NLF95" s="14"/>
      <c r="NLG95" s="14"/>
      <c r="NLH95" s="14"/>
      <c r="NLI95" s="14"/>
      <c r="NLJ95" s="14"/>
      <c r="NLK95" s="14"/>
      <c r="NLL95" s="14"/>
      <c r="NLM95" s="14"/>
      <c r="NLN95" s="14"/>
      <c r="NLO95" s="14"/>
      <c r="NLP95" s="14"/>
      <c r="NLQ95" s="14"/>
      <c r="NLR95" s="14"/>
      <c r="NLS95" s="14"/>
      <c r="NLT95" s="14"/>
      <c r="NLU95" s="14"/>
      <c r="NLV95" s="14"/>
      <c r="NLW95" s="14"/>
      <c r="NLX95" s="14"/>
      <c r="NLY95" s="14"/>
      <c r="NLZ95" s="14"/>
      <c r="NMA95" s="14"/>
      <c r="NMB95" s="14"/>
      <c r="NMC95" s="14"/>
      <c r="NMD95" s="14"/>
      <c r="NME95" s="14"/>
      <c r="NMF95" s="14"/>
      <c r="NMG95" s="14"/>
      <c r="NMH95" s="14"/>
      <c r="NMI95" s="14"/>
      <c r="NMJ95" s="14"/>
      <c r="NMK95" s="14"/>
      <c r="NML95" s="14"/>
      <c r="NMM95" s="14"/>
      <c r="NMN95" s="14"/>
      <c r="NMO95" s="14"/>
      <c r="NMP95" s="14"/>
      <c r="NMQ95" s="14"/>
      <c r="NMR95" s="14"/>
      <c r="NMS95" s="14"/>
      <c r="NMT95" s="14"/>
      <c r="NMU95" s="14"/>
      <c r="NMV95" s="14"/>
      <c r="NMW95" s="14"/>
      <c r="NMX95" s="14"/>
      <c r="NMY95" s="14"/>
      <c r="NMZ95" s="14"/>
      <c r="NNA95" s="14"/>
      <c r="NNB95" s="14"/>
      <c r="NNC95" s="14"/>
      <c r="NND95" s="14"/>
      <c r="NNE95" s="14"/>
      <c r="NNF95" s="14"/>
      <c r="NNG95" s="14"/>
      <c r="NNH95" s="14"/>
      <c r="NNI95" s="14"/>
      <c r="NNJ95" s="14"/>
      <c r="NNK95" s="14"/>
      <c r="NNL95" s="14"/>
      <c r="NNM95" s="14"/>
      <c r="NNN95" s="14"/>
      <c r="NNO95" s="14"/>
      <c r="NNP95" s="14"/>
      <c r="NNQ95" s="14"/>
      <c r="NNR95" s="14"/>
      <c r="NNS95" s="14"/>
      <c r="NNT95" s="14"/>
      <c r="NNU95" s="14"/>
      <c r="NNV95" s="14"/>
      <c r="NNW95" s="14"/>
      <c r="NNX95" s="14"/>
      <c r="NNY95" s="14"/>
      <c r="NNZ95" s="14"/>
      <c r="NOA95" s="14"/>
      <c r="NOB95" s="14"/>
      <c r="NOC95" s="14"/>
      <c r="NOD95" s="14"/>
      <c r="NOE95" s="14"/>
      <c r="NOF95" s="14"/>
      <c r="NOG95" s="14"/>
      <c r="NOH95" s="14"/>
      <c r="NOI95" s="14"/>
      <c r="NOJ95" s="14"/>
      <c r="NOK95" s="14"/>
      <c r="NOL95" s="14"/>
      <c r="NOM95" s="14"/>
      <c r="NON95" s="14"/>
      <c r="NOO95" s="14"/>
      <c r="NOP95" s="14"/>
      <c r="NOQ95" s="14"/>
      <c r="NOR95" s="14"/>
      <c r="NOS95" s="14"/>
      <c r="NOT95" s="14"/>
      <c r="NOU95" s="14"/>
      <c r="NOV95" s="14"/>
      <c r="NOW95" s="14"/>
      <c r="NOX95" s="14"/>
      <c r="NOY95" s="14"/>
      <c r="NOZ95" s="14"/>
      <c r="NPA95" s="14"/>
      <c r="NPB95" s="14"/>
      <c r="NPC95" s="14"/>
      <c r="NPD95" s="14"/>
      <c r="NPE95" s="14"/>
      <c r="NPF95" s="14"/>
      <c r="NPG95" s="14"/>
      <c r="NPH95" s="14"/>
      <c r="NPI95" s="14"/>
      <c r="NPJ95" s="14"/>
      <c r="NPK95" s="14"/>
      <c r="NPL95" s="14"/>
      <c r="NPM95" s="14"/>
      <c r="NPN95" s="14"/>
      <c r="NPO95" s="14"/>
      <c r="NPP95" s="14"/>
      <c r="NPQ95" s="14"/>
      <c r="NPR95" s="14"/>
      <c r="NPS95" s="14"/>
      <c r="NPT95" s="14"/>
      <c r="NPU95" s="14"/>
      <c r="NPV95" s="14"/>
      <c r="NPW95" s="14"/>
      <c r="NPX95" s="14"/>
      <c r="NPY95" s="14"/>
      <c r="NPZ95" s="14"/>
      <c r="NQA95" s="14"/>
      <c r="NQB95" s="14"/>
      <c r="NQC95" s="14"/>
      <c r="NQD95" s="14"/>
      <c r="NQE95" s="14"/>
      <c r="NQF95" s="14"/>
      <c r="NQG95" s="14"/>
      <c r="NQH95" s="14"/>
      <c r="NQI95" s="14"/>
      <c r="NQJ95" s="14"/>
      <c r="NQK95" s="14"/>
      <c r="NQL95" s="14"/>
      <c r="NQM95" s="14"/>
      <c r="NQN95" s="14"/>
      <c r="NQO95" s="14"/>
      <c r="NQP95" s="14"/>
      <c r="NQQ95" s="14"/>
      <c r="NQR95" s="14"/>
      <c r="NQS95" s="14"/>
      <c r="NQT95" s="14"/>
      <c r="NQU95" s="14"/>
      <c r="NQV95" s="14"/>
      <c r="NQW95" s="14"/>
      <c r="NQX95" s="14"/>
      <c r="NQY95" s="14"/>
      <c r="NQZ95" s="14"/>
      <c r="NRA95" s="14"/>
      <c r="NRB95" s="14"/>
      <c r="NRC95" s="14"/>
      <c r="NRD95" s="14"/>
      <c r="NRE95" s="14"/>
      <c r="NRF95" s="14"/>
      <c r="NRG95" s="14"/>
      <c r="NRH95" s="14"/>
      <c r="NRI95" s="14"/>
      <c r="NRJ95" s="14"/>
      <c r="NRK95" s="14"/>
      <c r="NRL95" s="14"/>
      <c r="NRM95" s="14"/>
      <c r="NRN95" s="14"/>
      <c r="NRO95" s="14"/>
      <c r="NRP95" s="14"/>
      <c r="NRQ95" s="14"/>
      <c r="NRR95" s="14"/>
      <c r="NRS95" s="14"/>
      <c r="NRT95" s="14"/>
      <c r="NRU95" s="14"/>
      <c r="NRV95" s="14"/>
      <c r="NRW95" s="14"/>
      <c r="NRX95" s="14"/>
      <c r="NRY95" s="14"/>
      <c r="NRZ95" s="14"/>
      <c r="NSA95" s="14"/>
      <c r="NSB95" s="14"/>
      <c r="NSC95" s="14"/>
      <c r="NSD95" s="14"/>
      <c r="NSE95" s="14"/>
      <c r="NSF95" s="14"/>
      <c r="NSG95" s="14"/>
      <c r="NSH95" s="14"/>
      <c r="NSI95" s="14"/>
      <c r="NSJ95" s="14"/>
      <c r="NSK95" s="14"/>
      <c r="NSL95" s="14"/>
      <c r="NSM95" s="14"/>
      <c r="NSN95" s="14"/>
      <c r="NSO95" s="14"/>
      <c r="NSP95" s="14"/>
      <c r="NSQ95" s="14"/>
      <c r="NSR95" s="14"/>
      <c r="NSS95" s="14"/>
      <c r="NST95" s="14"/>
      <c r="NSU95" s="14"/>
      <c r="NSV95" s="14"/>
      <c r="NSW95" s="14"/>
      <c r="NSX95" s="14"/>
      <c r="NSY95" s="14"/>
      <c r="NSZ95" s="14"/>
      <c r="NTA95" s="14"/>
      <c r="NTB95" s="14"/>
      <c r="NTC95" s="14"/>
      <c r="NTD95" s="14"/>
      <c r="NTE95" s="14"/>
      <c r="NTF95" s="14"/>
      <c r="NTG95" s="14"/>
      <c r="NTH95" s="14"/>
      <c r="NTI95" s="14"/>
      <c r="NTJ95" s="14"/>
      <c r="NTK95" s="14"/>
      <c r="NTL95" s="14"/>
      <c r="NTM95" s="14"/>
      <c r="NTN95" s="14"/>
      <c r="NTO95" s="14"/>
      <c r="NTP95" s="14"/>
      <c r="NTQ95" s="14"/>
      <c r="NTR95" s="14"/>
      <c r="NTS95" s="14"/>
      <c r="NTT95" s="14"/>
      <c r="NTU95" s="14"/>
      <c r="NTV95" s="14"/>
      <c r="NTW95" s="14"/>
      <c r="NTX95" s="14"/>
      <c r="NTY95" s="14"/>
      <c r="NTZ95" s="14"/>
      <c r="NUA95" s="14"/>
      <c r="NUB95" s="14"/>
      <c r="NUC95" s="14"/>
      <c r="NUD95" s="14"/>
      <c r="NUE95" s="14"/>
      <c r="NUF95" s="14"/>
      <c r="NUG95" s="14"/>
      <c r="NUH95" s="14"/>
      <c r="NUI95" s="14"/>
      <c r="NUJ95" s="14"/>
      <c r="NUK95" s="14"/>
      <c r="NUL95" s="14"/>
      <c r="NUM95" s="14"/>
      <c r="NUN95" s="14"/>
      <c r="NUO95" s="14"/>
      <c r="NUP95" s="14"/>
      <c r="NUQ95" s="14"/>
      <c r="NUR95" s="14"/>
      <c r="NUS95" s="14"/>
      <c r="NUT95" s="14"/>
      <c r="NUU95" s="14"/>
      <c r="NUV95" s="14"/>
      <c r="NUW95" s="14"/>
      <c r="NUX95" s="14"/>
      <c r="NUY95" s="14"/>
      <c r="NUZ95" s="14"/>
      <c r="NVA95" s="14"/>
      <c r="NVB95" s="14"/>
      <c r="NVC95" s="14"/>
      <c r="NVD95" s="14"/>
      <c r="NVE95" s="14"/>
      <c r="NVF95" s="14"/>
      <c r="NVG95" s="14"/>
      <c r="NVH95" s="14"/>
      <c r="NVI95" s="14"/>
      <c r="NVJ95" s="14"/>
      <c r="NVK95" s="14"/>
      <c r="NVL95" s="14"/>
      <c r="NVM95" s="14"/>
      <c r="NVN95" s="14"/>
      <c r="NVO95" s="14"/>
      <c r="NVP95" s="14"/>
      <c r="NVQ95" s="14"/>
      <c r="NVR95" s="14"/>
      <c r="NVS95" s="14"/>
      <c r="NVT95" s="14"/>
      <c r="NVU95" s="14"/>
      <c r="NVV95" s="14"/>
      <c r="NVW95" s="14"/>
      <c r="NVX95" s="14"/>
      <c r="NVY95" s="14"/>
      <c r="NVZ95" s="14"/>
      <c r="NWA95" s="14"/>
      <c r="NWB95" s="14"/>
      <c r="NWC95" s="14"/>
      <c r="NWD95" s="14"/>
      <c r="NWE95" s="14"/>
      <c r="NWF95" s="14"/>
      <c r="NWG95" s="14"/>
      <c r="NWH95" s="14"/>
      <c r="NWI95" s="14"/>
      <c r="NWJ95" s="14"/>
      <c r="NWK95" s="14"/>
      <c r="NWL95" s="14"/>
      <c r="NWM95" s="14"/>
      <c r="NWN95" s="14"/>
      <c r="NWO95" s="14"/>
      <c r="NWP95" s="14"/>
      <c r="NWQ95" s="14"/>
      <c r="NWR95" s="14"/>
      <c r="NWS95" s="14"/>
      <c r="NWT95" s="14"/>
      <c r="NWU95" s="14"/>
      <c r="NWV95" s="14"/>
      <c r="NWW95" s="14"/>
      <c r="NWX95" s="14"/>
      <c r="NWY95" s="14"/>
      <c r="NWZ95" s="14"/>
      <c r="NXA95" s="14"/>
      <c r="NXB95" s="14"/>
      <c r="NXC95" s="14"/>
      <c r="NXD95" s="14"/>
      <c r="NXE95" s="14"/>
      <c r="NXF95" s="14"/>
      <c r="NXG95" s="14"/>
      <c r="NXH95" s="14"/>
      <c r="NXI95" s="14"/>
      <c r="NXJ95" s="14"/>
      <c r="NXK95" s="14"/>
      <c r="NXL95" s="14"/>
      <c r="NXM95" s="14"/>
      <c r="NXN95" s="14"/>
      <c r="NXO95" s="14"/>
      <c r="NXP95" s="14"/>
      <c r="NXQ95" s="14"/>
      <c r="NXR95" s="14"/>
      <c r="NXS95" s="14"/>
      <c r="NXT95" s="14"/>
      <c r="NXU95" s="14"/>
      <c r="NXV95" s="14"/>
      <c r="NXW95" s="14"/>
      <c r="NXX95" s="14"/>
      <c r="NXY95" s="14"/>
      <c r="NXZ95" s="14"/>
      <c r="NYA95" s="14"/>
      <c r="NYB95" s="14"/>
      <c r="NYC95" s="14"/>
      <c r="NYD95" s="14"/>
      <c r="NYE95" s="14"/>
      <c r="NYF95" s="14"/>
      <c r="NYG95" s="14"/>
      <c r="NYH95" s="14"/>
      <c r="NYI95" s="14"/>
      <c r="NYJ95" s="14"/>
      <c r="NYK95" s="14"/>
      <c r="NYL95" s="14"/>
      <c r="NYM95" s="14"/>
      <c r="NYN95" s="14"/>
      <c r="NYO95" s="14"/>
      <c r="NYP95" s="14"/>
      <c r="NYQ95" s="14"/>
      <c r="NYR95" s="14"/>
      <c r="NYS95" s="14"/>
      <c r="NYT95" s="14"/>
      <c r="NYU95" s="14"/>
      <c r="NYV95" s="14"/>
      <c r="NYW95" s="14"/>
      <c r="NYX95" s="14"/>
      <c r="NYY95" s="14"/>
      <c r="NYZ95" s="14"/>
      <c r="NZA95" s="14"/>
      <c r="NZB95" s="14"/>
      <c r="NZC95" s="14"/>
      <c r="NZD95" s="14"/>
      <c r="NZE95" s="14"/>
      <c r="NZF95" s="14"/>
      <c r="NZG95" s="14"/>
      <c r="NZH95" s="14"/>
      <c r="NZI95" s="14"/>
      <c r="NZJ95" s="14"/>
      <c r="NZK95" s="14"/>
      <c r="NZL95" s="14"/>
      <c r="NZM95" s="14"/>
      <c r="NZN95" s="14"/>
      <c r="NZO95" s="14"/>
      <c r="NZP95" s="14"/>
      <c r="NZQ95" s="14"/>
      <c r="NZR95" s="14"/>
      <c r="NZS95" s="14"/>
      <c r="NZT95" s="14"/>
      <c r="NZU95" s="14"/>
      <c r="NZV95" s="14"/>
      <c r="NZW95" s="14"/>
      <c r="NZX95" s="14"/>
      <c r="NZY95" s="14"/>
      <c r="NZZ95" s="14"/>
      <c r="OAA95" s="14"/>
      <c r="OAB95" s="14"/>
      <c r="OAC95" s="14"/>
      <c r="OAD95" s="14"/>
      <c r="OAE95" s="14"/>
      <c r="OAF95" s="14"/>
      <c r="OAG95" s="14"/>
      <c r="OAH95" s="14"/>
      <c r="OAI95" s="14"/>
      <c r="OAJ95" s="14"/>
      <c r="OAK95" s="14"/>
      <c r="OAL95" s="14"/>
      <c r="OAM95" s="14"/>
      <c r="OAN95" s="14"/>
      <c r="OAO95" s="14"/>
      <c r="OAP95" s="14"/>
      <c r="OAQ95" s="14"/>
      <c r="OAR95" s="14"/>
      <c r="OAS95" s="14"/>
      <c r="OAT95" s="14"/>
      <c r="OAU95" s="14"/>
      <c r="OAV95" s="14"/>
      <c r="OAW95" s="14"/>
      <c r="OAX95" s="14"/>
      <c r="OAY95" s="14"/>
      <c r="OAZ95" s="14"/>
      <c r="OBA95" s="14"/>
      <c r="OBB95" s="14"/>
      <c r="OBC95" s="14"/>
      <c r="OBD95" s="14"/>
      <c r="OBE95" s="14"/>
      <c r="OBF95" s="14"/>
      <c r="OBG95" s="14"/>
      <c r="OBH95" s="14"/>
      <c r="OBI95" s="14"/>
      <c r="OBJ95" s="14"/>
      <c r="OBK95" s="14"/>
      <c r="OBL95" s="14"/>
      <c r="OBM95" s="14"/>
      <c r="OBN95" s="14"/>
      <c r="OBO95" s="14"/>
      <c r="OBP95" s="14"/>
      <c r="OBQ95" s="14"/>
      <c r="OBR95" s="14"/>
      <c r="OBS95" s="14"/>
      <c r="OBT95" s="14"/>
      <c r="OBU95" s="14"/>
      <c r="OBV95" s="14"/>
      <c r="OBW95" s="14"/>
      <c r="OBX95" s="14"/>
      <c r="OBY95" s="14"/>
      <c r="OBZ95" s="14"/>
      <c r="OCA95" s="14"/>
      <c r="OCB95" s="14"/>
      <c r="OCC95" s="14"/>
      <c r="OCD95" s="14"/>
      <c r="OCE95" s="14"/>
      <c r="OCF95" s="14"/>
      <c r="OCG95" s="14"/>
      <c r="OCH95" s="14"/>
      <c r="OCI95" s="14"/>
      <c r="OCJ95" s="14"/>
      <c r="OCK95" s="14"/>
      <c r="OCL95" s="14"/>
      <c r="OCM95" s="14"/>
      <c r="OCN95" s="14"/>
      <c r="OCO95" s="14"/>
      <c r="OCP95" s="14"/>
      <c r="OCQ95" s="14"/>
      <c r="OCR95" s="14"/>
      <c r="OCS95" s="14"/>
      <c r="OCT95" s="14"/>
      <c r="OCU95" s="14"/>
      <c r="OCV95" s="14"/>
      <c r="OCW95" s="14"/>
      <c r="OCX95" s="14"/>
      <c r="OCY95" s="14"/>
      <c r="OCZ95" s="14"/>
      <c r="ODA95" s="14"/>
      <c r="ODB95" s="14"/>
      <c r="ODC95" s="14"/>
      <c r="ODD95" s="14"/>
      <c r="ODE95" s="14"/>
      <c r="ODF95" s="14"/>
      <c r="ODG95" s="14"/>
      <c r="ODH95" s="14"/>
      <c r="ODI95" s="14"/>
      <c r="ODJ95" s="14"/>
      <c r="ODK95" s="14"/>
      <c r="ODL95" s="14"/>
      <c r="ODM95" s="14"/>
      <c r="ODN95" s="14"/>
      <c r="ODO95" s="14"/>
      <c r="ODP95" s="14"/>
      <c r="ODQ95" s="14"/>
      <c r="ODR95" s="14"/>
      <c r="ODS95" s="14"/>
      <c r="ODT95" s="14"/>
      <c r="ODU95" s="14"/>
      <c r="ODV95" s="14"/>
      <c r="ODW95" s="14"/>
      <c r="ODX95" s="14"/>
      <c r="ODY95" s="14"/>
      <c r="ODZ95" s="14"/>
      <c r="OEA95" s="14"/>
      <c r="OEB95" s="14"/>
      <c r="OEC95" s="14"/>
      <c r="OED95" s="14"/>
      <c r="OEE95" s="14"/>
      <c r="OEF95" s="14"/>
      <c r="OEG95" s="14"/>
      <c r="OEH95" s="14"/>
      <c r="OEI95" s="14"/>
      <c r="OEJ95" s="14"/>
      <c r="OEK95" s="14"/>
      <c r="OEL95" s="14"/>
      <c r="OEM95" s="14"/>
      <c r="OEN95" s="14"/>
      <c r="OEO95" s="14"/>
      <c r="OEP95" s="14"/>
      <c r="OEQ95" s="14"/>
      <c r="OER95" s="14"/>
      <c r="OES95" s="14"/>
      <c r="OET95" s="14"/>
      <c r="OEU95" s="14"/>
      <c r="OEV95" s="14"/>
      <c r="OEW95" s="14"/>
      <c r="OEX95" s="14"/>
      <c r="OEY95" s="14"/>
      <c r="OEZ95" s="14"/>
      <c r="OFA95" s="14"/>
      <c r="OFB95" s="14"/>
      <c r="OFC95" s="14"/>
      <c r="OFD95" s="14"/>
      <c r="OFE95" s="14"/>
      <c r="OFF95" s="14"/>
      <c r="OFG95" s="14"/>
      <c r="OFH95" s="14"/>
      <c r="OFI95" s="14"/>
      <c r="OFJ95" s="14"/>
      <c r="OFK95" s="14"/>
      <c r="OFL95" s="14"/>
      <c r="OFM95" s="14"/>
      <c r="OFN95" s="14"/>
      <c r="OFO95" s="14"/>
      <c r="OFP95" s="14"/>
      <c r="OFQ95" s="14"/>
      <c r="OFR95" s="14"/>
      <c r="OFS95" s="14"/>
      <c r="OFT95" s="14"/>
      <c r="OFU95" s="14"/>
      <c r="OFV95" s="14"/>
      <c r="OFW95" s="14"/>
      <c r="OFX95" s="14"/>
      <c r="OFY95" s="14"/>
      <c r="OFZ95" s="14"/>
      <c r="OGA95" s="14"/>
      <c r="OGB95" s="14"/>
      <c r="OGC95" s="14"/>
      <c r="OGD95" s="14"/>
      <c r="OGE95" s="14"/>
      <c r="OGF95" s="14"/>
      <c r="OGG95" s="14"/>
      <c r="OGH95" s="14"/>
      <c r="OGI95" s="14"/>
      <c r="OGJ95" s="14"/>
      <c r="OGK95" s="14"/>
      <c r="OGL95" s="14"/>
      <c r="OGM95" s="14"/>
      <c r="OGN95" s="14"/>
      <c r="OGO95" s="14"/>
      <c r="OGP95" s="14"/>
      <c r="OGQ95" s="14"/>
      <c r="OGR95" s="14"/>
      <c r="OGS95" s="14"/>
      <c r="OGT95" s="14"/>
      <c r="OGU95" s="14"/>
      <c r="OGV95" s="14"/>
      <c r="OGW95" s="14"/>
      <c r="OGX95" s="14"/>
      <c r="OGY95" s="14"/>
      <c r="OGZ95" s="14"/>
      <c r="OHA95" s="14"/>
      <c r="OHB95" s="14"/>
      <c r="OHC95" s="14"/>
      <c r="OHD95" s="14"/>
      <c r="OHE95" s="14"/>
      <c r="OHF95" s="14"/>
      <c r="OHG95" s="14"/>
      <c r="OHH95" s="14"/>
      <c r="OHI95" s="14"/>
      <c r="OHJ95" s="14"/>
      <c r="OHK95" s="14"/>
      <c r="OHL95" s="14"/>
      <c r="OHM95" s="14"/>
      <c r="OHN95" s="14"/>
      <c r="OHO95" s="14"/>
      <c r="OHP95" s="14"/>
      <c r="OHQ95" s="14"/>
      <c r="OHR95" s="14"/>
      <c r="OHS95" s="14"/>
      <c r="OHT95" s="14"/>
      <c r="OHU95" s="14"/>
      <c r="OHV95" s="14"/>
      <c r="OHW95" s="14"/>
      <c r="OHX95" s="14"/>
      <c r="OHY95" s="14"/>
      <c r="OHZ95" s="14"/>
      <c r="OIA95" s="14"/>
      <c r="OIB95" s="14"/>
      <c r="OIC95" s="14"/>
      <c r="OID95" s="14"/>
      <c r="OIE95" s="14"/>
      <c r="OIF95" s="14"/>
      <c r="OIG95" s="14"/>
      <c r="OIH95" s="14"/>
      <c r="OII95" s="14"/>
      <c r="OIJ95" s="14"/>
      <c r="OIK95" s="14"/>
      <c r="OIL95" s="14"/>
      <c r="OIM95" s="14"/>
      <c r="OIN95" s="14"/>
      <c r="OIO95" s="14"/>
      <c r="OIP95" s="14"/>
      <c r="OIQ95" s="14"/>
      <c r="OIR95" s="14"/>
      <c r="OIS95" s="14"/>
      <c r="OIT95" s="14"/>
      <c r="OIU95" s="14"/>
      <c r="OIV95" s="14"/>
      <c r="OIW95" s="14"/>
      <c r="OIX95" s="14"/>
      <c r="OIY95" s="14"/>
      <c r="OIZ95" s="14"/>
      <c r="OJA95" s="14"/>
      <c r="OJB95" s="14"/>
      <c r="OJC95" s="14"/>
      <c r="OJD95" s="14"/>
      <c r="OJE95" s="14"/>
      <c r="OJF95" s="14"/>
      <c r="OJG95" s="14"/>
      <c r="OJH95" s="14"/>
      <c r="OJI95" s="14"/>
      <c r="OJJ95" s="14"/>
      <c r="OJK95" s="14"/>
      <c r="OJL95" s="14"/>
      <c r="OJM95" s="14"/>
      <c r="OJN95" s="14"/>
      <c r="OJO95" s="14"/>
      <c r="OJP95" s="14"/>
      <c r="OJQ95" s="14"/>
      <c r="OJR95" s="14"/>
      <c r="OJS95" s="14"/>
      <c r="OJT95" s="14"/>
      <c r="OJU95" s="14"/>
      <c r="OJV95" s="14"/>
      <c r="OJW95" s="14"/>
      <c r="OJX95" s="14"/>
      <c r="OJY95" s="14"/>
      <c r="OJZ95" s="14"/>
      <c r="OKA95" s="14"/>
      <c r="OKB95" s="14"/>
      <c r="OKC95" s="14"/>
      <c r="OKD95" s="14"/>
      <c r="OKE95" s="14"/>
      <c r="OKF95" s="14"/>
      <c r="OKG95" s="14"/>
      <c r="OKH95" s="14"/>
      <c r="OKI95" s="14"/>
      <c r="OKJ95" s="14"/>
      <c r="OKK95" s="14"/>
      <c r="OKL95" s="14"/>
      <c r="OKM95" s="14"/>
      <c r="OKN95" s="14"/>
      <c r="OKO95" s="14"/>
      <c r="OKP95" s="14"/>
      <c r="OKQ95" s="14"/>
      <c r="OKR95" s="14"/>
      <c r="OKS95" s="14"/>
      <c r="OKT95" s="14"/>
      <c r="OKU95" s="14"/>
      <c r="OKV95" s="14"/>
      <c r="OKW95" s="14"/>
      <c r="OKX95" s="14"/>
      <c r="OKY95" s="14"/>
      <c r="OKZ95" s="14"/>
      <c r="OLA95" s="14"/>
      <c r="OLB95" s="14"/>
      <c r="OLC95" s="14"/>
      <c r="OLD95" s="14"/>
      <c r="OLE95" s="14"/>
      <c r="OLF95" s="14"/>
      <c r="OLG95" s="14"/>
      <c r="OLH95" s="14"/>
      <c r="OLI95" s="14"/>
      <c r="OLJ95" s="14"/>
      <c r="OLK95" s="14"/>
      <c r="OLL95" s="14"/>
      <c r="OLM95" s="14"/>
      <c r="OLN95" s="14"/>
      <c r="OLO95" s="14"/>
      <c r="OLP95" s="14"/>
      <c r="OLQ95" s="14"/>
      <c r="OLR95" s="14"/>
      <c r="OLS95" s="14"/>
      <c r="OLT95" s="14"/>
      <c r="OLU95" s="14"/>
      <c r="OLV95" s="14"/>
      <c r="OLW95" s="14"/>
      <c r="OLX95" s="14"/>
      <c r="OLY95" s="14"/>
      <c r="OLZ95" s="14"/>
      <c r="OMA95" s="14"/>
      <c r="OMB95" s="14"/>
      <c r="OMC95" s="14"/>
      <c r="OMD95" s="14"/>
      <c r="OME95" s="14"/>
      <c r="OMF95" s="14"/>
      <c r="OMG95" s="14"/>
      <c r="OMH95" s="14"/>
      <c r="OMI95" s="14"/>
      <c r="OMJ95" s="14"/>
      <c r="OMK95" s="14"/>
      <c r="OML95" s="14"/>
      <c r="OMM95" s="14"/>
      <c r="OMN95" s="14"/>
      <c r="OMO95" s="14"/>
      <c r="OMP95" s="14"/>
      <c r="OMQ95" s="14"/>
      <c r="OMR95" s="14"/>
      <c r="OMS95" s="14"/>
      <c r="OMT95" s="14"/>
      <c r="OMU95" s="14"/>
      <c r="OMV95" s="14"/>
      <c r="OMW95" s="14"/>
      <c r="OMX95" s="14"/>
      <c r="OMY95" s="14"/>
      <c r="OMZ95" s="14"/>
      <c r="ONA95" s="14"/>
      <c r="ONB95" s="14"/>
      <c r="ONC95" s="14"/>
      <c r="OND95" s="14"/>
      <c r="ONE95" s="14"/>
      <c r="ONF95" s="14"/>
      <c r="ONG95" s="14"/>
      <c r="ONH95" s="14"/>
      <c r="ONI95" s="14"/>
      <c r="ONJ95" s="14"/>
      <c r="ONK95" s="14"/>
      <c r="ONL95" s="14"/>
      <c r="ONM95" s="14"/>
      <c r="ONN95" s="14"/>
      <c r="ONO95" s="14"/>
      <c r="ONP95" s="14"/>
      <c r="ONQ95" s="14"/>
      <c r="ONR95" s="14"/>
      <c r="ONS95" s="14"/>
      <c r="ONT95" s="14"/>
      <c r="ONU95" s="14"/>
      <c r="ONV95" s="14"/>
      <c r="ONW95" s="14"/>
      <c r="ONX95" s="14"/>
      <c r="ONY95" s="14"/>
      <c r="ONZ95" s="14"/>
      <c r="OOA95" s="14"/>
      <c r="OOB95" s="14"/>
      <c r="OOC95" s="14"/>
      <c r="OOD95" s="14"/>
      <c r="OOE95" s="14"/>
      <c r="OOF95" s="14"/>
      <c r="OOG95" s="14"/>
      <c r="OOH95" s="14"/>
      <c r="OOI95" s="14"/>
      <c r="OOJ95" s="14"/>
      <c r="OOK95" s="14"/>
      <c r="OOL95" s="14"/>
      <c r="OOM95" s="14"/>
      <c r="OON95" s="14"/>
      <c r="OOO95" s="14"/>
      <c r="OOP95" s="14"/>
      <c r="OOQ95" s="14"/>
      <c r="OOR95" s="14"/>
      <c r="OOS95" s="14"/>
      <c r="OOT95" s="14"/>
      <c r="OOU95" s="14"/>
      <c r="OOV95" s="14"/>
      <c r="OOW95" s="14"/>
      <c r="OOX95" s="14"/>
      <c r="OOY95" s="14"/>
      <c r="OOZ95" s="14"/>
      <c r="OPA95" s="14"/>
      <c r="OPB95" s="14"/>
      <c r="OPC95" s="14"/>
      <c r="OPD95" s="14"/>
      <c r="OPE95" s="14"/>
      <c r="OPF95" s="14"/>
      <c r="OPG95" s="14"/>
      <c r="OPH95" s="14"/>
      <c r="OPI95" s="14"/>
      <c r="OPJ95" s="14"/>
      <c r="OPK95" s="14"/>
      <c r="OPL95" s="14"/>
      <c r="OPM95" s="14"/>
      <c r="OPN95" s="14"/>
      <c r="OPO95" s="14"/>
      <c r="OPP95" s="14"/>
      <c r="OPQ95" s="14"/>
      <c r="OPR95" s="14"/>
      <c r="OPS95" s="14"/>
      <c r="OPT95" s="14"/>
      <c r="OPU95" s="14"/>
      <c r="OPV95" s="14"/>
      <c r="OPW95" s="14"/>
      <c r="OPX95" s="14"/>
      <c r="OPY95" s="14"/>
      <c r="OPZ95" s="14"/>
      <c r="OQA95" s="14"/>
      <c r="OQB95" s="14"/>
      <c r="OQC95" s="14"/>
      <c r="OQD95" s="14"/>
      <c r="OQE95" s="14"/>
      <c r="OQF95" s="14"/>
      <c r="OQG95" s="14"/>
      <c r="OQH95" s="14"/>
      <c r="OQI95" s="14"/>
      <c r="OQJ95" s="14"/>
      <c r="OQK95" s="14"/>
      <c r="OQL95" s="14"/>
      <c r="OQM95" s="14"/>
      <c r="OQN95" s="14"/>
      <c r="OQO95" s="14"/>
      <c r="OQP95" s="14"/>
      <c r="OQQ95" s="14"/>
      <c r="OQR95" s="14"/>
      <c r="OQS95" s="14"/>
      <c r="OQT95" s="14"/>
      <c r="OQU95" s="14"/>
      <c r="OQV95" s="14"/>
      <c r="OQW95" s="14"/>
      <c r="OQX95" s="14"/>
      <c r="OQY95" s="14"/>
      <c r="OQZ95" s="14"/>
      <c r="ORA95" s="14"/>
      <c r="ORB95" s="14"/>
      <c r="ORC95" s="14"/>
      <c r="ORD95" s="14"/>
      <c r="ORE95" s="14"/>
      <c r="ORF95" s="14"/>
      <c r="ORG95" s="14"/>
      <c r="ORH95" s="14"/>
      <c r="ORI95" s="14"/>
      <c r="ORJ95" s="14"/>
      <c r="ORK95" s="14"/>
      <c r="ORL95" s="14"/>
      <c r="ORM95" s="14"/>
      <c r="ORN95" s="14"/>
      <c r="ORO95" s="14"/>
      <c r="ORP95" s="14"/>
      <c r="ORQ95" s="14"/>
      <c r="ORR95" s="14"/>
      <c r="ORS95" s="14"/>
      <c r="ORT95" s="14"/>
      <c r="ORU95" s="14"/>
      <c r="ORV95" s="14"/>
      <c r="ORW95" s="14"/>
      <c r="ORX95" s="14"/>
      <c r="ORY95" s="14"/>
      <c r="ORZ95" s="14"/>
      <c r="OSA95" s="14"/>
      <c r="OSB95" s="14"/>
      <c r="OSC95" s="14"/>
      <c r="OSD95" s="14"/>
      <c r="OSE95" s="14"/>
      <c r="OSF95" s="14"/>
      <c r="OSG95" s="14"/>
      <c r="OSH95" s="14"/>
      <c r="OSI95" s="14"/>
      <c r="OSJ95" s="14"/>
      <c r="OSK95" s="14"/>
      <c r="OSL95" s="14"/>
      <c r="OSM95" s="14"/>
      <c r="OSN95" s="14"/>
      <c r="OSO95" s="14"/>
      <c r="OSP95" s="14"/>
      <c r="OSQ95" s="14"/>
      <c r="OSR95" s="14"/>
      <c r="OSS95" s="14"/>
      <c r="OST95" s="14"/>
      <c r="OSU95" s="14"/>
      <c r="OSV95" s="14"/>
      <c r="OSW95" s="14"/>
      <c r="OSX95" s="14"/>
      <c r="OSY95" s="14"/>
      <c r="OSZ95" s="14"/>
      <c r="OTA95" s="14"/>
      <c r="OTB95" s="14"/>
      <c r="OTC95" s="14"/>
      <c r="OTD95" s="14"/>
      <c r="OTE95" s="14"/>
      <c r="OTF95" s="14"/>
      <c r="OTG95" s="14"/>
      <c r="OTH95" s="14"/>
      <c r="OTI95" s="14"/>
      <c r="OTJ95" s="14"/>
      <c r="OTK95" s="14"/>
      <c r="OTL95" s="14"/>
      <c r="OTM95" s="14"/>
      <c r="OTN95" s="14"/>
      <c r="OTO95" s="14"/>
      <c r="OTP95" s="14"/>
      <c r="OTQ95" s="14"/>
      <c r="OTR95" s="14"/>
      <c r="OTS95" s="14"/>
      <c r="OTT95" s="14"/>
      <c r="OTU95" s="14"/>
      <c r="OTV95" s="14"/>
      <c r="OTW95" s="14"/>
      <c r="OTX95" s="14"/>
      <c r="OTY95" s="14"/>
      <c r="OTZ95" s="14"/>
      <c r="OUA95" s="14"/>
      <c r="OUB95" s="14"/>
      <c r="OUC95" s="14"/>
      <c r="OUD95" s="14"/>
      <c r="OUE95" s="14"/>
      <c r="OUF95" s="14"/>
      <c r="OUG95" s="14"/>
      <c r="OUH95" s="14"/>
      <c r="OUI95" s="14"/>
      <c r="OUJ95" s="14"/>
      <c r="OUK95" s="14"/>
      <c r="OUL95" s="14"/>
      <c r="OUM95" s="14"/>
      <c r="OUN95" s="14"/>
      <c r="OUO95" s="14"/>
      <c r="OUP95" s="14"/>
      <c r="OUQ95" s="14"/>
      <c r="OUR95" s="14"/>
      <c r="OUS95" s="14"/>
      <c r="OUT95" s="14"/>
      <c r="OUU95" s="14"/>
      <c r="OUV95" s="14"/>
      <c r="OUW95" s="14"/>
      <c r="OUX95" s="14"/>
      <c r="OUY95" s="14"/>
      <c r="OUZ95" s="14"/>
      <c r="OVA95" s="14"/>
      <c r="OVB95" s="14"/>
      <c r="OVC95" s="14"/>
      <c r="OVD95" s="14"/>
      <c r="OVE95" s="14"/>
      <c r="OVF95" s="14"/>
      <c r="OVG95" s="14"/>
      <c r="OVH95" s="14"/>
      <c r="OVI95" s="14"/>
      <c r="OVJ95" s="14"/>
      <c r="OVK95" s="14"/>
      <c r="OVL95" s="14"/>
      <c r="OVM95" s="14"/>
      <c r="OVN95" s="14"/>
      <c r="OVO95" s="14"/>
      <c r="OVP95" s="14"/>
      <c r="OVQ95" s="14"/>
      <c r="OVR95" s="14"/>
      <c r="OVS95" s="14"/>
      <c r="OVT95" s="14"/>
      <c r="OVU95" s="14"/>
      <c r="OVV95" s="14"/>
      <c r="OVW95" s="14"/>
      <c r="OVX95" s="14"/>
      <c r="OVY95" s="14"/>
      <c r="OVZ95" s="14"/>
      <c r="OWA95" s="14"/>
      <c r="OWB95" s="14"/>
      <c r="OWC95" s="14"/>
      <c r="OWD95" s="14"/>
      <c r="OWE95" s="14"/>
      <c r="OWF95" s="14"/>
      <c r="OWG95" s="14"/>
      <c r="OWH95" s="14"/>
      <c r="OWI95" s="14"/>
      <c r="OWJ95" s="14"/>
      <c r="OWK95" s="14"/>
      <c r="OWL95" s="14"/>
      <c r="OWM95" s="14"/>
      <c r="OWN95" s="14"/>
      <c r="OWO95" s="14"/>
      <c r="OWP95" s="14"/>
      <c r="OWQ95" s="14"/>
      <c r="OWR95" s="14"/>
      <c r="OWS95" s="14"/>
      <c r="OWT95" s="14"/>
      <c r="OWU95" s="14"/>
      <c r="OWV95" s="14"/>
      <c r="OWW95" s="14"/>
      <c r="OWX95" s="14"/>
      <c r="OWY95" s="14"/>
      <c r="OWZ95" s="14"/>
      <c r="OXA95" s="14"/>
      <c r="OXB95" s="14"/>
      <c r="OXC95" s="14"/>
      <c r="OXD95" s="14"/>
      <c r="OXE95" s="14"/>
      <c r="OXF95" s="14"/>
      <c r="OXG95" s="14"/>
      <c r="OXH95" s="14"/>
      <c r="OXI95" s="14"/>
      <c r="OXJ95" s="14"/>
      <c r="OXK95" s="14"/>
      <c r="OXL95" s="14"/>
      <c r="OXM95" s="14"/>
      <c r="OXN95" s="14"/>
      <c r="OXO95" s="14"/>
      <c r="OXP95" s="14"/>
      <c r="OXQ95" s="14"/>
      <c r="OXR95" s="14"/>
      <c r="OXS95" s="14"/>
      <c r="OXT95" s="14"/>
      <c r="OXU95" s="14"/>
      <c r="OXV95" s="14"/>
      <c r="OXW95" s="14"/>
      <c r="OXX95" s="14"/>
      <c r="OXY95" s="14"/>
      <c r="OXZ95" s="14"/>
      <c r="OYA95" s="14"/>
      <c r="OYB95" s="14"/>
      <c r="OYC95" s="14"/>
      <c r="OYD95" s="14"/>
      <c r="OYE95" s="14"/>
      <c r="OYF95" s="14"/>
      <c r="OYG95" s="14"/>
      <c r="OYH95" s="14"/>
      <c r="OYI95" s="14"/>
      <c r="OYJ95" s="14"/>
      <c r="OYK95" s="14"/>
      <c r="OYL95" s="14"/>
      <c r="OYM95" s="14"/>
      <c r="OYN95" s="14"/>
      <c r="OYO95" s="14"/>
      <c r="OYP95" s="14"/>
      <c r="OYQ95" s="14"/>
      <c r="OYR95" s="14"/>
      <c r="OYS95" s="14"/>
      <c r="OYT95" s="14"/>
      <c r="OYU95" s="14"/>
      <c r="OYV95" s="14"/>
      <c r="OYW95" s="14"/>
      <c r="OYX95" s="14"/>
      <c r="OYY95" s="14"/>
      <c r="OYZ95" s="14"/>
      <c r="OZA95" s="14"/>
      <c r="OZB95" s="14"/>
      <c r="OZC95" s="14"/>
      <c r="OZD95" s="14"/>
      <c r="OZE95" s="14"/>
      <c r="OZF95" s="14"/>
      <c r="OZG95" s="14"/>
      <c r="OZH95" s="14"/>
      <c r="OZI95" s="14"/>
      <c r="OZJ95" s="14"/>
      <c r="OZK95" s="14"/>
      <c r="OZL95" s="14"/>
      <c r="OZM95" s="14"/>
      <c r="OZN95" s="14"/>
      <c r="OZO95" s="14"/>
      <c r="OZP95" s="14"/>
      <c r="OZQ95" s="14"/>
      <c r="OZR95" s="14"/>
      <c r="OZS95" s="14"/>
      <c r="OZT95" s="14"/>
      <c r="OZU95" s="14"/>
      <c r="OZV95" s="14"/>
      <c r="OZW95" s="14"/>
      <c r="OZX95" s="14"/>
      <c r="OZY95" s="14"/>
      <c r="OZZ95" s="14"/>
      <c r="PAA95" s="14"/>
      <c r="PAB95" s="14"/>
      <c r="PAC95" s="14"/>
      <c r="PAD95" s="14"/>
      <c r="PAE95" s="14"/>
      <c r="PAF95" s="14"/>
      <c r="PAG95" s="14"/>
      <c r="PAH95" s="14"/>
      <c r="PAI95" s="14"/>
      <c r="PAJ95" s="14"/>
      <c r="PAK95" s="14"/>
      <c r="PAL95" s="14"/>
      <c r="PAM95" s="14"/>
      <c r="PAN95" s="14"/>
      <c r="PAO95" s="14"/>
      <c r="PAP95" s="14"/>
      <c r="PAQ95" s="14"/>
      <c r="PAR95" s="14"/>
      <c r="PAS95" s="14"/>
      <c r="PAT95" s="14"/>
      <c r="PAU95" s="14"/>
      <c r="PAV95" s="14"/>
      <c r="PAW95" s="14"/>
      <c r="PAX95" s="14"/>
      <c r="PAY95" s="14"/>
      <c r="PAZ95" s="14"/>
      <c r="PBA95" s="14"/>
      <c r="PBB95" s="14"/>
      <c r="PBC95" s="14"/>
      <c r="PBD95" s="14"/>
      <c r="PBE95" s="14"/>
      <c r="PBF95" s="14"/>
      <c r="PBG95" s="14"/>
      <c r="PBH95" s="14"/>
      <c r="PBI95" s="14"/>
      <c r="PBJ95" s="14"/>
      <c r="PBK95" s="14"/>
      <c r="PBL95" s="14"/>
      <c r="PBM95" s="14"/>
      <c r="PBN95" s="14"/>
      <c r="PBO95" s="14"/>
      <c r="PBP95" s="14"/>
      <c r="PBQ95" s="14"/>
      <c r="PBR95" s="14"/>
      <c r="PBS95" s="14"/>
      <c r="PBT95" s="14"/>
      <c r="PBU95" s="14"/>
      <c r="PBV95" s="14"/>
      <c r="PBW95" s="14"/>
      <c r="PBX95" s="14"/>
      <c r="PBY95" s="14"/>
      <c r="PBZ95" s="14"/>
      <c r="PCA95" s="14"/>
      <c r="PCB95" s="14"/>
      <c r="PCC95" s="14"/>
      <c r="PCD95" s="14"/>
      <c r="PCE95" s="14"/>
      <c r="PCF95" s="14"/>
      <c r="PCG95" s="14"/>
      <c r="PCH95" s="14"/>
      <c r="PCI95" s="14"/>
      <c r="PCJ95" s="14"/>
      <c r="PCK95" s="14"/>
      <c r="PCL95" s="14"/>
      <c r="PCM95" s="14"/>
      <c r="PCN95" s="14"/>
      <c r="PCO95" s="14"/>
      <c r="PCP95" s="14"/>
      <c r="PCQ95" s="14"/>
      <c r="PCR95" s="14"/>
      <c r="PCS95" s="14"/>
      <c r="PCT95" s="14"/>
      <c r="PCU95" s="14"/>
      <c r="PCV95" s="14"/>
      <c r="PCW95" s="14"/>
      <c r="PCX95" s="14"/>
      <c r="PCY95" s="14"/>
      <c r="PCZ95" s="14"/>
      <c r="PDA95" s="14"/>
      <c r="PDB95" s="14"/>
      <c r="PDC95" s="14"/>
      <c r="PDD95" s="14"/>
      <c r="PDE95" s="14"/>
      <c r="PDF95" s="14"/>
      <c r="PDG95" s="14"/>
      <c r="PDH95" s="14"/>
      <c r="PDI95" s="14"/>
      <c r="PDJ95" s="14"/>
      <c r="PDK95" s="14"/>
      <c r="PDL95" s="14"/>
      <c r="PDM95" s="14"/>
      <c r="PDN95" s="14"/>
      <c r="PDO95" s="14"/>
      <c r="PDP95" s="14"/>
      <c r="PDQ95" s="14"/>
      <c r="PDR95" s="14"/>
      <c r="PDS95" s="14"/>
      <c r="PDT95" s="14"/>
      <c r="PDU95" s="14"/>
      <c r="PDV95" s="14"/>
      <c r="PDW95" s="14"/>
      <c r="PDX95" s="14"/>
      <c r="PDY95" s="14"/>
      <c r="PDZ95" s="14"/>
      <c r="PEA95" s="14"/>
      <c r="PEB95" s="14"/>
      <c r="PEC95" s="14"/>
      <c r="PED95" s="14"/>
      <c r="PEE95" s="14"/>
      <c r="PEF95" s="14"/>
      <c r="PEG95" s="14"/>
      <c r="PEH95" s="14"/>
      <c r="PEI95" s="14"/>
      <c r="PEJ95" s="14"/>
      <c r="PEK95" s="14"/>
      <c r="PEL95" s="14"/>
      <c r="PEM95" s="14"/>
      <c r="PEN95" s="14"/>
      <c r="PEO95" s="14"/>
      <c r="PEP95" s="14"/>
      <c r="PEQ95" s="14"/>
      <c r="PER95" s="14"/>
      <c r="PES95" s="14"/>
      <c r="PET95" s="14"/>
      <c r="PEU95" s="14"/>
      <c r="PEV95" s="14"/>
      <c r="PEW95" s="14"/>
      <c r="PEX95" s="14"/>
      <c r="PEY95" s="14"/>
      <c r="PEZ95" s="14"/>
      <c r="PFA95" s="14"/>
      <c r="PFB95" s="14"/>
      <c r="PFC95" s="14"/>
      <c r="PFD95" s="14"/>
      <c r="PFE95" s="14"/>
      <c r="PFF95" s="14"/>
      <c r="PFG95" s="14"/>
      <c r="PFH95" s="14"/>
      <c r="PFI95" s="14"/>
      <c r="PFJ95" s="14"/>
      <c r="PFK95" s="14"/>
      <c r="PFL95" s="14"/>
      <c r="PFM95" s="14"/>
      <c r="PFN95" s="14"/>
      <c r="PFO95" s="14"/>
      <c r="PFP95" s="14"/>
      <c r="PFQ95" s="14"/>
      <c r="PFR95" s="14"/>
      <c r="PFS95" s="14"/>
      <c r="PFT95" s="14"/>
      <c r="PFU95" s="14"/>
      <c r="PFV95" s="14"/>
      <c r="PFW95" s="14"/>
      <c r="PFX95" s="14"/>
      <c r="PFY95" s="14"/>
      <c r="PFZ95" s="14"/>
      <c r="PGA95" s="14"/>
      <c r="PGB95" s="14"/>
      <c r="PGC95" s="14"/>
      <c r="PGD95" s="14"/>
      <c r="PGE95" s="14"/>
      <c r="PGF95" s="14"/>
      <c r="PGG95" s="14"/>
      <c r="PGH95" s="14"/>
      <c r="PGI95" s="14"/>
      <c r="PGJ95" s="14"/>
      <c r="PGK95" s="14"/>
      <c r="PGL95" s="14"/>
      <c r="PGM95" s="14"/>
      <c r="PGN95" s="14"/>
      <c r="PGO95" s="14"/>
      <c r="PGP95" s="14"/>
      <c r="PGQ95" s="14"/>
      <c r="PGR95" s="14"/>
      <c r="PGS95" s="14"/>
      <c r="PGT95" s="14"/>
      <c r="PGU95" s="14"/>
      <c r="PGV95" s="14"/>
      <c r="PGW95" s="14"/>
      <c r="PGX95" s="14"/>
      <c r="PGY95" s="14"/>
      <c r="PGZ95" s="14"/>
      <c r="PHA95" s="14"/>
      <c r="PHB95" s="14"/>
      <c r="PHC95" s="14"/>
      <c r="PHD95" s="14"/>
      <c r="PHE95" s="14"/>
      <c r="PHF95" s="14"/>
      <c r="PHG95" s="14"/>
      <c r="PHH95" s="14"/>
      <c r="PHI95" s="14"/>
      <c r="PHJ95" s="14"/>
      <c r="PHK95" s="14"/>
      <c r="PHL95" s="14"/>
      <c r="PHM95" s="14"/>
      <c r="PHN95" s="14"/>
      <c r="PHO95" s="14"/>
      <c r="PHP95" s="14"/>
      <c r="PHQ95" s="14"/>
      <c r="PHR95" s="14"/>
      <c r="PHS95" s="14"/>
      <c r="PHT95" s="14"/>
      <c r="PHU95" s="14"/>
      <c r="PHV95" s="14"/>
      <c r="PHW95" s="14"/>
      <c r="PHX95" s="14"/>
      <c r="PHY95" s="14"/>
      <c r="PHZ95" s="14"/>
      <c r="PIA95" s="14"/>
      <c r="PIB95" s="14"/>
      <c r="PIC95" s="14"/>
      <c r="PID95" s="14"/>
      <c r="PIE95" s="14"/>
      <c r="PIF95" s="14"/>
      <c r="PIG95" s="14"/>
      <c r="PIH95" s="14"/>
      <c r="PII95" s="14"/>
      <c r="PIJ95" s="14"/>
      <c r="PIK95" s="14"/>
      <c r="PIL95" s="14"/>
      <c r="PIM95" s="14"/>
      <c r="PIN95" s="14"/>
      <c r="PIO95" s="14"/>
      <c r="PIP95" s="14"/>
      <c r="PIQ95" s="14"/>
      <c r="PIR95" s="14"/>
      <c r="PIS95" s="14"/>
      <c r="PIT95" s="14"/>
      <c r="PIU95" s="14"/>
      <c r="PIV95" s="14"/>
      <c r="PIW95" s="14"/>
      <c r="PIX95" s="14"/>
      <c r="PIY95" s="14"/>
      <c r="PIZ95" s="14"/>
      <c r="PJA95" s="14"/>
      <c r="PJB95" s="14"/>
      <c r="PJC95" s="14"/>
      <c r="PJD95" s="14"/>
      <c r="PJE95" s="14"/>
      <c r="PJF95" s="14"/>
      <c r="PJG95" s="14"/>
      <c r="PJH95" s="14"/>
      <c r="PJI95" s="14"/>
      <c r="PJJ95" s="14"/>
      <c r="PJK95" s="14"/>
      <c r="PJL95" s="14"/>
      <c r="PJM95" s="14"/>
      <c r="PJN95" s="14"/>
      <c r="PJO95" s="14"/>
      <c r="PJP95" s="14"/>
      <c r="PJQ95" s="14"/>
      <c r="PJR95" s="14"/>
      <c r="PJS95" s="14"/>
      <c r="PJT95" s="14"/>
      <c r="PJU95" s="14"/>
      <c r="PJV95" s="14"/>
      <c r="PJW95" s="14"/>
      <c r="PJX95" s="14"/>
      <c r="PJY95" s="14"/>
      <c r="PJZ95" s="14"/>
      <c r="PKA95" s="14"/>
      <c r="PKB95" s="14"/>
      <c r="PKC95" s="14"/>
      <c r="PKD95" s="14"/>
      <c r="PKE95" s="14"/>
      <c r="PKF95" s="14"/>
      <c r="PKG95" s="14"/>
      <c r="PKH95" s="14"/>
      <c r="PKI95" s="14"/>
      <c r="PKJ95" s="14"/>
      <c r="PKK95" s="14"/>
      <c r="PKL95" s="14"/>
      <c r="PKM95" s="14"/>
      <c r="PKN95" s="14"/>
      <c r="PKO95" s="14"/>
      <c r="PKP95" s="14"/>
      <c r="PKQ95" s="14"/>
      <c r="PKR95" s="14"/>
      <c r="PKS95" s="14"/>
      <c r="PKT95" s="14"/>
      <c r="PKU95" s="14"/>
      <c r="PKV95" s="14"/>
      <c r="PKW95" s="14"/>
      <c r="PKX95" s="14"/>
      <c r="PKY95" s="14"/>
      <c r="PKZ95" s="14"/>
      <c r="PLA95" s="14"/>
      <c r="PLB95" s="14"/>
      <c r="PLC95" s="14"/>
      <c r="PLD95" s="14"/>
      <c r="PLE95" s="14"/>
      <c r="PLF95" s="14"/>
      <c r="PLG95" s="14"/>
      <c r="PLH95" s="14"/>
      <c r="PLI95" s="14"/>
      <c r="PLJ95" s="14"/>
      <c r="PLK95" s="14"/>
      <c r="PLL95" s="14"/>
      <c r="PLM95" s="14"/>
      <c r="PLN95" s="14"/>
      <c r="PLO95" s="14"/>
      <c r="PLP95" s="14"/>
      <c r="PLQ95" s="14"/>
      <c r="PLR95" s="14"/>
      <c r="PLS95" s="14"/>
      <c r="PLT95" s="14"/>
      <c r="PLU95" s="14"/>
      <c r="PLV95" s="14"/>
      <c r="PLW95" s="14"/>
      <c r="PLX95" s="14"/>
      <c r="PLY95" s="14"/>
      <c r="PLZ95" s="14"/>
      <c r="PMA95" s="14"/>
      <c r="PMB95" s="14"/>
      <c r="PMC95" s="14"/>
      <c r="PMD95" s="14"/>
      <c r="PME95" s="14"/>
      <c r="PMF95" s="14"/>
      <c r="PMG95" s="14"/>
      <c r="PMH95" s="14"/>
      <c r="PMI95" s="14"/>
      <c r="PMJ95" s="14"/>
      <c r="PMK95" s="14"/>
      <c r="PML95" s="14"/>
      <c r="PMM95" s="14"/>
      <c r="PMN95" s="14"/>
      <c r="PMO95" s="14"/>
      <c r="PMP95" s="14"/>
      <c r="PMQ95" s="14"/>
      <c r="PMR95" s="14"/>
      <c r="PMS95" s="14"/>
      <c r="PMT95" s="14"/>
      <c r="PMU95" s="14"/>
      <c r="PMV95" s="14"/>
      <c r="PMW95" s="14"/>
      <c r="PMX95" s="14"/>
      <c r="PMY95" s="14"/>
      <c r="PMZ95" s="14"/>
      <c r="PNA95" s="14"/>
      <c r="PNB95" s="14"/>
      <c r="PNC95" s="14"/>
      <c r="PND95" s="14"/>
      <c r="PNE95" s="14"/>
      <c r="PNF95" s="14"/>
      <c r="PNG95" s="14"/>
      <c r="PNH95" s="14"/>
      <c r="PNI95" s="14"/>
      <c r="PNJ95" s="14"/>
      <c r="PNK95" s="14"/>
      <c r="PNL95" s="14"/>
      <c r="PNM95" s="14"/>
      <c r="PNN95" s="14"/>
      <c r="PNO95" s="14"/>
      <c r="PNP95" s="14"/>
      <c r="PNQ95" s="14"/>
      <c r="PNR95" s="14"/>
      <c r="PNS95" s="14"/>
      <c r="PNT95" s="14"/>
      <c r="PNU95" s="14"/>
      <c r="PNV95" s="14"/>
      <c r="PNW95" s="14"/>
      <c r="PNX95" s="14"/>
      <c r="PNY95" s="14"/>
      <c r="PNZ95" s="14"/>
      <c r="POA95" s="14"/>
      <c r="POB95" s="14"/>
      <c r="POC95" s="14"/>
      <c r="POD95" s="14"/>
      <c r="POE95" s="14"/>
      <c r="POF95" s="14"/>
      <c r="POG95" s="14"/>
      <c r="POH95" s="14"/>
      <c r="POI95" s="14"/>
      <c r="POJ95" s="14"/>
      <c r="POK95" s="14"/>
      <c r="POL95" s="14"/>
      <c r="POM95" s="14"/>
      <c r="PON95" s="14"/>
      <c r="POO95" s="14"/>
      <c r="POP95" s="14"/>
      <c r="POQ95" s="14"/>
      <c r="POR95" s="14"/>
      <c r="POS95" s="14"/>
      <c r="POT95" s="14"/>
      <c r="POU95" s="14"/>
      <c r="POV95" s="14"/>
      <c r="POW95" s="14"/>
      <c r="POX95" s="14"/>
      <c r="POY95" s="14"/>
      <c r="POZ95" s="14"/>
      <c r="PPA95" s="14"/>
      <c r="PPB95" s="14"/>
      <c r="PPC95" s="14"/>
      <c r="PPD95" s="14"/>
      <c r="PPE95" s="14"/>
      <c r="PPF95" s="14"/>
      <c r="PPG95" s="14"/>
      <c r="PPH95" s="14"/>
      <c r="PPI95" s="14"/>
      <c r="PPJ95" s="14"/>
      <c r="PPK95" s="14"/>
      <c r="PPL95" s="14"/>
      <c r="PPM95" s="14"/>
      <c r="PPN95" s="14"/>
      <c r="PPO95" s="14"/>
      <c r="PPP95" s="14"/>
      <c r="PPQ95" s="14"/>
      <c r="PPR95" s="14"/>
      <c r="PPS95" s="14"/>
      <c r="PPT95" s="14"/>
      <c r="PPU95" s="14"/>
      <c r="PPV95" s="14"/>
      <c r="PPW95" s="14"/>
      <c r="PPX95" s="14"/>
      <c r="PPY95" s="14"/>
      <c r="PPZ95" s="14"/>
      <c r="PQA95" s="14"/>
      <c r="PQB95" s="14"/>
      <c r="PQC95" s="14"/>
      <c r="PQD95" s="14"/>
      <c r="PQE95" s="14"/>
      <c r="PQF95" s="14"/>
      <c r="PQG95" s="14"/>
      <c r="PQH95" s="14"/>
      <c r="PQI95" s="14"/>
      <c r="PQJ95" s="14"/>
      <c r="PQK95" s="14"/>
      <c r="PQL95" s="14"/>
      <c r="PQM95" s="14"/>
      <c r="PQN95" s="14"/>
      <c r="PQO95" s="14"/>
      <c r="PQP95" s="14"/>
      <c r="PQQ95" s="14"/>
      <c r="PQR95" s="14"/>
      <c r="PQS95" s="14"/>
      <c r="PQT95" s="14"/>
      <c r="PQU95" s="14"/>
      <c r="PQV95" s="14"/>
      <c r="PQW95" s="14"/>
      <c r="PQX95" s="14"/>
      <c r="PQY95" s="14"/>
      <c r="PQZ95" s="14"/>
      <c r="PRA95" s="14"/>
      <c r="PRB95" s="14"/>
      <c r="PRC95" s="14"/>
      <c r="PRD95" s="14"/>
      <c r="PRE95" s="14"/>
      <c r="PRF95" s="14"/>
      <c r="PRG95" s="14"/>
      <c r="PRH95" s="14"/>
      <c r="PRI95" s="14"/>
      <c r="PRJ95" s="14"/>
      <c r="PRK95" s="14"/>
      <c r="PRL95" s="14"/>
      <c r="PRM95" s="14"/>
      <c r="PRN95" s="14"/>
      <c r="PRO95" s="14"/>
      <c r="PRP95" s="14"/>
      <c r="PRQ95" s="14"/>
      <c r="PRR95" s="14"/>
      <c r="PRS95" s="14"/>
      <c r="PRT95" s="14"/>
      <c r="PRU95" s="14"/>
      <c r="PRV95" s="14"/>
      <c r="PRW95" s="14"/>
      <c r="PRX95" s="14"/>
      <c r="PRY95" s="14"/>
      <c r="PRZ95" s="14"/>
      <c r="PSA95" s="14"/>
      <c r="PSB95" s="14"/>
      <c r="PSC95" s="14"/>
      <c r="PSD95" s="14"/>
      <c r="PSE95" s="14"/>
      <c r="PSF95" s="14"/>
      <c r="PSG95" s="14"/>
      <c r="PSH95" s="14"/>
      <c r="PSI95" s="14"/>
      <c r="PSJ95" s="14"/>
      <c r="PSK95" s="14"/>
      <c r="PSL95" s="14"/>
      <c r="PSM95" s="14"/>
      <c r="PSN95" s="14"/>
      <c r="PSO95" s="14"/>
      <c r="PSP95" s="14"/>
      <c r="PSQ95" s="14"/>
      <c r="PSR95" s="14"/>
      <c r="PSS95" s="14"/>
      <c r="PST95" s="14"/>
      <c r="PSU95" s="14"/>
      <c r="PSV95" s="14"/>
      <c r="PSW95" s="14"/>
      <c r="PSX95" s="14"/>
      <c r="PSY95" s="14"/>
      <c r="PSZ95" s="14"/>
      <c r="PTA95" s="14"/>
      <c r="PTB95" s="14"/>
      <c r="PTC95" s="14"/>
      <c r="PTD95" s="14"/>
      <c r="PTE95" s="14"/>
      <c r="PTF95" s="14"/>
      <c r="PTG95" s="14"/>
      <c r="PTH95" s="14"/>
      <c r="PTI95" s="14"/>
      <c r="PTJ95" s="14"/>
      <c r="PTK95" s="14"/>
      <c r="PTL95" s="14"/>
      <c r="PTM95" s="14"/>
      <c r="PTN95" s="14"/>
      <c r="PTO95" s="14"/>
      <c r="PTP95" s="14"/>
      <c r="PTQ95" s="14"/>
      <c r="PTR95" s="14"/>
      <c r="PTS95" s="14"/>
      <c r="PTT95" s="14"/>
      <c r="PTU95" s="14"/>
      <c r="PTV95" s="14"/>
      <c r="PTW95" s="14"/>
      <c r="PTX95" s="14"/>
      <c r="PTY95" s="14"/>
      <c r="PTZ95" s="14"/>
      <c r="PUA95" s="14"/>
      <c r="PUB95" s="14"/>
      <c r="PUC95" s="14"/>
      <c r="PUD95" s="14"/>
      <c r="PUE95" s="14"/>
      <c r="PUF95" s="14"/>
      <c r="PUG95" s="14"/>
      <c r="PUH95" s="14"/>
      <c r="PUI95" s="14"/>
      <c r="PUJ95" s="14"/>
      <c r="PUK95" s="14"/>
      <c r="PUL95" s="14"/>
      <c r="PUM95" s="14"/>
      <c r="PUN95" s="14"/>
      <c r="PUO95" s="14"/>
      <c r="PUP95" s="14"/>
      <c r="PUQ95" s="14"/>
      <c r="PUR95" s="14"/>
      <c r="PUS95" s="14"/>
      <c r="PUT95" s="14"/>
      <c r="PUU95" s="14"/>
      <c r="PUV95" s="14"/>
      <c r="PUW95" s="14"/>
      <c r="PUX95" s="14"/>
      <c r="PUY95" s="14"/>
      <c r="PUZ95" s="14"/>
      <c r="PVA95" s="14"/>
      <c r="PVB95" s="14"/>
      <c r="PVC95" s="14"/>
      <c r="PVD95" s="14"/>
      <c r="PVE95" s="14"/>
      <c r="PVF95" s="14"/>
      <c r="PVG95" s="14"/>
      <c r="PVH95" s="14"/>
      <c r="PVI95" s="14"/>
      <c r="PVJ95" s="14"/>
      <c r="PVK95" s="14"/>
      <c r="PVL95" s="14"/>
      <c r="PVM95" s="14"/>
      <c r="PVN95" s="14"/>
      <c r="PVO95" s="14"/>
      <c r="PVP95" s="14"/>
      <c r="PVQ95" s="14"/>
      <c r="PVR95" s="14"/>
      <c r="PVS95" s="14"/>
      <c r="PVT95" s="14"/>
      <c r="PVU95" s="14"/>
      <c r="PVV95" s="14"/>
      <c r="PVW95" s="14"/>
      <c r="PVX95" s="14"/>
      <c r="PVY95" s="14"/>
      <c r="PVZ95" s="14"/>
      <c r="PWA95" s="14"/>
      <c r="PWB95" s="14"/>
      <c r="PWC95" s="14"/>
      <c r="PWD95" s="14"/>
      <c r="PWE95" s="14"/>
      <c r="PWF95" s="14"/>
      <c r="PWG95" s="14"/>
      <c r="PWH95" s="14"/>
      <c r="PWI95" s="14"/>
      <c r="PWJ95" s="14"/>
      <c r="PWK95" s="14"/>
      <c r="PWL95" s="14"/>
      <c r="PWM95" s="14"/>
      <c r="PWN95" s="14"/>
      <c r="PWO95" s="14"/>
      <c r="PWP95" s="14"/>
      <c r="PWQ95" s="14"/>
      <c r="PWR95" s="14"/>
      <c r="PWS95" s="14"/>
      <c r="PWT95" s="14"/>
      <c r="PWU95" s="14"/>
      <c r="PWV95" s="14"/>
      <c r="PWW95" s="14"/>
      <c r="PWX95" s="14"/>
      <c r="PWY95" s="14"/>
      <c r="PWZ95" s="14"/>
      <c r="PXA95" s="14"/>
      <c r="PXB95" s="14"/>
      <c r="PXC95" s="14"/>
      <c r="PXD95" s="14"/>
      <c r="PXE95" s="14"/>
      <c r="PXF95" s="14"/>
      <c r="PXG95" s="14"/>
      <c r="PXH95" s="14"/>
      <c r="PXI95" s="14"/>
      <c r="PXJ95" s="14"/>
      <c r="PXK95" s="14"/>
      <c r="PXL95" s="14"/>
      <c r="PXM95" s="14"/>
      <c r="PXN95" s="14"/>
      <c r="PXO95" s="14"/>
      <c r="PXP95" s="14"/>
      <c r="PXQ95" s="14"/>
      <c r="PXR95" s="14"/>
      <c r="PXS95" s="14"/>
      <c r="PXT95" s="14"/>
      <c r="PXU95" s="14"/>
      <c r="PXV95" s="14"/>
      <c r="PXW95" s="14"/>
      <c r="PXX95" s="14"/>
      <c r="PXY95" s="14"/>
      <c r="PXZ95" s="14"/>
      <c r="PYA95" s="14"/>
      <c r="PYB95" s="14"/>
      <c r="PYC95" s="14"/>
      <c r="PYD95" s="14"/>
      <c r="PYE95" s="14"/>
      <c r="PYF95" s="14"/>
      <c r="PYG95" s="14"/>
      <c r="PYH95" s="14"/>
      <c r="PYI95" s="14"/>
      <c r="PYJ95" s="14"/>
      <c r="PYK95" s="14"/>
      <c r="PYL95" s="14"/>
      <c r="PYM95" s="14"/>
      <c r="PYN95" s="14"/>
      <c r="PYO95" s="14"/>
      <c r="PYP95" s="14"/>
      <c r="PYQ95" s="14"/>
      <c r="PYR95" s="14"/>
      <c r="PYS95" s="14"/>
      <c r="PYT95" s="14"/>
      <c r="PYU95" s="14"/>
      <c r="PYV95" s="14"/>
      <c r="PYW95" s="14"/>
      <c r="PYX95" s="14"/>
      <c r="PYY95" s="14"/>
      <c r="PYZ95" s="14"/>
      <c r="PZA95" s="14"/>
      <c r="PZB95" s="14"/>
      <c r="PZC95" s="14"/>
      <c r="PZD95" s="14"/>
      <c r="PZE95" s="14"/>
      <c r="PZF95" s="14"/>
      <c r="PZG95" s="14"/>
      <c r="PZH95" s="14"/>
      <c r="PZI95" s="14"/>
      <c r="PZJ95" s="14"/>
      <c r="PZK95" s="14"/>
      <c r="PZL95" s="14"/>
      <c r="PZM95" s="14"/>
      <c r="PZN95" s="14"/>
      <c r="PZO95" s="14"/>
      <c r="PZP95" s="14"/>
      <c r="PZQ95" s="14"/>
      <c r="PZR95" s="14"/>
      <c r="PZS95" s="14"/>
      <c r="PZT95" s="14"/>
      <c r="PZU95" s="14"/>
      <c r="PZV95" s="14"/>
      <c r="PZW95" s="14"/>
      <c r="PZX95" s="14"/>
      <c r="PZY95" s="14"/>
      <c r="PZZ95" s="14"/>
      <c r="QAA95" s="14"/>
      <c r="QAB95" s="14"/>
      <c r="QAC95" s="14"/>
      <c r="QAD95" s="14"/>
      <c r="QAE95" s="14"/>
      <c r="QAF95" s="14"/>
      <c r="QAG95" s="14"/>
      <c r="QAH95" s="14"/>
      <c r="QAI95" s="14"/>
      <c r="QAJ95" s="14"/>
      <c r="QAK95" s="14"/>
      <c r="QAL95" s="14"/>
      <c r="QAM95" s="14"/>
      <c r="QAN95" s="14"/>
      <c r="QAO95" s="14"/>
      <c r="QAP95" s="14"/>
      <c r="QAQ95" s="14"/>
      <c r="QAR95" s="14"/>
      <c r="QAS95" s="14"/>
      <c r="QAT95" s="14"/>
      <c r="QAU95" s="14"/>
      <c r="QAV95" s="14"/>
      <c r="QAW95" s="14"/>
      <c r="QAX95" s="14"/>
      <c r="QAY95" s="14"/>
      <c r="QAZ95" s="14"/>
      <c r="QBA95" s="14"/>
      <c r="QBB95" s="14"/>
      <c r="QBC95" s="14"/>
      <c r="QBD95" s="14"/>
      <c r="QBE95" s="14"/>
      <c r="QBF95" s="14"/>
      <c r="QBG95" s="14"/>
      <c r="QBH95" s="14"/>
      <c r="QBI95" s="14"/>
      <c r="QBJ95" s="14"/>
      <c r="QBK95" s="14"/>
      <c r="QBL95" s="14"/>
      <c r="QBM95" s="14"/>
      <c r="QBN95" s="14"/>
      <c r="QBO95" s="14"/>
      <c r="QBP95" s="14"/>
      <c r="QBQ95" s="14"/>
      <c r="QBR95" s="14"/>
      <c r="QBS95" s="14"/>
      <c r="QBT95" s="14"/>
      <c r="QBU95" s="14"/>
      <c r="QBV95" s="14"/>
      <c r="QBW95" s="14"/>
      <c r="QBX95" s="14"/>
      <c r="QBY95" s="14"/>
      <c r="QBZ95" s="14"/>
      <c r="QCA95" s="14"/>
      <c r="QCB95" s="14"/>
      <c r="QCC95" s="14"/>
      <c r="QCD95" s="14"/>
      <c r="QCE95" s="14"/>
      <c r="QCF95" s="14"/>
      <c r="QCG95" s="14"/>
      <c r="QCH95" s="14"/>
      <c r="QCI95" s="14"/>
      <c r="QCJ95" s="14"/>
      <c r="QCK95" s="14"/>
      <c r="QCL95" s="14"/>
      <c r="QCM95" s="14"/>
      <c r="QCN95" s="14"/>
      <c r="QCO95" s="14"/>
      <c r="QCP95" s="14"/>
      <c r="QCQ95" s="14"/>
      <c r="QCR95" s="14"/>
      <c r="QCS95" s="14"/>
      <c r="QCT95" s="14"/>
      <c r="QCU95" s="14"/>
      <c r="QCV95" s="14"/>
      <c r="QCW95" s="14"/>
      <c r="QCX95" s="14"/>
      <c r="QCY95" s="14"/>
      <c r="QCZ95" s="14"/>
      <c r="QDA95" s="14"/>
      <c r="QDB95" s="14"/>
      <c r="QDC95" s="14"/>
      <c r="QDD95" s="14"/>
      <c r="QDE95" s="14"/>
      <c r="QDF95" s="14"/>
      <c r="QDG95" s="14"/>
      <c r="QDH95" s="14"/>
      <c r="QDI95" s="14"/>
      <c r="QDJ95" s="14"/>
      <c r="QDK95" s="14"/>
      <c r="QDL95" s="14"/>
      <c r="QDM95" s="14"/>
      <c r="QDN95" s="14"/>
      <c r="QDO95" s="14"/>
      <c r="QDP95" s="14"/>
      <c r="QDQ95" s="14"/>
      <c r="QDR95" s="14"/>
      <c r="QDS95" s="14"/>
      <c r="QDT95" s="14"/>
      <c r="QDU95" s="14"/>
      <c r="QDV95" s="14"/>
      <c r="QDW95" s="14"/>
      <c r="QDX95" s="14"/>
      <c r="QDY95" s="14"/>
      <c r="QDZ95" s="14"/>
      <c r="QEA95" s="14"/>
      <c r="QEB95" s="14"/>
      <c r="QEC95" s="14"/>
      <c r="QED95" s="14"/>
      <c r="QEE95" s="14"/>
      <c r="QEF95" s="14"/>
      <c r="QEG95" s="14"/>
      <c r="QEH95" s="14"/>
      <c r="QEI95" s="14"/>
      <c r="QEJ95" s="14"/>
      <c r="QEK95" s="14"/>
      <c r="QEL95" s="14"/>
      <c r="QEM95" s="14"/>
      <c r="QEN95" s="14"/>
      <c r="QEO95" s="14"/>
      <c r="QEP95" s="14"/>
      <c r="QEQ95" s="14"/>
      <c r="QER95" s="14"/>
      <c r="QES95" s="14"/>
      <c r="QET95" s="14"/>
      <c r="QEU95" s="14"/>
      <c r="QEV95" s="14"/>
      <c r="QEW95" s="14"/>
      <c r="QEX95" s="14"/>
      <c r="QEY95" s="14"/>
      <c r="QEZ95" s="14"/>
      <c r="QFA95" s="14"/>
      <c r="QFB95" s="14"/>
      <c r="QFC95" s="14"/>
      <c r="QFD95" s="14"/>
      <c r="QFE95" s="14"/>
      <c r="QFF95" s="14"/>
      <c r="QFG95" s="14"/>
      <c r="QFH95" s="14"/>
      <c r="QFI95" s="14"/>
      <c r="QFJ95" s="14"/>
      <c r="QFK95" s="14"/>
      <c r="QFL95" s="14"/>
      <c r="QFM95" s="14"/>
      <c r="QFN95" s="14"/>
      <c r="QFO95" s="14"/>
      <c r="QFP95" s="14"/>
      <c r="QFQ95" s="14"/>
      <c r="QFR95" s="14"/>
      <c r="QFS95" s="14"/>
      <c r="QFT95" s="14"/>
      <c r="QFU95" s="14"/>
      <c r="QFV95" s="14"/>
      <c r="QFW95" s="14"/>
      <c r="QFX95" s="14"/>
      <c r="QFY95" s="14"/>
      <c r="QFZ95" s="14"/>
      <c r="QGA95" s="14"/>
      <c r="QGB95" s="14"/>
      <c r="QGC95" s="14"/>
      <c r="QGD95" s="14"/>
      <c r="QGE95" s="14"/>
      <c r="QGF95" s="14"/>
      <c r="QGG95" s="14"/>
      <c r="QGH95" s="14"/>
      <c r="QGI95" s="14"/>
      <c r="QGJ95" s="14"/>
      <c r="QGK95" s="14"/>
      <c r="QGL95" s="14"/>
      <c r="QGM95" s="14"/>
      <c r="QGN95" s="14"/>
      <c r="QGO95" s="14"/>
      <c r="QGP95" s="14"/>
      <c r="QGQ95" s="14"/>
      <c r="QGR95" s="14"/>
      <c r="QGS95" s="14"/>
      <c r="QGT95" s="14"/>
      <c r="QGU95" s="14"/>
      <c r="QGV95" s="14"/>
      <c r="QGW95" s="14"/>
      <c r="QGX95" s="14"/>
      <c r="QGY95" s="14"/>
      <c r="QGZ95" s="14"/>
      <c r="QHA95" s="14"/>
      <c r="QHB95" s="14"/>
      <c r="QHC95" s="14"/>
      <c r="QHD95" s="14"/>
      <c r="QHE95" s="14"/>
      <c r="QHF95" s="14"/>
      <c r="QHG95" s="14"/>
      <c r="QHH95" s="14"/>
      <c r="QHI95" s="14"/>
      <c r="QHJ95" s="14"/>
      <c r="QHK95" s="14"/>
      <c r="QHL95" s="14"/>
      <c r="QHM95" s="14"/>
      <c r="QHN95" s="14"/>
      <c r="QHO95" s="14"/>
      <c r="QHP95" s="14"/>
      <c r="QHQ95" s="14"/>
      <c r="QHR95" s="14"/>
      <c r="QHS95" s="14"/>
      <c r="QHT95" s="14"/>
      <c r="QHU95" s="14"/>
      <c r="QHV95" s="14"/>
      <c r="QHW95" s="14"/>
      <c r="QHX95" s="14"/>
      <c r="QHY95" s="14"/>
      <c r="QHZ95" s="14"/>
      <c r="QIA95" s="14"/>
      <c r="QIB95" s="14"/>
      <c r="QIC95" s="14"/>
      <c r="QID95" s="14"/>
      <c r="QIE95" s="14"/>
      <c r="QIF95" s="14"/>
      <c r="QIG95" s="14"/>
      <c r="QIH95" s="14"/>
      <c r="QII95" s="14"/>
      <c r="QIJ95" s="14"/>
      <c r="QIK95" s="14"/>
      <c r="QIL95" s="14"/>
      <c r="QIM95" s="14"/>
      <c r="QIN95" s="14"/>
      <c r="QIO95" s="14"/>
      <c r="QIP95" s="14"/>
      <c r="QIQ95" s="14"/>
      <c r="QIR95" s="14"/>
      <c r="QIS95" s="14"/>
      <c r="QIT95" s="14"/>
      <c r="QIU95" s="14"/>
      <c r="QIV95" s="14"/>
      <c r="QIW95" s="14"/>
      <c r="QIX95" s="14"/>
      <c r="QIY95" s="14"/>
      <c r="QIZ95" s="14"/>
      <c r="QJA95" s="14"/>
      <c r="QJB95" s="14"/>
      <c r="QJC95" s="14"/>
      <c r="QJD95" s="14"/>
      <c r="QJE95" s="14"/>
      <c r="QJF95" s="14"/>
      <c r="QJG95" s="14"/>
      <c r="QJH95" s="14"/>
      <c r="QJI95" s="14"/>
      <c r="QJJ95" s="14"/>
      <c r="QJK95" s="14"/>
      <c r="QJL95" s="14"/>
      <c r="QJM95" s="14"/>
      <c r="QJN95" s="14"/>
      <c r="QJO95" s="14"/>
      <c r="QJP95" s="14"/>
      <c r="QJQ95" s="14"/>
      <c r="QJR95" s="14"/>
      <c r="QJS95" s="14"/>
      <c r="QJT95" s="14"/>
      <c r="QJU95" s="14"/>
      <c r="QJV95" s="14"/>
      <c r="QJW95" s="14"/>
      <c r="QJX95" s="14"/>
      <c r="QJY95" s="14"/>
      <c r="QJZ95" s="14"/>
      <c r="QKA95" s="14"/>
      <c r="QKB95" s="14"/>
      <c r="QKC95" s="14"/>
      <c r="QKD95" s="14"/>
      <c r="QKE95" s="14"/>
      <c r="QKF95" s="14"/>
      <c r="QKG95" s="14"/>
      <c r="QKH95" s="14"/>
      <c r="QKI95" s="14"/>
      <c r="QKJ95" s="14"/>
      <c r="QKK95" s="14"/>
      <c r="QKL95" s="14"/>
      <c r="QKM95" s="14"/>
      <c r="QKN95" s="14"/>
      <c r="QKO95" s="14"/>
      <c r="QKP95" s="14"/>
      <c r="QKQ95" s="14"/>
      <c r="QKR95" s="14"/>
      <c r="QKS95" s="14"/>
      <c r="QKT95" s="14"/>
      <c r="QKU95" s="14"/>
      <c r="QKV95" s="14"/>
      <c r="QKW95" s="14"/>
      <c r="QKX95" s="14"/>
      <c r="QKY95" s="14"/>
      <c r="QKZ95" s="14"/>
      <c r="QLA95" s="14"/>
      <c r="QLB95" s="14"/>
      <c r="QLC95" s="14"/>
      <c r="QLD95" s="14"/>
      <c r="QLE95" s="14"/>
      <c r="QLF95" s="14"/>
      <c r="QLG95" s="14"/>
      <c r="QLH95" s="14"/>
      <c r="QLI95" s="14"/>
      <c r="QLJ95" s="14"/>
      <c r="QLK95" s="14"/>
      <c r="QLL95" s="14"/>
      <c r="QLM95" s="14"/>
      <c r="QLN95" s="14"/>
      <c r="QLO95" s="14"/>
      <c r="QLP95" s="14"/>
      <c r="QLQ95" s="14"/>
      <c r="QLR95" s="14"/>
      <c r="QLS95" s="14"/>
      <c r="QLT95" s="14"/>
      <c r="QLU95" s="14"/>
      <c r="QLV95" s="14"/>
      <c r="QLW95" s="14"/>
      <c r="QLX95" s="14"/>
      <c r="QLY95" s="14"/>
      <c r="QLZ95" s="14"/>
      <c r="QMA95" s="14"/>
      <c r="QMB95" s="14"/>
      <c r="QMC95" s="14"/>
      <c r="QMD95" s="14"/>
      <c r="QME95" s="14"/>
      <c r="QMF95" s="14"/>
      <c r="QMG95" s="14"/>
      <c r="QMH95" s="14"/>
      <c r="QMI95" s="14"/>
      <c r="QMJ95" s="14"/>
      <c r="QMK95" s="14"/>
      <c r="QML95" s="14"/>
      <c r="QMM95" s="14"/>
      <c r="QMN95" s="14"/>
      <c r="QMO95" s="14"/>
      <c r="QMP95" s="14"/>
      <c r="QMQ95" s="14"/>
      <c r="QMR95" s="14"/>
      <c r="QMS95" s="14"/>
      <c r="QMT95" s="14"/>
      <c r="QMU95" s="14"/>
      <c r="QMV95" s="14"/>
      <c r="QMW95" s="14"/>
      <c r="QMX95" s="14"/>
      <c r="QMY95" s="14"/>
      <c r="QMZ95" s="14"/>
      <c r="QNA95" s="14"/>
      <c r="QNB95" s="14"/>
      <c r="QNC95" s="14"/>
      <c r="QND95" s="14"/>
      <c r="QNE95" s="14"/>
      <c r="QNF95" s="14"/>
      <c r="QNG95" s="14"/>
      <c r="QNH95" s="14"/>
      <c r="QNI95" s="14"/>
      <c r="QNJ95" s="14"/>
      <c r="QNK95" s="14"/>
      <c r="QNL95" s="14"/>
      <c r="QNM95" s="14"/>
      <c r="QNN95" s="14"/>
      <c r="QNO95" s="14"/>
      <c r="QNP95" s="14"/>
      <c r="QNQ95" s="14"/>
      <c r="QNR95" s="14"/>
      <c r="QNS95" s="14"/>
      <c r="QNT95" s="14"/>
      <c r="QNU95" s="14"/>
      <c r="QNV95" s="14"/>
      <c r="QNW95" s="14"/>
      <c r="QNX95" s="14"/>
      <c r="QNY95" s="14"/>
      <c r="QNZ95" s="14"/>
      <c r="QOA95" s="14"/>
      <c r="QOB95" s="14"/>
      <c r="QOC95" s="14"/>
      <c r="QOD95" s="14"/>
      <c r="QOE95" s="14"/>
      <c r="QOF95" s="14"/>
      <c r="QOG95" s="14"/>
      <c r="QOH95" s="14"/>
      <c r="QOI95" s="14"/>
      <c r="QOJ95" s="14"/>
      <c r="QOK95" s="14"/>
      <c r="QOL95" s="14"/>
      <c r="QOM95" s="14"/>
      <c r="QON95" s="14"/>
      <c r="QOO95" s="14"/>
      <c r="QOP95" s="14"/>
      <c r="QOQ95" s="14"/>
      <c r="QOR95" s="14"/>
      <c r="QOS95" s="14"/>
      <c r="QOT95" s="14"/>
      <c r="QOU95" s="14"/>
      <c r="QOV95" s="14"/>
      <c r="QOW95" s="14"/>
      <c r="QOX95" s="14"/>
      <c r="QOY95" s="14"/>
      <c r="QOZ95" s="14"/>
      <c r="QPA95" s="14"/>
      <c r="QPB95" s="14"/>
      <c r="QPC95" s="14"/>
      <c r="QPD95" s="14"/>
      <c r="QPE95" s="14"/>
      <c r="QPF95" s="14"/>
      <c r="QPG95" s="14"/>
      <c r="QPH95" s="14"/>
      <c r="QPI95" s="14"/>
      <c r="QPJ95" s="14"/>
      <c r="QPK95" s="14"/>
      <c r="QPL95" s="14"/>
      <c r="QPM95" s="14"/>
      <c r="QPN95" s="14"/>
      <c r="QPO95" s="14"/>
      <c r="QPP95" s="14"/>
      <c r="QPQ95" s="14"/>
      <c r="QPR95" s="14"/>
      <c r="QPS95" s="14"/>
      <c r="QPT95" s="14"/>
      <c r="QPU95" s="14"/>
      <c r="QPV95" s="14"/>
      <c r="QPW95" s="14"/>
      <c r="QPX95" s="14"/>
      <c r="QPY95" s="14"/>
      <c r="QPZ95" s="14"/>
      <c r="QQA95" s="14"/>
      <c r="QQB95" s="14"/>
      <c r="QQC95" s="14"/>
      <c r="QQD95" s="14"/>
      <c r="QQE95" s="14"/>
      <c r="QQF95" s="14"/>
      <c r="QQG95" s="14"/>
      <c r="QQH95" s="14"/>
      <c r="QQI95" s="14"/>
      <c r="QQJ95" s="14"/>
      <c r="QQK95" s="14"/>
      <c r="QQL95" s="14"/>
      <c r="QQM95" s="14"/>
      <c r="QQN95" s="14"/>
      <c r="QQO95" s="14"/>
      <c r="QQP95" s="14"/>
      <c r="QQQ95" s="14"/>
      <c r="QQR95" s="14"/>
      <c r="QQS95" s="14"/>
      <c r="QQT95" s="14"/>
      <c r="QQU95" s="14"/>
      <c r="QQV95" s="14"/>
      <c r="QQW95" s="14"/>
      <c r="QQX95" s="14"/>
      <c r="QQY95" s="14"/>
      <c r="QQZ95" s="14"/>
      <c r="QRA95" s="14"/>
      <c r="QRB95" s="14"/>
      <c r="QRC95" s="14"/>
      <c r="QRD95" s="14"/>
      <c r="QRE95" s="14"/>
      <c r="QRF95" s="14"/>
      <c r="QRG95" s="14"/>
      <c r="QRH95" s="14"/>
      <c r="QRI95" s="14"/>
      <c r="QRJ95" s="14"/>
      <c r="QRK95" s="14"/>
      <c r="QRL95" s="14"/>
      <c r="QRM95" s="14"/>
      <c r="QRN95" s="14"/>
      <c r="QRO95" s="14"/>
      <c r="QRP95" s="14"/>
      <c r="QRQ95" s="14"/>
      <c r="QRR95" s="14"/>
      <c r="QRS95" s="14"/>
      <c r="QRT95" s="14"/>
      <c r="QRU95" s="14"/>
      <c r="QRV95" s="14"/>
      <c r="QRW95" s="14"/>
      <c r="QRX95" s="14"/>
      <c r="QRY95" s="14"/>
      <c r="QRZ95" s="14"/>
      <c r="QSA95" s="14"/>
      <c r="QSB95" s="14"/>
      <c r="QSC95" s="14"/>
      <c r="QSD95" s="14"/>
      <c r="QSE95" s="14"/>
      <c r="QSF95" s="14"/>
      <c r="QSG95" s="14"/>
      <c r="QSH95" s="14"/>
      <c r="QSI95" s="14"/>
      <c r="QSJ95" s="14"/>
      <c r="QSK95" s="14"/>
      <c r="QSL95" s="14"/>
      <c r="QSM95" s="14"/>
      <c r="QSN95" s="14"/>
      <c r="QSO95" s="14"/>
      <c r="QSP95" s="14"/>
      <c r="QSQ95" s="14"/>
      <c r="QSR95" s="14"/>
      <c r="QSS95" s="14"/>
      <c r="QST95" s="14"/>
      <c r="QSU95" s="14"/>
      <c r="QSV95" s="14"/>
      <c r="QSW95" s="14"/>
      <c r="QSX95" s="14"/>
      <c r="QSY95" s="14"/>
      <c r="QSZ95" s="14"/>
      <c r="QTA95" s="14"/>
      <c r="QTB95" s="14"/>
      <c r="QTC95" s="14"/>
      <c r="QTD95" s="14"/>
      <c r="QTE95" s="14"/>
      <c r="QTF95" s="14"/>
      <c r="QTG95" s="14"/>
      <c r="QTH95" s="14"/>
      <c r="QTI95" s="14"/>
      <c r="QTJ95" s="14"/>
      <c r="QTK95" s="14"/>
      <c r="QTL95" s="14"/>
      <c r="QTM95" s="14"/>
      <c r="QTN95" s="14"/>
      <c r="QTO95" s="14"/>
      <c r="QTP95" s="14"/>
      <c r="QTQ95" s="14"/>
      <c r="QTR95" s="14"/>
      <c r="QTS95" s="14"/>
      <c r="QTT95" s="14"/>
      <c r="QTU95" s="14"/>
      <c r="QTV95" s="14"/>
      <c r="QTW95" s="14"/>
      <c r="QTX95" s="14"/>
      <c r="QTY95" s="14"/>
      <c r="QTZ95" s="14"/>
      <c r="QUA95" s="14"/>
      <c r="QUB95" s="14"/>
      <c r="QUC95" s="14"/>
      <c r="QUD95" s="14"/>
      <c r="QUE95" s="14"/>
      <c r="QUF95" s="14"/>
      <c r="QUG95" s="14"/>
      <c r="QUH95" s="14"/>
      <c r="QUI95" s="14"/>
      <c r="QUJ95" s="14"/>
      <c r="QUK95" s="14"/>
      <c r="QUL95" s="14"/>
      <c r="QUM95" s="14"/>
      <c r="QUN95" s="14"/>
      <c r="QUO95" s="14"/>
      <c r="QUP95" s="14"/>
      <c r="QUQ95" s="14"/>
      <c r="QUR95" s="14"/>
      <c r="QUS95" s="14"/>
      <c r="QUT95" s="14"/>
      <c r="QUU95" s="14"/>
      <c r="QUV95" s="14"/>
      <c r="QUW95" s="14"/>
      <c r="QUX95" s="14"/>
      <c r="QUY95" s="14"/>
      <c r="QUZ95" s="14"/>
      <c r="QVA95" s="14"/>
      <c r="QVB95" s="14"/>
      <c r="QVC95" s="14"/>
      <c r="QVD95" s="14"/>
      <c r="QVE95" s="14"/>
      <c r="QVF95" s="14"/>
      <c r="QVG95" s="14"/>
      <c r="QVH95" s="14"/>
      <c r="QVI95" s="14"/>
      <c r="QVJ95" s="14"/>
      <c r="QVK95" s="14"/>
      <c r="QVL95" s="14"/>
      <c r="QVM95" s="14"/>
      <c r="QVN95" s="14"/>
      <c r="QVO95" s="14"/>
      <c r="QVP95" s="14"/>
      <c r="QVQ95" s="14"/>
      <c r="QVR95" s="14"/>
      <c r="QVS95" s="14"/>
      <c r="QVT95" s="14"/>
      <c r="QVU95" s="14"/>
      <c r="QVV95" s="14"/>
      <c r="QVW95" s="14"/>
      <c r="QVX95" s="14"/>
      <c r="QVY95" s="14"/>
      <c r="QVZ95" s="14"/>
      <c r="QWA95" s="14"/>
      <c r="QWB95" s="14"/>
      <c r="QWC95" s="14"/>
      <c r="QWD95" s="14"/>
      <c r="QWE95" s="14"/>
      <c r="QWF95" s="14"/>
      <c r="QWG95" s="14"/>
      <c r="QWH95" s="14"/>
      <c r="QWI95" s="14"/>
      <c r="QWJ95" s="14"/>
      <c r="QWK95" s="14"/>
      <c r="QWL95" s="14"/>
      <c r="QWM95" s="14"/>
      <c r="QWN95" s="14"/>
      <c r="QWO95" s="14"/>
      <c r="QWP95" s="14"/>
      <c r="QWQ95" s="14"/>
      <c r="QWR95" s="14"/>
      <c r="QWS95" s="14"/>
      <c r="QWT95" s="14"/>
      <c r="QWU95" s="14"/>
      <c r="QWV95" s="14"/>
      <c r="QWW95" s="14"/>
      <c r="QWX95" s="14"/>
      <c r="QWY95" s="14"/>
      <c r="QWZ95" s="14"/>
      <c r="QXA95" s="14"/>
      <c r="QXB95" s="14"/>
      <c r="QXC95" s="14"/>
      <c r="QXD95" s="14"/>
      <c r="QXE95" s="14"/>
      <c r="QXF95" s="14"/>
      <c r="QXG95" s="14"/>
      <c r="QXH95" s="14"/>
      <c r="QXI95" s="14"/>
      <c r="QXJ95" s="14"/>
      <c r="QXK95" s="14"/>
      <c r="QXL95" s="14"/>
      <c r="QXM95" s="14"/>
      <c r="QXN95" s="14"/>
      <c r="QXO95" s="14"/>
      <c r="QXP95" s="14"/>
      <c r="QXQ95" s="14"/>
      <c r="QXR95" s="14"/>
      <c r="QXS95" s="14"/>
      <c r="QXT95" s="14"/>
      <c r="QXU95" s="14"/>
      <c r="QXV95" s="14"/>
      <c r="QXW95" s="14"/>
      <c r="QXX95" s="14"/>
      <c r="QXY95" s="14"/>
      <c r="QXZ95" s="14"/>
      <c r="QYA95" s="14"/>
      <c r="QYB95" s="14"/>
      <c r="QYC95" s="14"/>
      <c r="QYD95" s="14"/>
      <c r="QYE95" s="14"/>
      <c r="QYF95" s="14"/>
      <c r="QYG95" s="14"/>
      <c r="QYH95" s="14"/>
      <c r="QYI95" s="14"/>
      <c r="QYJ95" s="14"/>
      <c r="QYK95" s="14"/>
      <c r="QYL95" s="14"/>
      <c r="QYM95" s="14"/>
      <c r="QYN95" s="14"/>
      <c r="QYO95" s="14"/>
      <c r="QYP95" s="14"/>
      <c r="QYQ95" s="14"/>
      <c r="QYR95" s="14"/>
      <c r="QYS95" s="14"/>
      <c r="QYT95" s="14"/>
      <c r="QYU95" s="14"/>
      <c r="QYV95" s="14"/>
      <c r="QYW95" s="14"/>
      <c r="QYX95" s="14"/>
      <c r="QYY95" s="14"/>
      <c r="QYZ95" s="14"/>
      <c r="QZA95" s="14"/>
      <c r="QZB95" s="14"/>
      <c r="QZC95" s="14"/>
      <c r="QZD95" s="14"/>
      <c r="QZE95" s="14"/>
      <c r="QZF95" s="14"/>
      <c r="QZG95" s="14"/>
      <c r="QZH95" s="14"/>
      <c r="QZI95" s="14"/>
      <c r="QZJ95" s="14"/>
      <c r="QZK95" s="14"/>
      <c r="QZL95" s="14"/>
      <c r="QZM95" s="14"/>
      <c r="QZN95" s="14"/>
      <c r="QZO95" s="14"/>
      <c r="QZP95" s="14"/>
      <c r="QZQ95" s="14"/>
      <c r="QZR95" s="14"/>
      <c r="QZS95" s="14"/>
      <c r="QZT95" s="14"/>
      <c r="QZU95" s="14"/>
      <c r="QZV95" s="14"/>
      <c r="QZW95" s="14"/>
      <c r="QZX95" s="14"/>
      <c r="QZY95" s="14"/>
      <c r="QZZ95" s="14"/>
      <c r="RAA95" s="14"/>
      <c r="RAB95" s="14"/>
      <c r="RAC95" s="14"/>
      <c r="RAD95" s="14"/>
      <c r="RAE95" s="14"/>
      <c r="RAF95" s="14"/>
      <c r="RAG95" s="14"/>
      <c r="RAH95" s="14"/>
      <c r="RAI95" s="14"/>
      <c r="RAJ95" s="14"/>
      <c r="RAK95" s="14"/>
      <c r="RAL95" s="14"/>
      <c r="RAM95" s="14"/>
      <c r="RAN95" s="14"/>
      <c r="RAO95" s="14"/>
      <c r="RAP95" s="14"/>
      <c r="RAQ95" s="14"/>
      <c r="RAR95" s="14"/>
      <c r="RAS95" s="14"/>
      <c r="RAT95" s="14"/>
      <c r="RAU95" s="14"/>
      <c r="RAV95" s="14"/>
      <c r="RAW95" s="14"/>
      <c r="RAX95" s="14"/>
      <c r="RAY95" s="14"/>
      <c r="RAZ95" s="14"/>
      <c r="RBA95" s="14"/>
      <c r="RBB95" s="14"/>
      <c r="RBC95" s="14"/>
      <c r="RBD95" s="14"/>
      <c r="RBE95" s="14"/>
      <c r="RBF95" s="14"/>
      <c r="RBG95" s="14"/>
      <c r="RBH95" s="14"/>
      <c r="RBI95" s="14"/>
      <c r="RBJ95" s="14"/>
      <c r="RBK95" s="14"/>
      <c r="RBL95" s="14"/>
      <c r="RBM95" s="14"/>
      <c r="RBN95" s="14"/>
      <c r="RBO95" s="14"/>
      <c r="RBP95" s="14"/>
      <c r="RBQ95" s="14"/>
      <c r="RBR95" s="14"/>
      <c r="RBS95" s="14"/>
      <c r="RBT95" s="14"/>
      <c r="RBU95" s="14"/>
      <c r="RBV95" s="14"/>
      <c r="RBW95" s="14"/>
      <c r="RBX95" s="14"/>
      <c r="RBY95" s="14"/>
      <c r="RBZ95" s="14"/>
      <c r="RCA95" s="14"/>
      <c r="RCB95" s="14"/>
      <c r="RCC95" s="14"/>
      <c r="RCD95" s="14"/>
      <c r="RCE95" s="14"/>
      <c r="RCF95" s="14"/>
      <c r="RCG95" s="14"/>
      <c r="RCH95" s="14"/>
      <c r="RCI95" s="14"/>
      <c r="RCJ95" s="14"/>
      <c r="RCK95" s="14"/>
      <c r="RCL95" s="14"/>
      <c r="RCM95" s="14"/>
      <c r="RCN95" s="14"/>
      <c r="RCO95" s="14"/>
      <c r="RCP95" s="14"/>
      <c r="RCQ95" s="14"/>
      <c r="RCR95" s="14"/>
      <c r="RCS95" s="14"/>
      <c r="RCT95" s="14"/>
      <c r="RCU95" s="14"/>
      <c r="RCV95" s="14"/>
      <c r="RCW95" s="14"/>
      <c r="RCX95" s="14"/>
      <c r="RCY95" s="14"/>
      <c r="RCZ95" s="14"/>
      <c r="RDA95" s="14"/>
      <c r="RDB95" s="14"/>
      <c r="RDC95" s="14"/>
      <c r="RDD95" s="14"/>
      <c r="RDE95" s="14"/>
      <c r="RDF95" s="14"/>
      <c r="RDG95" s="14"/>
      <c r="RDH95" s="14"/>
      <c r="RDI95" s="14"/>
      <c r="RDJ95" s="14"/>
      <c r="RDK95" s="14"/>
      <c r="RDL95" s="14"/>
      <c r="RDM95" s="14"/>
      <c r="RDN95" s="14"/>
      <c r="RDO95" s="14"/>
      <c r="RDP95" s="14"/>
      <c r="RDQ95" s="14"/>
      <c r="RDR95" s="14"/>
      <c r="RDS95" s="14"/>
      <c r="RDT95" s="14"/>
      <c r="RDU95" s="14"/>
      <c r="RDV95" s="14"/>
      <c r="RDW95" s="14"/>
      <c r="RDX95" s="14"/>
      <c r="RDY95" s="14"/>
      <c r="RDZ95" s="14"/>
      <c r="REA95" s="14"/>
      <c r="REB95" s="14"/>
      <c r="REC95" s="14"/>
      <c r="RED95" s="14"/>
      <c r="REE95" s="14"/>
      <c r="REF95" s="14"/>
      <c r="REG95" s="14"/>
      <c r="REH95" s="14"/>
      <c r="REI95" s="14"/>
      <c r="REJ95" s="14"/>
      <c r="REK95" s="14"/>
      <c r="REL95" s="14"/>
      <c r="REM95" s="14"/>
      <c r="REN95" s="14"/>
      <c r="REO95" s="14"/>
      <c r="REP95" s="14"/>
      <c r="REQ95" s="14"/>
      <c r="RER95" s="14"/>
      <c r="RES95" s="14"/>
      <c r="RET95" s="14"/>
      <c r="REU95" s="14"/>
      <c r="REV95" s="14"/>
      <c r="REW95" s="14"/>
      <c r="REX95" s="14"/>
      <c r="REY95" s="14"/>
      <c r="REZ95" s="14"/>
      <c r="RFA95" s="14"/>
      <c r="RFB95" s="14"/>
      <c r="RFC95" s="14"/>
      <c r="RFD95" s="14"/>
      <c r="RFE95" s="14"/>
      <c r="RFF95" s="14"/>
      <c r="RFG95" s="14"/>
      <c r="RFH95" s="14"/>
      <c r="RFI95" s="14"/>
      <c r="RFJ95" s="14"/>
      <c r="RFK95" s="14"/>
      <c r="RFL95" s="14"/>
      <c r="RFM95" s="14"/>
      <c r="RFN95" s="14"/>
      <c r="RFO95" s="14"/>
      <c r="RFP95" s="14"/>
      <c r="RFQ95" s="14"/>
      <c r="RFR95" s="14"/>
      <c r="RFS95" s="14"/>
      <c r="RFT95" s="14"/>
      <c r="RFU95" s="14"/>
      <c r="RFV95" s="14"/>
      <c r="RFW95" s="14"/>
      <c r="RFX95" s="14"/>
      <c r="RFY95" s="14"/>
      <c r="RFZ95" s="14"/>
      <c r="RGA95" s="14"/>
      <c r="RGB95" s="14"/>
      <c r="RGC95" s="14"/>
      <c r="RGD95" s="14"/>
      <c r="RGE95" s="14"/>
      <c r="RGF95" s="14"/>
      <c r="RGG95" s="14"/>
      <c r="RGH95" s="14"/>
      <c r="RGI95" s="14"/>
      <c r="RGJ95" s="14"/>
      <c r="RGK95" s="14"/>
      <c r="RGL95" s="14"/>
      <c r="RGM95" s="14"/>
      <c r="RGN95" s="14"/>
      <c r="RGO95" s="14"/>
      <c r="RGP95" s="14"/>
      <c r="RGQ95" s="14"/>
      <c r="RGR95" s="14"/>
      <c r="RGS95" s="14"/>
      <c r="RGT95" s="14"/>
      <c r="RGU95" s="14"/>
      <c r="RGV95" s="14"/>
      <c r="RGW95" s="14"/>
      <c r="RGX95" s="14"/>
      <c r="RGY95" s="14"/>
      <c r="RGZ95" s="14"/>
      <c r="RHA95" s="14"/>
      <c r="RHB95" s="14"/>
      <c r="RHC95" s="14"/>
      <c r="RHD95" s="14"/>
      <c r="RHE95" s="14"/>
      <c r="RHF95" s="14"/>
      <c r="RHG95" s="14"/>
      <c r="RHH95" s="14"/>
      <c r="RHI95" s="14"/>
      <c r="RHJ95" s="14"/>
      <c r="RHK95" s="14"/>
      <c r="RHL95" s="14"/>
      <c r="RHM95" s="14"/>
      <c r="RHN95" s="14"/>
      <c r="RHO95" s="14"/>
      <c r="RHP95" s="14"/>
      <c r="RHQ95" s="14"/>
      <c r="RHR95" s="14"/>
      <c r="RHS95" s="14"/>
      <c r="RHT95" s="14"/>
      <c r="RHU95" s="14"/>
      <c r="RHV95" s="14"/>
      <c r="RHW95" s="14"/>
      <c r="RHX95" s="14"/>
      <c r="RHY95" s="14"/>
      <c r="RHZ95" s="14"/>
      <c r="RIA95" s="14"/>
      <c r="RIB95" s="14"/>
      <c r="RIC95" s="14"/>
      <c r="RID95" s="14"/>
      <c r="RIE95" s="14"/>
      <c r="RIF95" s="14"/>
      <c r="RIG95" s="14"/>
      <c r="RIH95" s="14"/>
      <c r="RII95" s="14"/>
      <c r="RIJ95" s="14"/>
      <c r="RIK95" s="14"/>
      <c r="RIL95" s="14"/>
      <c r="RIM95" s="14"/>
      <c r="RIN95" s="14"/>
      <c r="RIO95" s="14"/>
      <c r="RIP95" s="14"/>
      <c r="RIQ95" s="14"/>
      <c r="RIR95" s="14"/>
      <c r="RIS95" s="14"/>
      <c r="RIT95" s="14"/>
      <c r="RIU95" s="14"/>
      <c r="RIV95" s="14"/>
      <c r="RIW95" s="14"/>
      <c r="RIX95" s="14"/>
      <c r="RIY95" s="14"/>
      <c r="RIZ95" s="14"/>
      <c r="RJA95" s="14"/>
      <c r="RJB95" s="14"/>
      <c r="RJC95" s="14"/>
      <c r="RJD95" s="14"/>
      <c r="RJE95" s="14"/>
      <c r="RJF95" s="14"/>
      <c r="RJG95" s="14"/>
      <c r="RJH95" s="14"/>
      <c r="RJI95" s="14"/>
      <c r="RJJ95" s="14"/>
      <c r="RJK95" s="14"/>
      <c r="RJL95" s="14"/>
      <c r="RJM95" s="14"/>
      <c r="RJN95" s="14"/>
      <c r="RJO95" s="14"/>
      <c r="RJP95" s="14"/>
      <c r="RJQ95" s="14"/>
      <c r="RJR95" s="14"/>
      <c r="RJS95" s="14"/>
      <c r="RJT95" s="14"/>
      <c r="RJU95" s="14"/>
      <c r="RJV95" s="14"/>
      <c r="RJW95" s="14"/>
      <c r="RJX95" s="14"/>
      <c r="RJY95" s="14"/>
      <c r="RJZ95" s="14"/>
      <c r="RKA95" s="14"/>
      <c r="RKB95" s="14"/>
      <c r="RKC95" s="14"/>
      <c r="RKD95" s="14"/>
      <c r="RKE95" s="14"/>
      <c r="RKF95" s="14"/>
      <c r="RKG95" s="14"/>
      <c r="RKH95" s="14"/>
      <c r="RKI95" s="14"/>
      <c r="RKJ95" s="14"/>
      <c r="RKK95" s="14"/>
      <c r="RKL95" s="14"/>
      <c r="RKM95" s="14"/>
      <c r="RKN95" s="14"/>
      <c r="RKO95" s="14"/>
      <c r="RKP95" s="14"/>
      <c r="RKQ95" s="14"/>
      <c r="RKR95" s="14"/>
      <c r="RKS95" s="14"/>
      <c r="RKT95" s="14"/>
      <c r="RKU95" s="14"/>
      <c r="RKV95" s="14"/>
      <c r="RKW95" s="14"/>
      <c r="RKX95" s="14"/>
      <c r="RKY95" s="14"/>
      <c r="RKZ95" s="14"/>
      <c r="RLA95" s="14"/>
      <c r="RLB95" s="14"/>
      <c r="RLC95" s="14"/>
      <c r="RLD95" s="14"/>
      <c r="RLE95" s="14"/>
      <c r="RLF95" s="14"/>
      <c r="RLG95" s="14"/>
      <c r="RLH95" s="14"/>
      <c r="RLI95" s="14"/>
      <c r="RLJ95" s="14"/>
      <c r="RLK95" s="14"/>
      <c r="RLL95" s="14"/>
      <c r="RLM95" s="14"/>
      <c r="RLN95" s="14"/>
      <c r="RLO95" s="14"/>
      <c r="RLP95" s="14"/>
      <c r="RLQ95" s="14"/>
      <c r="RLR95" s="14"/>
      <c r="RLS95" s="14"/>
      <c r="RLT95" s="14"/>
      <c r="RLU95" s="14"/>
      <c r="RLV95" s="14"/>
      <c r="RLW95" s="14"/>
      <c r="RLX95" s="14"/>
      <c r="RLY95" s="14"/>
      <c r="RLZ95" s="14"/>
      <c r="RMA95" s="14"/>
      <c r="RMB95" s="14"/>
      <c r="RMC95" s="14"/>
      <c r="RMD95" s="14"/>
      <c r="RME95" s="14"/>
      <c r="RMF95" s="14"/>
      <c r="RMG95" s="14"/>
      <c r="RMH95" s="14"/>
      <c r="RMI95" s="14"/>
      <c r="RMJ95" s="14"/>
      <c r="RMK95" s="14"/>
      <c r="RML95" s="14"/>
      <c r="RMM95" s="14"/>
      <c r="RMN95" s="14"/>
      <c r="RMO95" s="14"/>
      <c r="RMP95" s="14"/>
      <c r="RMQ95" s="14"/>
      <c r="RMR95" s="14"/>
      <c r="RMS95" s="14"/>
      <c r="RMT95" s="14"/>
      <c r="RMU95" s="14"/>
      <c r="RMV95" s="14"/>
      <c r="RMW95" s="14"/>
      <c r="RMX95" s="14"/>
      <c r="RMY95" s="14"/>
      <c r="RMZ95" s="14"/>
      <c r="RNA95" s="14"/>
      <c r="RNB95" s="14"/>
      <c r="RNC95" s="14"/>
      <c r="RND95" s="14"/>
      <c r="RNE95" s="14"/>
      <c r="RNF95" s="14"/>
      <c r="RNG95" s="14"/>
      <c r="RNH95" s="14"/>
      <c r="RNI95" s="14"/>
      <c r="RNJ95" s="14"/>
      <c r="RNK95" s="14"/>
      <c r="RNL95" s="14"/>
      <c r="RNM95" s="14"/>
      <c r="RNN95" s="14"/>
      <c r="RNO95" s="14"/>
      <c r="RNP95" s="14"/>
      <c r="RNQ95" s="14"/>
      <c r="RNR95" s="14"/>
      <c r="RNS95" s="14"/>
      <c r="RNT95" s="14"/>
      <c r="RNU95" s="14"/>
      <c r="RNV95" s="14"/>
      <c r="RNW95" s="14"/>
      <c r="RNX95" s="14"/>
      <c r="RNY95" s="14"/>
      <c r="RNZ95" s="14"/>
      <c r="ROA95" s="14"/>
      <c r="ROB95" s="14"/>
      <c r="ROC95" s="14"/>
      <c r="ROD95" s="14"/>
      <c r="ROE95" s="14"/>
      <c r="ROF95" s="14"/>
      <c r="ROG95" s="14"/>
      <c r="ROH95" s="14"/>
      <c r="ROI95" s="14"/>
      <c r="ROJ95" s="14"/>
      <c r="ROK95" s="14"/>
      <c r="ROL95" s="14"/>
      <c r="ROM95" s="14"/>
      <c r="RON95" s="14"/>
      <c r="ROO95" s="14"/>
      <c r="ROP95" s="14"/>
      <c r="ROQ95" s="14"/>
      <c r="ROR95" s="14"/>
      <c r="ROS95" s="14"/>
      <c r="ROT95" s="14"/>
      <c r="ROU95" s="14"/>
      <c r="ROV95" s="14"/>
      <c r="ROW95" s="14"/>
      <c r="ROX95" s="14"/>
      <c r="ROY95" s="14"/>
      <c r="ROZ95" s="14"/>
      <c r="RPA95" s="14"/>
      <c r="RPB95" s="14"/>
      <c r="RPC95" s="14"/>
      <c r="RPD95" s="14"/>
      <c r="RPE95" s="14"/>
      <c r="RPF95" s="14"/>
      <c r="RPG95" s="14"/>
      <c r="RPH95" s="14"/>
      <c r="RPI95" s="14"/>
      <c r="RPJ95" s="14"/>
      <c r="RPK95" s="14"/>
      <c r="RPL95" s="14"/>
      <c r="RPM95" s="14"/>
      <c r="RPN95" s="14"/>
      <c r="RPO95" s="14"/>
      <c r="RPP95" s="14"/>
      <c r="RPQ95" s="14"/>
      <c r="RPR95" s="14"/>
      <c r="RPS95" s="14"/>
      <c r="RPT95" s="14"/>
      <c r="RPU95" s="14"/>
      <c r="RPV95" s="14"/>
      <c r="RPW95" s="14"/>
      <c r="RPX95" s="14"/>
      <c r="RPY95" s="14"/>
      <c r="RPZ95" s="14"/>
      <c r="RQA95" s="14"/>
      <c r="RQB95" s="14"/>
      <c r="RQC95" s="14"/>
      <c r="RQD95" s="14"/>
      <c r="RQE95" s="14"/>
      <c r="RQF95" s="14"/>
      <c r="RQG95" s="14"/>
      <c r="RQH95" s="14"/>
      <c r="RQI95" s="14"/>
      <c r="RQJ95" s="14"/>
      <c r="RQK95" s="14"/>
      <c r="RQL95" s="14"/>
      <c r="RQM95" s="14"/>
      <c r="RQN95" s="14"/>
      <c r="RQO95" s="14"/>
      <c r="RQP95" s="14"/>
      <c r="RQQ95" s="14"/>
      <c r="RQR95" s="14"/>
      <c r="RQS95" s="14"/>
      <c r="RQT95" s="14"/>
      <c r="RQU95" s="14"/>
      <c r="RQV95" s="14"/>
      <c r="RQW95" s="14"/>
      <c r="RQX95" s="14"/>
      <c r="RQY95" s="14"/>
      <c r="RQZ95" s="14"/>
      <c r="RRA95" s="14"/>
      <c r="RRB95" s="14"/>
      <c r="RRC95" s="14"/>
      <c r="RRD95" s="14"/>
      <c r="RRE95" s="14"/>
      <c r="RRF95" s="14"/>
      <c r="RRG95" s="14"/>
      <c r="RRH95" s="14"/>
      <c r="RRI95" s="14"/>
      <c r="RRJ95" s="14"/>
      <c r="RRK95" s="14"/>
      <c r="RRL95" s="14"/>
      <c r="RRM95" s="14"/>
      <c r="RRN95" s="14"/>
      <c r="RRO95" s="14"/>
      <c r="RRP95" s="14"/>
      <c r="RRQ95" s="14"/>
      <c r="RRR95" s="14"/>
      <c r="RRS95" s="14"/>
      <c r="RRT95" s="14"/>
      <c r="RRU95" s="14"/>
      <c r="RRV95" s="14"/>
      <c r="RRW95" s="14"/>
      <c r="RRX95" s="14"/>
      <c r="RRY95" s="14"/>
      <c r="RRZ95" s="14"/>
      <c r="RSA95" s="14"/>
      <c r="RSB95" s="14"/>
      <c r="RSC95" s="14"/>
      <c r="RSD95" s="14"/>
      <c r="RSE95" s="14"/>
      <c r="RSF95" s="14"/>
      <c r="RSG95" s="14"/>
      <c r="RSH95" s="14"/>
      <c r="RSI95" s="14"/>
      <c r="RSJ95" s="14"/>
      <c r="RSK95" s="14"/>
      <c r="RSL95" s="14"/>
      <c r="RSM95" s="14"/>
      <c r="RSN95" s="14"/>
      <c r="RSO95" s="14"/>
      <c r="RSP95" s="14"/>
      <c r="RSQ95" s="14"/>
      <c r="RSR95" s="14"/>
      <c r="RSS95" s="14"/>
      <c r="RST95" s="14"/>
      <c r="RSU95" s="14"/>
      <c r="RSV95" s="14"/>
      <c r="RSW95" s="14"/>
      <c r="RSX95" s="14"/>
      <c r="RSY95" s="14"/>
      <c r="RSZ95" s="14"/>
      <c r="RTA95" s="14"/>
      <c r="RTB95" s="14"/>
      <c r="RTC95" s="14"/>
      <c r="RTD95" s="14"/>
      <c r="RTE95" s="14"/>
      <c r="RTF95" s="14"/>
      <c r="RTG95" s="14"/>
      <c r="RTH95" s="14"/>
      <c r="RTI95" s="14"/>
      <c r="RTJ95" s="14"/>
      <c r="RTK95" s="14"/>
      <c r="RTL95" s="14"/>
      <c r="RTM95" s="14"/>
      <c r="RTN95" s="14"/>
      <c r="RTO95" s="14"/>
      <c r="RTP95" s="14"/>
      <c r="RTQ95" s="14"/>
      <c r="RTR95" s="14"/>
      <c r="RTS95" s="14"/>
      <c r="RTT95" s="14"/>
      <c r="RTU95" s="14"/>
      <c r="RTV95" s="14"/>
      <c r="RTW95" s="14"/>
      <c r="RTX95" s="14"/>
      <c r="RTY95" s="14"/>
      <c r="RTZ95" s="14"/>
      <c r="RUA95" s="14"/>
      <c r="RUB95" s="14"/>
      <c r="RUC95" s="14"/>
      <c r="RUD95" s="14"/>
      <c r="RUE95" s="14"/>
      <c r="RUF95" s="14"/>
      <c r="RUG95" s="14"/>
      <c r="RUH95" s="14"/>
      <c r="RUI95" s="14"/>
      <c r="RUJ95" s="14"/>
      <c r="RUK95" s="14"/>
      <c r="RUL95" s="14"/>
      <c r="RUM95" s="14"/>
      <c r="RUN95" s="14"/>
      <c r="RUO95" s="14"/>
      <c r="RUP95" s="14"/>
      <c r="RUQ95" s="14"/>
      <c r="RUR95" s="14"/>
      <c r="RUS95" s="14"/>
      <c r="RUT95" s="14"/>
      <c r="RUU95" s="14"/>
      <c r="RUV95" s="14"/>
      <c r="RUW95" s="14"/>
      <c r="RUX95" s="14"/>
      <c r="RUY95" s="14"/>
      <c r="RUZ95" s="14"/>
      <c r="RVA95" s="14"/>
      <c r="RVB95" s="14"/>
      <c r="RVC95" s="14"/>
      <c r="RVD95" s="14"/>
      <c r="RVE95" s="14"/>
      <c r="RVF95" s="14"/>
      <c r="RVG95" s="14"/>
      <c r="RVH95" s="14"/>
      <c r="RVI95" s="14"/>
      <c r="RVJ95" s="14"/>
      <c r="RVK95" s="14"/>
      <c r="RVL95" s="14"/>
      <c r="RVM95" s="14"/>
      <c r="RVN95" s="14"/>
      <c r="RVO95" s="14"/>
      <c r="RVP95" s="14"/>
      <c r="RVQ95" s="14"/>
      <c r="RVR95" s="14"/>
      <c r="RVS95" s="14"/>
      <c r="RVT95" s="14"/>
      <c r="RVU95" s="14"/>
      <c r="RVV95" s="14"/>
      <c r="RVW95" s="14"/>
      <c r="RVX95" s="14"/>
      <c r="RVY95" s="14"/>
      <c r="RVZ95" s="14"/>
      <c r="RWA95" s="14"/>
      <c r="RWB95" s="14"/>
      <c r="RWC95" s="14"/>
      <c r="RWD95" s="14"/>
      <c r="RWE95" s="14"/>
      <c r="RWF95" s="14"/>
      <c r="RWG95" s="14"/>
      <c r="RWH95" s="14"/>
      <c r="RWI95" s="14"/>
      <c r="RWJ95" s="14"/>
      <c r="RWK95" s="14"/>
      <c r="RWL95" s="14"/>
      <c r="RWM95" s="14"/>
      <c r="RWN95" s="14"/>
      <c r="RWO95" s="14"/>
      <c r="RWP95" s="14"/>
      <c r="RWQ95" s="14"/>
      <c r="RWR95" s="14"/>
      <c r="RWS95" s="14"/>
      <c r="RWT95" s="14"/>
      <c r="RWU95" s="14"/>
      <c r="RWV95" s="14"/>
      <c r="RWW95" s="14"/>
      <c r="RWX95" s="14"/>
      <c r="RWY95" s="14"/>
      <c r="RWZ95" s="14"/>
      <c r="RXA95" s="14"/>
      <c r="RXB95" s="14"/>
      <c r="RXC95" s="14"/>
      <c r="RXD95" s="14"/>
      <c r="RXE95" s="14"/>
      <c r="RXF95" s="14"/>
      <c r="RXG95" s="14"/>
      <c r="RXH95" s="14"/>
      <c r="RXI95" s="14"/>
      <c r="RXJ95" s="14"/>
      <c r="RXK95" s="14"/>
      <c r="RXL95" s="14"/>
      <c r="RXM95" s="14"/>
      <c r="RXN95" s="14"/>
      <c r="RXO95" s="14"/>
      <c r="RXP95" s="14"/>
      <c r="RXQ95" s="14"/>
      <c r="RXR95" s="14"/>
      <c r="RXS95" s="14"/>
      <c r="RXT95" s="14"/>
      <c r="RXU95" s="14"/>
      <c r="RXV95" s="14"/>
      <c r="RXW95" s="14"/>
      <c r="RXX95" s="14"/>
      <c r="RXY95" s="14"/>
      <c r="RXZ95" s="14"/>
      <c r="RYA95" s="14"/>
      <c r="RYB95" s="14"/>
      <c r="RYC95" s="14"/>
      <c r="RYD95" s="14"/>
      <c r="RYE95" s="14"/>
      <c r="RYF95" s="14"/>
      <c r="RYG95" s="14"/>
      <c r="RYH95" s="14"/>
      <c r="RYI95" s="14"/>
      <c r="RYJ95" s="14"/>
      <c r="RYK95" s="14"/>
      <c r="RYL95" s="14"/>
      <c r="RYM95" s="14"/>
      <c r="RYN95" s="14"/>
      <c r="RYO95" s="14"/>
      <c r="RYP95" s="14"/>
      <c r="RYQ95" s="14"/>
      <c r="RYR95" s="14"/>
      <c r="RYS95" s="14"/>
      <c r="RYT95" s="14"/>
      <c r="RYU95" s="14"/>
      <c r="RYV95" s="14"/>
      <c r="RYW95" s="14"/>
      <c r="RYX95" s="14"/>
      <c r="RYY95" s="14"/>
      <c r="RYZ95" s="14"/>
      <c r="RZA95" s="14"/>
      <c r="RZB95" s="14"/>
      <c r="RZC95" s="14"/>
      <c r="RZD95" s="14"/>
      <c r="RZE95" s="14"/>
      <c r="RZF95" s="14"/>
      <c r="RZG95" s="14"/>
      <c r="RZH95" s="14"/>
      <c r="RZI95" s="14"/>
      <c r="RZJ95" s="14"/>
      <c r="RZK95" s="14"/>
      <c r="RZL95" s="14"/>
      <c r="RZM95" s="14"/>
      <c r="RZN95" s="14"/>
      <c r="RZO95" s="14"/>
      <c r="RZP95" s="14"/>
      <c r="RZQ95" s="14"/>
      <c r="RZR95" s="14"/>
      <c r="RZS95" s="14"/>
      <c r="RZT95" s="14"/>
      <c r="RZU95" s="14"/>
      <c r="RZV95" s="14"/>
      <c r="RZW95" s="14"/>
      <c r="RZX95" s="14"/>
      <c r="RZY95" s="14"/>
      <c r="RZZ95" s="14"/>
      <c r="SAA95" s="14"/>
      <c r="SAB95" s="14"/>
      <c r="SAC95" s="14"/>
      <c r="SAD95" s="14"/>
      <c r="SAE95" s="14"/>
      <c r="SAF95" s="14"/>
      <c r="SAG95" s="14"/>
      <c r="SAH95" s="14"/>
      <c r="SAI95" s="14"/>
      <c r="SAJ95" s="14"/>
      <c r="SAK95" s="14"/>
      <c r="SAL95" s="14"/>
      <c r="SAM95" s="14"/>
      <c r="SAN95" s="14"/>
      <c r="SAO95" s="14"/>
      <c r="SAP95" s="14"/>
      <c r="SAQ95" s="14"/>
      <c r="SAR95" s="14"/>
      <c r="SAS95" s="14"/>
      <c r="SAT95" s="14"/>
      <c r="SAU95" s="14"/>
      <c r="SAV95" s="14"/>
      <c r="SAW95" s="14"/>
      <c r="SAX95" s="14"/>
      <c r="SAY95" s="14"/>
      <c r="SAZ95" s="14"/>
      <c r="SBA95" s="14"/>
      <c r="SBB95" s="14"/>
      <c r="SBC95" s="14"/>
      <c r="SBD95" s="14"/>
      <c r="SBE95" s="14"/>
      <c r="SBF95" s="14"/>
      <c r="SBG95" s="14"/>
      <c r="SBH95" s="14"/>
      <c r="SBI95" s="14"/>
      <c r="SBJ95" s="14"/>
      <c r="SBK95" s="14"/>
      <c r="SBL95" s="14"/>
      <c r="SBM95" s="14"/>
      <c r="SBN95" s="14"/>
      <c r="SBO95" s="14"/>
      <c r="SBP95" s="14"/>
      <c r="SBQ95" s="14"/>
      <c r="SBR95" s="14"/>
      <c r="SBS95" s="14"/>
      <c r="SBT95" s="14"/>
      <c r="SBU95" s="14"/>
      <c r="SBV95" s="14"/>
      <c r="SBW95" s="14"/>
      <c r="SBX95" s="14"/>
      <c r="SBY95" s="14"/>
      <c r="SBZ95" s="14"/>
      <c r="SCA95" s="14"/>
      <c r="SCB95" s="14"/>
      <c r="SCC95" s="14"/>
      <c r="SCD95" s="14"/>
      <c r="SCE95" s="14"/>
      <c r="SCF95" s="14"/>
      <c r="SCG95" s="14"/>
      <c r="SCH95" s="14"/>
      <c r="SCI95" s="14"/>
      <c r="SCJ95" s="14"/>
      <c r="SCK95" s="14"/>
      <c r="SCL95" s="14"/>
      <c r="SCM95" s="14"/>
      <c r="SCN95" s="14"/>
      <c r="SCO95" s="14"/>
      <c r="SCP95" s="14"/>
      <c r="SCQ95" s="14"/>
      <c r="SCR95" s="14"/>
      <c r="SCS95" s="14"/>
      <c r="SCT95" s="14"/>
      <c r="SCU95" s="14"/>
      <c r="SCV95" s="14"/>
      <c r="SCW95" s="14"/>
      <c r="SCX95" s="14"/>
      <c r="SCY95" s="14"/>
      <c r="SCZ95" s="14"/>
      <c r="SDA95" s="14"/>
      <c r="SDB95" s="14"/>
      <c r="SDC95" s="14"/>
      <c r="SDD95" s="14"/>
      <c r="SDE95" s="14"/>
      <c r="SDF95" s="14"/>
      <c r="SDG95" s="14"/>
      <c r="SDH95" s="14"/>
      <c r="SDI95" s="14"/>
      <c r="SDJ95" s="14"/>
      <c r="SDK95" s="14"/>
      <c r="SDL95" s="14"/>
      <c r="SDM95" s="14"/>
      <c r="SDN95" s="14"/>
      <c r="SDO95" s="14"/>
      <c r="SDP95" s="14"/>
      <c r="SDQ95" s="14"/>
      <c r="SDR95" s="14"/>
      <c r="SDS95" s="14"/>
      <c r="SDT95" s="14"/>
      <c r="SDU95" s="14"/>
      <c r="SDV95" s="14"/>
      <c r="SDW95" s="14"/>
      <c r="SDX95" s="14"/>
      <c r="SDY95" s="14"/>
      <c r="SDZ95" s="14"/>
      <c r="SEA95" s="14"/>
      <c r="SEB95" s="14"/>
      <c r="SEC95" s="14"/>
      <c r="SED95" s="14"/>
      <c r="SEE95" s="14"/>
      <c r="SEF95" s="14"/>
      <c r="SEG95" s="14"/>
      <c r="SEH95" s="14"/>
      <c r="SEI95" s="14"/>
      <c r="SEJ95" s="14"/>
      <c r="SEK95" s="14"/>
      <c r="SEL95" s="14"/>
      <c r="SEM95" s="14"/>
      <c r="SEN95" s="14"/>
      <c r="SEO95" s="14"/>
      <c r="SEP95" s="14"/>
      <c r="SEQ95" s="14"/>
      <c r="SER95" s="14"/>
      <c r="SES95" s="14"/>
      <c r="SET95" s="14"/>
      <c r="SEU95" s="14"/>
      <c r="SEV95" s="14"/>
      <c r="SEW95" s="14"/>
      <c r="SEX95" s="14"/>
      <c r="SEY95" s="14"/>
      <c r="SEZ95" s="14"/>
      <c r="SFA95" s="14"/>
      <c r="SFB95" s="14"/>
      <c r="SFC95" s="14"/>
      <c r="SFD95" s="14"/>
      <c r="SFE95" s="14"/>
      <c r="SFF95" s="14"/>
      <c r="SFG95" s="14"/>
      <c r="SFH95" s="14"/>
      <c r="SFI95" s="14"/>
      <c r="SFJ95" s="14"/>
      <c r="SFK95" s="14"/>
      <c r="SFL95" s="14"/>
      <c r="SFM95" s="14"/>
      <c r="SFN95" s="14"/>
      <c r="SFO95" s="14"/>
      <c r="SFP95" s="14"/>
      <c r="SFQ95" s="14"/>
      <c r="SFR95" s="14"/>
      <c r="SFS95" s="14"/>
      <c r="SFT95" s="14"/>
      <c r="SFU95" s="14"/>
      <c r="SFV95" s="14"/>
      <c r="SFW95" s="14"/>
      <c r="SFX95" s="14"/>
      <c r="SFY95" s="14"/>
      <c r="SFZ95" s="14"/>
      <c r="SGA95" s="14"/>
      <c r="SGB95" s="14"/>
      <c r="SGC95" s="14"/>
      <c r="SGD95" s="14"/>
      <c r="SGE95" s="14"/>
      <c r="SGF95" s="14"/>
      <c r="SGG95" s="14"/>
      <c r="SGH95" s="14"/>
      <c r="SGI95" s="14"/>
      <c r="SGJ95" s="14"/>
      <c r="SGK95" s="14"/>
      <c r="SGL95" s="14"/>
      <c r="SGM95" s="14"/>
      <c r="SGN95" s="14"/>
      <c r="SGO95" s="14"/>
      <c r="SGP95" s="14"/>
      <c r="SGQ95" s="14"/>
      <c r="SGR95" s="14"/>
      <c r="SGS95" s="14"/>
      <c r="SGT95" s="14"/>
      <c r="SGU95" s="14"/>
      <c r="SGV95" s="14"/>
      <c r="SGW95" s="14"/>
      <c r="SGX95" s="14"/>
      <c r="SGY95" s="14"/>
      <c r="SGZ95" s="14"/>
      <c r="SHA95" s="14"/>
      <c r="SHB95" s="14"/>
      <c r="SHC95" s="14"/>
      <c r="SHD95" s="14"/>
      <c r="SHE95" s="14"/>
      <c r="SHF95" s="14"/>
      <c r="SHG95" s="14"/>
      <c r="SHH95" s="14"/>
      <c r="SHI95" s="14"/>
      <c r="SHJ95" s="14"/>
      <c r="SHK95" s="14"/>
      <c r="SHL95" s="14"/>
      <c r="SHM95" s="14"/>
      <c r="SHN95" s="14"/>
      <c r="SHO95" s="14"/>
      <c r="SHP95" s="14"/>
      <c r="SHQ95" s="14"/>
      <c r="SHR95" s="14"/>
      <c r="SHS95" s="14"/>
      <c r="SHT95" s="14"/>
      <c r="SHU95" s="14"/>
      <c r="SHV95" s="14"/>
      <c r="SHW95" s="14"/>
      <c r="SHX95" s="14"/>
      <c r="SHY95" s="14"/>
      <c r="SHZ95" s="14"/>
      <c r="SIA95" s="14"/>
      <c r="SIB95" s="14"/>
      <c r="SIC95" s="14"/>
      <c r="SID95" s="14"/>
      <c r="SIE95" s="14"/>
      <c r="SIF95" s="14"/>
      <c r="SIG95" s="14"/>
      <c r="SIH95" s="14"/>
      <c r="SII95" s="14"/>
      <c r="SIJ95" s="14"/>
      <c r="SIK95" s="14"/>
      <c r="SIL95" s="14"/>
      <c r="SIM95" s="14"/>
      <c r="SIN95" s="14"/>
      <c r="SIO95" s="14"/>
      <c r="SIP95" s="14"/>
      <c r="SIQ95" s="14"/>
      <c r="SIR95" s="14"/>
      <c r="SIS95" s="14"/>
      <c r="SIT95" s="14"/>
      <c r="SIU95" s="14"/>
      <c r="SIV95" s="14"/>
      <c r="SIW95" s="14"/>
      <c r="SIX95" s="14"/>
      <c r="SIY95" s="14"/>
      <c r="SIZ95" s="14"/>
      <c r="SJA95" s="14"/>
      <c r="SJB95" s="14"/>
      <c r="SJC95" s="14"/>
      <c r="SJD95" s="14"/>
      <c r="SJE95" s="14"/>
      <c r="SJF95" s="14"/>
      <c r="SJG95" s="14"/>
      <c r="SJH95" s="14"/>
      <c r="SJI95" s="14"/>
      <c r="SJJ95" s="14"/>
      <c r="SJK95" s="14"/>
      <c r="SJL95" s="14"/>
      <c r="SJM95" s="14"/>
      <c r="SJN95" s="14"/>
      <c r="SJO95" s="14"/>
      <c r="SJP95" s="14"/>
      <c r="SJQ95" s="14"/>
      <c r="SJR95" s="14"/>
      <c r="SJS95" s="14"/>
      <c r="SJT95" s="14"/>
      <c r="SJU95" s="14"/>
      <c r="SJV95" s="14"/>
      <c r="SJW95" s="14"/>
      <c r="SJX95" s="14"/>
      <c r="SJY95" s="14"/>
      <c r="SJZ95" s="14"/>
      <c r="SKA95" s="14"/>
      <c r="SKB95" s="14"/>
      <c r="SKC95" s="14"/>
      <c r="SKD95" s="14"/>
      <c r="SKE95" s="14"/>
      <c r="SKF95" s="14"/>
      <c r="SKG95" s="14"/>
      <c r="SKH95" s="14"/>
      <c r="SKI95" s="14"/>
      <c r="SKJ95" s="14"/>
      <c r="SKK95" s="14"/>
      <c r="SKL95" s="14"/>
      <c r="SKM95" s="14"/>
      <c r="SKN95" s="14"/>
      <c r="SKO95" s="14"/>
      <c r="SKP95" s="14"/>
      <c r="SKQ95" s="14"/>
      <c r="SKR95" s="14"/>
      <c r="SKS95" s="14"/>
      <c r="SKT95" s="14"/>
      <c r="SKU95" s="14"/>
      <c r="SKV95" s="14"/>
      <c r="SKW95" s="14"/>
      <c r="SKX95" s="14"/>
      <c r="SKY95" s="14"/>
      <c r="SKZ95" s="14"/>
      <c r="SLA95" s="14"/>
      <c r="SLB95" s="14"/>
      <c r="SLC95" s="14"/>
      <c r="SLD95" s="14"/>
      <c r="SLE95" s="14"/>
      <c r="SLF95" s="14"/>
      <c r="SLG95" s="14"/>
      <c r="SLH95" s="14"/>
      <c r="SLI95" s="14"/>
      <c r="SLJ95" s="14"/>
      <c r="SLK95" s="14"/>
      <c r="SLL95" s="14"/>
      <c r="SLM95" s="14"/>
      <c r="SLN95" s="14"/>
      <c r="SLO95" s="14"/>
      <c r="SLP95" s="14"/>
      <c r="SLQ95" s="14"/>
      <c r="SLR95" s="14"/>
      <c r="SLS95" s="14"/>
      <c r="SLT95" s="14"/>
      <c r="SLU95" s="14"/>
      <c r="SLV95" s="14"/>
      <c r="SLW95" s="14"/>
      <c r="SLX95" s="14"/>
      <c r="SLY95" s="14"/>
      <c r="SLZ95" s="14"/>
      <c r="SMA95" s="14"/>
      <c r="SMB95" s="14"/>
      <c r="SMC95" s="14"/>
      <c r="SMD95" s="14"/>
      <c r="SME95" s="14"/>
      <c r="SMF95" s="14"/>
      <c r="SMG95" s="14"/>
      <c r="SMH95" s="14"/>
      <c r="SMI95" s="14"/>
      <c r="SMJ95" s="14"/>
      <c r="SMK95" s="14"/>
      <c r="SML95" s="14"/>
      <c r="SMM95" s="14"/>
      <c r="SMN95" s="14"/>
      <c r="SMO95" s="14"/>
      <c r="SMP95" s="14"/>
      <c r="SMQ95" s="14"/>
      <c r="SMR95" s="14"/>
      <c r="SMS95" s="14"/>
      <c r="SMT95" s="14"/>
      <c r="SMU95" s="14"/>
      <c r="SMV95" s="14"/>
      <c r="SMW95" s="14"/>
      <c r="SMX95" s="14"/>
      <c r="SMY95" s="14"/>
      <c r="SMZ95" s="14"/>
      <c r="SNA95" s="14"/>
      <c r="SNB95" s="14"/>
      <c r="SNC95" s="14"/>
      <c r="SND95" s="14"/>
      <c r="SNE95" s="14"/>
      <c r="SNF95" s="14"/>
      <c r="SNG95" s="14"/>
      <c r="SNH95" s="14"/>
      <c r="SNI95" s="14"/>
      <c r="SNJ95" s="14"/>
      <c r="SNK95" s="14"/>
      <c r="SNL95" s="14"/>
      <c r="SNM95" s="14"/>
      <c r="SNN95" s="14"/>
      <c r="SNO95" s="14"/>
      <c r="SNP95" s="14"/>
      <c r="SNQ95" s="14"/>
      <c r="SNR95" s="14"/>
      <c r="SNS95" s="14"/>
      <c r="SNT95" s="14"/>
      <c r="SNU95" s="14"/>
      <c r="SNV95" s="14"/>
      <c r="SNW95" s="14"/>
      <c r="SNX95" s="14"/>
      <c r="SNY95" s="14"/>
      <c r="SNZ95" s="14"/>
      <c r="SOA95" s="14"/>
      <c r="SOB95" s="14"/>
      <c r="SOC95" s="14"/>
      <c r="SOD95" s="14"/>
      <c r="SOE95" s="14"/>
      <c r="SOF95" s="14"/>
      <c r="SOG95" s="14"/>
      <c r="SOH95" s="14"/>
      <c r="SOI95" s="14"/>
      <c r="SOJ95" s="14"/>
      <c r="SOK95" s="14"/>
      <c r="SOL95" s="14"/>
      <c r="SOM95" s="14"/>
      <c r="SON95" s="14"/>
      <c r="SOO95" s="14"/>
      <c r="SOP95" s="14"/>
      <c r="SOQ95" s="14"/>
      <c r="SOR95" s="14"/>
      <c r="SOS95" s="14"/>
      <c r="SOT95" s="14"/>
      <c r="SOU95" s="14"/>
      <c r="SOV95" s="14"/>
      <c r="SOW95" s="14"/>
      <c r="SOX95" s="14"/>
      <c r="SOY95" s="14"/>
      <c r="SOZ95" s="14"/>
      <c r="SPA95" s="14"/>
      <c r="SPB95" s="14"/>
      <c r="SPC95" s="14"/>
      <c r="SPD95" s="14"/>
      <c r="SPE95" s="14"/>
      <c r="SPF95" s="14"/>
      <c r="SPG95" s="14"/>
      <c r="SPH95" s="14"/>
      <c r="SPI95" s="14"/>
      <c r="SPJ95" s="14"/>
      <c r="SPK95" s="14"/>
      <c r="SPL95" s="14"/>
      <c r="SPM95" s="14"/>
      <c r="SPN95" s="14"/>
      <c r="SPO95" s="14"/>
      <c r="SPP95" s="14"/>
      <c r="SPQ95" s="14"/>
      <c r="SPR95" s="14"/>
      <c r="SPS95" s="14"/>
      <c r="SPT95" s="14"/>
      <c r="SPU95" s="14"/>
      <c r="SPV95" s="14"/>
      <c r="SPW95" s="14"/>
      <c r="SPX95" s="14"/>
      <c r="SPY95" s="14"/>
      <c r="SPZ95" s="14"/>
      <c r="SQA95" s="14"/>
      <c r="SQB95" s="14"/>
      <c r="SQC95" s="14"/>
      <c r="SQD95" s="14"/>
      <c r="SQE95" s="14"/>
      <c r="SQF95" s="14"/>
      <c r="SQG95" s="14"/>
      <c r="SQH95" s="14"/>
      <c r="SQI95" s="14"/>
      <c r="SQJ95" s="14"/>
      <c r="SQK95" s="14"/>
      <c r="SQL95" s="14"/>
      <c r="SQM95" s="14"/>
      <c r="SQN95" s="14"/>
      <c r="SQO95" s="14"/>
      <c r="SQP95" s="14"/>
      <c r="SQQ95" s="14"/>
      <c r="SQR95" s="14"/>
      <c r="SQS95" s="14"/>
      <c r="SQT95" s="14"/>
      <c r="SQU95" s="14"/>
      <c r="SQV95" s="14"/>
      <c r="SQW95" s="14"/>
      <c r="SQX95" s="14"/>
      <c r="SQY95" s="14"/>
      <c r="SQZ95" s="14"/>
      <c r="SRA95" s="14"/>
      <c r="SRB95" s="14"/>
      <c r="SRC95" s="14"/>
      <c r="SRD95" s="14"/>
      <c r="SRE95" s="14"/>
      <c r="SRF95" s="14"/>
      <c r="SRG95" s="14"/>
      <c r="SRH95" s="14"/>
      <c r="SRI95" s="14"/>
      <c r="SRJ95" s="14"/>
      <c r="SRK95" s="14"/>
      <c r="SRL95" s="14"/>
      <c r="SRM95" s="14"/>
      <c r="SRN95" s="14"/>
      <c r="SRO95" s="14"/>
      <c r="SRP95" s="14"/>
      <c r="SRQ95" s="14"/>
      <c r="SRR95" s="14"/>
      <c r="SRS95" s="14"/>
      <c r="SRT95" s="14"/>
      <c r="SRU95" s="14"/>
      <c r="SRV95" s="14"/>
      <c r="SRW95" s="14"/>
      <c r="SRX95" s="14"/>
      <c r="SRY95" s="14"/>
      <c r="SRZ95" s="14"/>
      <c r="SSA95" s="14"/>
      <c r="SSB95" s="14"/>
      <c r="SSC95" s="14"/>
      <c r="SSD95" s="14"/>
      <c r="SSE95" s="14"/>
      <c r="SSF95" s="14"/>
      <c r="SSG95" s="14"/>
      <c r="SSH95" s="14"/>
      <c r="SSI95" s="14"/>
      <c r="SSJ95" s="14"/>
      <c r="SSK95" s="14"/>
      <c r="SSL95" s="14"/>
      <c r="SSM95" s="14"/>
      <c r="SSN95" s="14"/>
      <c r="SSO95" s="14"/>
      <c r="SSP95" s="14"/>
      <c r="SSQ95" s="14"/>
      <c r="SSR95" s="14"/>
      <c r="SSS95" s="14"/>
      <c r="SST95" s="14"/>
      <c r="SSU95" s="14"/>
      <c r="SSV95" s="14"/>
      <c r="SSW95" s="14"/>
      <c r="SSX95" s="14"/>
      <c r="SSY95" s="14"/>
      <c r="SSZ95" s="14"/>
      <c r="STA95" s="14"/>
      <c r="STB95" s="14"/>
      <c r="STC95" s="14"/>
      <c r="STD95" s="14"/>
      <c r="STE95" s="14"/>
      <c r="STF95" s="14"/>
      <c r="STG95" s="14"/>
      <c r="STH95" s="14"/>
      <c r="STI95" s="14"/>
      <c r="STJ95" s="14"/>
      <c r="STK95" s="14"/>
      <c r="STL95" s="14"/>
      <c r="STM95" s="14"/>
      <c r="STN95" s="14"/>
      <c r="STO95" s="14"/>
      <c r="STP95" s="14"/>
      <c r="STQ95" s="14"/>
      <c r="STR95" s="14"/>
      <c r="STS95" s="14"/>
      <c r="STT95" s="14"/>
      <c r="STU95" s="14"/>
      <c r="STV95" s="14"/>
      <c r="STW95" s="14"/>
      <c r="STX95" s="14"/>
      <c r="STY95" s="14"/>
      <c r="STZ95" s="14"/>
      <c r="SUA95" s="14"/>
      <c r="SUB95" s="14"/>
      <c r="SUC95" s="14"/>
      <c r="SUD95" s="14"/>
      <c r="SUE95" s="14"/>
      <c r="SUF95" s="14"/>
      <c r="SUG95" s="14"/>
      <c r="SUH95" s="14"/>
      <c r="SUI95" s="14"/>
      <c r="SUJ95" s="14"/>
      <c r="SUK95" s="14"/>
      <c r="SUL95" s="14"/>
      <c r="SUM95" s="14"/>
      <c r="SUN95" s="14"/>
      <c r="SUO95" s="14"/>
      <c r="SUP95" s="14"/>
      <c r="SUQ95" s="14"/>
      <c r="SUR95" s="14"/>
      <c r="SUS95" s="14"/>
      <c r="SUT95" s="14"/>
      <c r="SUU95" s="14"/>
      <c r="SUV95" s="14"/>
      <c r="SUW95" s="14"/>
      <c r="SUX95" s="14"/>
      <c r="SUY95" s="14"/>
      <c r="SUZ95" s="14"/>
      <c r="SVA95" s="14"/>
      <c r="SVB95" s="14"/>
      <c r="SVC95" s="14"/>
      <c r="SVD95" s="14"/>
      <c r="SVE95" s="14"/>
      <c r="SVF95" s="14"/>
      <c r="SVG95" s="14"/>
      <c r="SVH95" s="14"/>
      <c r="SVI95" s="14"/>
      <c r="SVJ95" s="14"/>
      <c r="SVK95" s="14"/>
      <c r="SVL95" s="14"/>
      <c r="SVM95" s="14"/>
      <c r="SVN95" s="14"/>
      <c r="SVO95" s="14"/>
      <c r="SVP95" s="14"/>
      <c r="SVQ95" s="14"/>
      <c r="SVR95" s="14"/>
      <c r="SVS95" s="14"/>
      <c r="SVT95" s="14"/>
      <c r="SVU95" s="14"/>
      <c r="SVV95" s="14"/>
      <c r="SVW95" s="14"/>
      <c r="SVX95" s="14"/>
      <c r="SVY95" s="14"/>
      <c r="SVZ95" s="14"/>
      <c r="SWA95" s="14"/>
      <c r="SWB95" s="14"/>
      <c r="SWC95" s="14"/>
      <c r="SWD95" s="14"/>
      <c r="SWE95" s="14"/>
      <c r="SWF95" s="14"/>
      <c r="SWG95" s="14"/>
      <c r="SWH95" s="14"/>
      <c r="SWI95" s="14"/>
      <c r="SWJ95" s="14"/>
      <c r="SWK95" s="14"/>
      <c r="SWL95" s="14"/>
      <c r="SWM95" s="14"/>
      <c r="SWN95" s="14"/>
      <c r="SWO95" s="14"/>
      <c r="SWP95" s="14"/>
      <c r="SWQ95" s="14"/>
      <c r="SWR95" s="14"/>
      <c r="SWS95" s="14"/>
      <c r="SWT95" s="14"/>
      <c r="SWU95" s="14"/>
      <c r="SWV95" s="14"/>
      <c r="SWW95" s="14"/>
      <c r="SWX95" s="14"/>
      <c r="SWY95" s="14"/>
      <c r="SWZ95" s="14"/>
      <c r="SXA95" s="14"/>
      <c r="SXB95" s="14"/>
      <c r="SXC95" s="14"/>
      <c r="SXD95" s="14"/>
      <c r="SXE95" s="14"/>
      <c r="SXF95" s="14"/>
      <c r="SXG95" s="14"/>
      <c r="SXH95" s="14"/>
      <c r="SXI95" s="14"/>
      <c r="SXJ95" s="14"/>
      <c r="SXK95" s="14"/>
      <c r="SXL95" s="14"/>
      <c r="SXM95" s="14"/>
      <c r="SXN95" s="14"/>
      <c r="SXO95" s="14"/>
      <c r="SXP95" s="14"/>
      <c r="SXQ95" s="14"/>
      <c r="SXR95" s="14"/>
      <c r="SXS95" s="14"/>
      <c r="SXT95" s="14"/>
      <c r="SXU95" s="14"/>
      <c r="SXV95" s="14"/>
      <c r="SXW95" s="14"/>
      <c r="SXX95" s="14"/>
      <c r="SXY95" s="14"/>
      <c r="SXZ95" s="14"/>
      <c r="SYA95" s="14"/>
      <c r="SYB95" s="14"/>
      <c r="SYC95" s="14"/>
      <c r="SYD95" s="14"/>
      <c r="SYE95" s="14"/>
      <c r="SYF95" s="14"/>
      <c r="SYG95" s="14"/>
      <c r="SYH95" s="14"/>
      <c r="SYI95" s="14"/>
      <c r="SYJ95" s="14"/>
      <c r="SYK95" s="14"/>
      <c r="SYL95" s="14"/>
      <c r="SYM95" s="14"/>
      <c r="SYN95" s="14"/>
      <c r="SYO95" s="14"/>
      <c r="SYP95" s="14"/>
      <c r="SYQ95" s="14"/>
      <c r="SYR95" s="14"/>
      <c r="SYS95" s="14"/>
      <c r="SYT95" s="14"/>
      <c r="SYU95" s="14"/>
      <c r="SYV95" s="14"/>
      <c r="SYW95" s="14"/>
      <c r="SYX95" s="14"/>
      <c r="SYY95" s="14"/>
      <c r="SYZ95" s="14"/>
      <c r="SZA95" s="14"/>
      <c r="SZB95" s="14"/>
      <c r="SZC95" s="14"/>
      <c r="SZD95" s="14"/>
      <c r="SZE95" s="14"/>
      <c r="SZF95" s="14"/>
      <c r="SZG95" s="14"/>
      <c r="SZH95" s="14"/>
      <c r="SZI95" s="14"/>
      <c r="SZJ95" s="14"/>
      <c r="SZK95" s="14"/>
      <c r="SZL95" s="14"/>
      <c r="SZM95" s="14"/>
      <c r="SZN95" s="14"/>
      <c r="SZO95" s="14"/>
      <c r="SZP95" s="14"/>
      <c r="SZQ95" s="14"/>
      <c r="SZR95" s="14"/>
      <c r="SZS95" s="14"/>
      <c r="SZT95" s="14"/>
      <c r="SZU95" s="14"/>
      <c r="SZV95" s="14"/>
      <c r="SZW95" s="14"/>
      <c r="SZX95" s="14"/>
      <c r="SZY95" s="14"/>
      <c r="SZZ95" s="14"/>
      <c r="TAA95" s="14"/>
      <c r="TAB95" s="14"/>
      <c r="TAC95" s="14"/>
      <c r="TAD95" s="14"/>
      <c r="TAE95" s="14"/>
      <c r="TAF95" s="14"/>
      <c r="TAG95" s="14"/>
      <c r="TAH95" s="14"/>
      <c r="TAI95" s="14"/>
      <c r="TAJ95" s="14"/>
      <c r="TAK95" s="14"/>
      <c r="TAL95" s="14"/>
      <c r="TAM95" s="14"/>
      <c r="TAN95" s="14"/>
      <c r="TAO95" s="14"/>
      <c r="TAP95" s="14"/>
      <c r="TAQ95" s="14"/>
      <c r="TAR95" s="14"/>
      <c r="TAS95" s="14"/>
      <c r="TAT95" s="14"/>
      <c r="TAU95" s="14"/>
      <c r="TAV95" s="14"/>
      <c r="TAW95" s="14"/>
      <c r="TAX95" s="14"/>
      <c r="TAY95" s="14"/>
      <c r="TAZ95" s="14"/>
      <c r="TBA95" s="14"/>
      <c r="TBB95" s="14"/>
      <c r="TBC95" s="14"/>
      <c r="TBD95" s="14"/>
      <c r="TBE95" s="14"/>
      <c r="TBF95" s="14"/>
      <c r="TBG95" s="14"/>
      <c r="TBH95" s="14"/>
      <c r="TBI95" s="14"/>
      <c r="TBJ95" s="14"/>
      <c r="TBK95" s="14"/>
      <c r="TBL95" s="14"/>
      <c r="TBM95" s="14"/>
      <c r="TBN95" s="14"/>
      <c r="TBO95" s="14"/>
      <c r="TBP95" s="14"/>
      <c r="TBQ95" s="14"/>
      <c r="TBR95" s="14"/>
      <c r="TBS95" s="14"/>
      <c r="TBT95" s="14"/>
      <c r="TBU95" s="14"/>
      <c r="TBV95" s="14"/>
      <c r="TBW95" s="14"/>
      <c r="TBX95" s="14"/>
      <c r="TBY95" s="14"/>
      <c r="TBZ95" s="14"/>
      <c r="TCA95" s="14"/>
      <c r="TCB95" s="14"/>
      <c r="TCC95" s="14"/>
      <c r="TCD95" s="14"/>
      <c r="TCE95" s="14"/>
      <c r="TCF95" s="14"/>
      <c r="TCG95" s="14"/>
      <c r="TCH95" s="14"/>
      <c r="TCI95" s="14"/>
      <c r="TCJ95" s="14"/>
      <c r="TCK95" s="14"/>
      <c r="TCL95" s="14"/>
      <c r="TCM95" s="14"/>
      <c r="TCN95" s="14"/>
      <c r="TCO95" s="14"/>
      <c r="TCP95" s="14"/>
      <c r="TCQ95" s="14"/>
      <c r="TCR95" s="14"/>
      <c r="TCS95" s="14"/>
      <c r="TCT95" s="14"/>
      <c r="TCU95" s="14"/>
      <c r="TCV95" s="14"/>
      <c r="TCW95" s="14"/>
      <c r="TCX95" s="14"/>
      <c r="TCY95" s="14"/>
      <c r="TCZ95" s="14"/>
      <c r="TDA95" s="14"/>
      <c r="TDB95" s="14"/>
      <c r="TDC95" s="14"/>
      <c r="TDD95" s="14"/>
      <c r="TDE95" s="14"/>
      <c r="TDF95" s="14"/>
      <c r="TDG95" s="14"/>
      <c r="TDH95" s="14"/>
      <c r="TDI95" s="14"/>
      <c r="TDJ95" s="14"/>
      <c r="TDK95" s="14"/>
      <c r="TDL95" s="14"/>
      <c r="TDM95" s="14"/>
      <c r="TDN95" s="14"/>
      <c r="TDO95" s="14"/>
      <c r="TDP95" s="14"/>
      <c r="TDQ95" s="14"/>
      <c r="TDR95" s="14"/>
      <c r="TDS95" s="14"/>
      <c r="TDT95" s="14"/>
      <c r="TDU95" s="14"/>
      <c r="TDV95" s="14"/>
      <c r="TDW95" s="14"/>
      <c r="TDX95" s="14"/>
      <c r="TDY95" s="14"/>
      <c r="TDZ95" s="14"/>
      <c r="TEA95" s="14"/>
      <c r="TEB95" s="14"/>
      <c r="TEC95" s="14"/>
      <c r="TED95" s="14"/>
      <c r="TEE95" s="14"/>
      <c r="TEF95" s="14"/>
      <c r="TEG95" s="14"/>
      <c r="TEH95" s="14"/>
      <c r="TEI95" s="14"/>
      <c r="TEJ95" s="14"/>
      <c r="TEK95" s="14"/>
      <c r="TEL95" s="14"/>
      <c r="TEM95" s="14"/>
      <c r="TEN95" s="14"/>
      <c r="TEO95" s="14"/>
      <c r="TEP95" s="14"/>
      <c r="TEQ95" s="14"/>
      <c r="TER95" s="14"/>
      <c r="TES95" s="14"/>
      <c r="TET95" s="14"/>
      <c r="TEU95" s="14"/>
      <c r="TEV95" s="14"/>
      <c r="TEW95" s="14"/>
      <c r="TEX95" s="14"/>
      <c r="TEY95" s="14"/>
      <c r="TEZ95" s="14"/>
      <c r="TFA95" s="14"/>
      <c r="TFB95" s="14"/>
      <c r="TFC95" s="14"/>
      <c r="TFD95" s="14"/>
      <c r="TFE95" s="14"/>
      <c r="TFF95" s="14"/>
      <c r="TFG95" s="14"/>
      <c r="TFH95" s="14"/>
      <c r="TFI95" s="14"/>
      <c r="TFJ95" s="14"/>
      <c r="TFK95" s="14"/>
      <c r="TFL95" s="14"/>
      <c r="TFM95" s="14"/>
      <c r="TFN95" s="14"/>
      <c r="TFO95" s="14"/>
      <c r="TFP95" s="14"/>
      <c r="TFQ95" s="14"/>
      <c r="TFR95" s="14"/>
      <c r="TFS95" s="14"/>
      <c r="TFT95" s="14"/>
      <c r="TFU95" s="14"/>
      <c r="TFV95" s="14"/>
      <c r="TFW95" s="14"/>
      <c r="TFX95" s="14"/>
      <c r="TFY95" s="14"/>
      <c r="TFZ95" s="14"/>
      <c r="TGA95" s="14"/>
      <c r="TGB95" s="14"/>
      <c r="TGC95" s="14"/>
      <c r="TGD95" s="14"/>
      <c r="TGE95" s="14"/>
      <c r="TGF95" s="14"/>
      <c r="TGG95" s="14"/>
      <c r="TGH95" s="14"/>
      <c r="TGI95" s="14"/>
      <c r="TGJ95" s="14"/>
      <c r="TGK95" s="14"/>
      <c r="TGL95" s="14"/>
      <c r="TGM95" s="14"/>
      <c r="TGN95" s="14"/>
      <c r="TGO95" s="14"/>
      <c r="TGP95" s="14"/>
      <c r="TGQ95" s="14"/>
      <c r="TGR95" s="14"/>
      <c r="TGS95" s="14"/>
      <c r="TGT95" s="14"/>
      <c r="TGU95" s="14"/>
      <c r="TGV95" s="14"/>
      <c r="TGW95" s="14"/>
      <c r="TGX95" s="14"/>
      <c r="TGY95" s="14"/>
      <c r="TGZ95" s="14"/>
      <c r="THA95" s="14"/>
      <c r="THB95" s="14"/>
      <c r="THC95" s="14"/>
      <c r="THD95" s="14"/>
      <c r="THE95" s="14"/>
      <c r="THF95" s="14"/>
      <c r="THG95" s="14"/>
      <c r="THH95" s="14"/>
      <c r="THI95" s="14"/>
      <c r="THJ95" s="14"/>
      <c r="THK95" s="14"/>
      <c r="THL95" s="14"/>
      <c r="THM95" s="14"/>
      <c r="THN95" s="14"/>
      <c r="THO95" s="14"/>
      <c r="THP95" s="14"/>
      <c r="THQ95" s="14"/>
      <c r="THR95" s="14"/>
      <c r="THS95" s="14"/>
      <c r="THT95" s="14"/>
      <c r="THU95" s="14"/>
      <c r="THV95" s="14"/>
      <c r="THW95" s="14"/>
      <c r="THX95" s="14"/>
      <c r="THY95" s="14"/>
      <c r="THZ95" s="14"/>
      <c r="TIA95" s="14"/>
      <c r="TIB95" s="14"/>
      <c r="TIC95" s="14"/>
      <c r="TID95" s="14"/>
      <c r="TIE95" s="14"/>
      <c r="TIF95" s="14"/>
      <c r="TIG95" s="14"/>
      <c r="TIH95" s="14"/>
      <c r="TII95" s="14"/>
      <c r="TIJ95" s="14"/>
      <c r="TIK95" s="14"/>
      <c r="TIL95" s="14"/>
      <c r="TIM95" s="14"/>
      <c r="TIN95" s="14"/>
      <c r="TIO95" s="14"/>
      <c r="TIP95" s="14"/>
      <c r="TIQ95" s="14"/>
      <c r="TIR95" s="14"/>
      <c r="TIS95" s="14"/>
      <c r="TIT95" s="14"/>
      <c r="TIU95" s="14"/>
      <c r="TIV95" s="14"/>
      <c r="TIW95" s="14"/>
      <c r="TIX95" s="14"/>
      <c r="TIY95" s="14"/>
      <c r="TIZ95" s="14"/>
      <c r="TJA95" s="14"/>
      <c r="TJB95" s="14"/>
      <c r="TJC95" s="14"/>
      <c r="TJD95" s="14"/>
      <c r="TJE95" s="14"/>
      <c r="TJF95" s="14"/>
      <c r="TJG95" s="14"/>
      <c r="TJH95" s="14"/>
      <c r="TJI95" s="14"/>
      <c r="TJJ95" s="14"/>
      <c r="TJK95" s="14"/>
      <c r="TJL95" s="14"/>
      <c r="TJM95" s="14"/>
      <c r="TJN95" s="14"/>
      <c r="TJO95" s="14"/>
      <c r="TJP95" s="14"/>
      <c r="TJQ95" s="14"/>
      <c r="TJR95" s="14"/>
      <c r="TJS95" s="14"/>
      <c r="TJT95" s="14"/>
      <c r="TJU95" s="14"/>
      <c r="TJV95" s="14"/>
      <c r="TJW95" s="14"/>
      <c r="TJX95" s="14"/>
      <c r="TJY95" s="14"/>
      <c r="TJZ95" s="14"/>
      <c r="TKA95" s="14"/>
      <c r="TKB95" s="14"/>
      <c r="TKC95" s="14"/>
      <c r="TKD95" s="14"/>
      <c r="TKE95" s="14"/>
      <c r="TKF95" s="14"/>
      <c r="TKG95" s="14"/>
      <c r="TKH95" s="14"/>
      <c r="TKI95" s="14"/>
      <c r="TKJ95" s="14"/>
      <c r="TKK95" s="14"/>
      <c r="TKL95" s="14"/>
      <c r="TKM95" s="14"/>
      <c r="TKN95" s="14"/>
      <c r="TKO95" s="14"/>
      <c r="TKP95" s="14"/>
      <c r="TKQ95" s="14"/>
      <c r="TKR95" s="14"/>
      <c r="TKS95" s="14"/>
      <c r="TKT95" s="14"/>
      <c r="TKU95" s="14"/>
      <c r="TKV95" s="14"/>
      <c r="TKW95" s="14"/>
      <c r="TKX95" s="14"/>
      <c r="TKY95" s="14"/>
      <c r="TKZ95" s="14"/>
      <c r="TLA95" s="14"/>
      <c r="TLB95" s="14"/>
      <c r="TLC95" s="14"/>
      <c r="TLD95" s="14"/>
      <c r="TLE95" s="14"/>
      <c r="TLF95" s="14"/>
      <c r="TLG95" s="14"/>
      <c r="TLH95" s="14"/>
      <c r="TLI95" s="14"/>
      <c r="TLJ95" s="14"/>
      <c r="TLK95" s="14"/>
      <c r="TLL95" s="14"/>
      <c r="TLM95" s="14"/>
      <c r="TLN95" s="14"/>
      <c r="TLO95" s="14"/>
      <c r="TLP95" s="14"/>
      <c r="TLQ95" s="14"/>
      <c r="TLR95" s="14"/>
      <c r="TLS95" s="14"/>
      <c r="TLT95" s="14"/>
      <c r="TLU95" s="14"/>
      <c r="TLV95" s="14"/>
      <c r="TLW95" s="14"/>
      <c r="TLX95" s="14"/>
      <c r="TLY95" s="14"/>
      <c r="TLZ95" s="14"/>
      <c r="TMA95" s="14"/>
      <c r="TMB95" s="14"/>
      <c r="TMC95" s="14"/>
      <c r="TMD95" s="14"/>
      <c r="TME95" s="14"/>
      <c r="TMF95" s="14"/>
      <c r="TMG95" s="14"/>
      <c r="TMH95" s="14"/>
      <c r="TMI95" s="14"/>
      <c r="TMJ95" s="14"/>
      <c r="TMK95" s="14"/>
      <c r="TML95" s="14"/>
      <c r="TMM95" s="14"/>
      <c r="TMN95" s="14"/>
      <c r="TMO95" s="14"/>
      <c r="TMP95" s="14"/>
      <c r="TMQ95" s="14"/>
      <c r="TMR95" s="14"/>
      <c r="TMS95" s="14"/>
      <c r="TMT95" s="14"/>
      <c r="TMU95" s="14"/>
      <c r="TMV95" s="14"/>
      <c r="TMW95" s="14"/>
      <c r="TMX95" s="14"/>
      <c r="TMY95" s="14"/>
      <c r="TMZ95" s="14"/>
      <c r="TNA95" s="14"/>
      <c r="TNB95" s="14"/>
      <c r="TNC95" s="14"/>
      <c r="TND95" s="14"/>
      <c r="TNE95" s="14"/>
      <c r="TNF95" s="14"/>
      <c r="TNG95" s="14"/>
      <c r="TNH95" s="14"/>
      <c r="TNI95" s="14"/>
      <c r="TNJ95" s="14"/>
      <c r="TNK95" s="14"/>
      <c r="TNL95" s="14"/>
      <c r="TNM95" s="14"/>
      <c r="TNN95" s="14"/>
      <c r="TNO95" s="14"/>
      <c r="TNP95" s="14"/>
      <c r="TNQ95" s="14"/>
      <c r="TNR95" s="14"/>
      <c r="TNS95" s="14"/>
      <c r="TNT95" s="14"/>
      <c r="TNU95" s="14"/>
      <c r="TNV95" s="14"/>
      <c r="TNW95" s="14"/>
      <c r="TNX95" s="14"/>
      <c r="TNY95" s="14"/>
      <c r="TNZ95" s="14"/>
      <c r="TOA95" s="14"/>
      <c r="TOB95" s="14"/>
      <c r="TOC95" s="14"/>
      <c r="TOD95" s="14"/>
      <c r="TOE95" s="14"/>
      <c r="TOF95" s="14"/>
      <c r="TOG95" s="14"/>
      <c r="TOH95" s="14"/>
      <c r="TOI95" s="14"/>
      <c r="TOJ95" s="14"/>
      <c r="TOK95" s="14"/>
      <c r="TOL95" s="14"/>
      <c r="TOM95" s="14"/>
      <c r="TON95" s="14"/>
      <c r="TOO95" s="14"/>
      <c r="TOP95" s="14"/>
      <c r="TOQ95" s="14"/>
      <c r="TOR95" s="14"/>
      <c r="TOS95" s="14"/>
      <c r="TOT95" s="14"/>
      <c r="TOU95" s="14"/>
      <c r="TOV95" s="14"/>
      <c r="TOW95" s="14"/>
      <c r="TOX95" s="14"/>
      <c r="TOY95" s="14"/>
      <c r="TOZ95" s="14"/>
      <c r="TPA95" s="14"/>
      <c r="TPB95" s="14"/>
      <c r="TPC95" s="14"/>
      <c r="TPD95" s="14"/>
      <c r="TPE95" s="14"/>
      <c r="TPF95" s="14"/>
      <c r="TPG95" s="14"/>
      <c r="TPH95" s="14"/>
      <c r="TPI95" s="14"/>
      <c r="TPJ95" s="14"/>
      <c r="TPK95" s="14"/>
      <c r="TPL95" s="14"/>
      <c r="TPM95" s="14"/>
      <c r="TPN95" s="14"/>
      <c r="TPO95" s="14"/>
      <c r="TPP95" s="14"/>
      <c r="TPQ95" s="14"/>
      <c r="TPR95" s="14"/>
      <c r="TPS95" s="14"/>
      <c r="TPT95" s="14"/>
      <c r="TPU95" s="14"/>
      <c r="TPV95" s="14"/>
      <c r="TPW95" s="14"/>
      <c r="TPX95" s="14"/>
      <c r="TPY95" s="14"/>
      <c r="TPZ95" s="14"/>
      <c r="TQA95" s="14"/>
      <c r="TQB95" s="14"/>
      <c r="TQC95" s="14"/>
      <c r="TQD95" s="14"/>
      <c r="TQE95" s="14"/>
      <c r="TQF95" s="14"/>
      <c r="TQG95" s="14"/>
      <c r="TQH95" s="14"/>
      <c r="TQI95" s="14"/>
      <c r="TQJ95" s="14"/>
      <c r="TQK95" s="14"/>
      <c r="TQL95" s="14"/>
      <c r="TQM95" s="14"/>
      <c r="TQN95" s="14"/>
      <c r="TQO95" s="14"/>
      <c r="TQP95" s="14"/>
      <c r="TQQ95" s="14"/>
      <c r="TQR95" s="14"/>
      <c r="TQS95" s="14"/>
      <c r="TQT95" s="14"/>
      <c r="TQU95" s="14"/>
      <c r="TQV95" s="14"/>
      <c r="TQW95" s="14"/>
      <c r="TQX95" s="14"/>
      <c r="TQY95" s="14"/>
      <c r="TQZ95" s="14"/>
      <c r="TRA95" s="14"/>
      <c r="TRB95" s="14"/>
      <c r="TRC95" s="14"/>
      <c r="TRD95" s="14"/>
      <c r="TRE95" s="14"/>
      <c r="TRF95" s="14"/>
      <c r="TRG95" s="14"/>
      <c r="TRH95" s="14"/>
      <c r="TRI95" s="14"/>
      <c r="TRJ95" s="14"/>
      <c r="TRK95" s="14"/>
      <c r="TRL95" s="14"/>
      <c r="TRM95" s="14"/>
      <c r="TRN95" s="14"/>
      <c r="TRO95" s="14"/>
      <c r="TRP95" s="14"/>
      <c r="TRQ95" s="14"/>
      <c r="TRR95" s="14"/>
      <c r="TRS95" s="14"/>
      <c r="TRT95" s="14"/>
      <c r="TRU95" s="14"/>
      <c r="TRV95" s="14"/>
      <c r="TRW95" s="14"/>
      <c r="TRX95" s="14"/>
      <c r="TRY95" s="14"/>
      <c r="TRZ95" s="14"/>
      <c r="TSA95" s="14"/>
      <c r="TSB95" s="14"/>
      <c r="TSC95" s="14"/>
      <c r="TSD95" s="14"/>
      <c r="TSE95" s="14"/>
      <c r="TSF95" s="14"/>
      <c r="TSG95" s="14"/>
      <c r="TSH95" s="14"/>
      <c r="TSI95" s="14"/>
      <c r="TSJ95" s="14"/>
      <c r="TSK95" s="14"/>
      <c r="TSL95" s="14"/>
      <c r="TSM95" s="14"/>
      <c r="TSN95" s="14"/>
      <c r="TSO95" s="14"/>
      <c r="TSP95" s="14"/>
      <c r="TSQ95" s="14"/>
      <c r="TSR95" s="14"/>
      <c r="TSS95" s="14"/>
      <c r="TST95" s="14"/>
      <c r="TSU95" s="14"/>
      <c r="TSV95" s="14"/>
      <c r="TSW95" s="14"/>
      <c r="TSX95" s="14"/>
      <c r="TSY95" s="14"/>
      <c r="TSZ95" s="14"/>
      <c r="TTA95" s="14"/>
      <c r="TTB95" s="14"/>
      <c r="TTC95" s="14"/>
      <c r="TTD95" s="14"/>
      <c r="TTE95" s="14"/>
      <c r="TTF95" s="14"/>
      <c r="TTG95" s="14"/>
      <c r="TTH95" s="14"/>
      <c r="TTI95" s="14"/>
      <c r="TTJ95" s="14"/>
      <c r="TTK95" s="14"/>
      <c r="TTL95" s="14"/>
      <c r="TTM95" s="14"/>
      <c r="TTN95" s="14"/>
      <c r="TTO95" s="14"/>
      <c r="TTP95" s="14"/>
      <c r="TTQ95" s="14"/>
      <c r="TTR95" s="14"/>
      <c r="TTS95" s="14"/>
      <c r="TTT95" s="14"/>
      <c r="TTU95" s="14"/>
      <c r="TTV95" s="14"/>
      <c r="TTW95" s="14"/>
      <c r="TTX95" s="14"/>
      <c r="TTY95" s="14"/>
      <c r="TTZ95" s="14"/>
      <c r="TUA95" s="14"/>
      <c r="TUB95" s="14"/>
      <c r="TUC95" s="14"/>
      <c r="TUD95" s="14"/>
      <c r="TUE95" s="14"/>
      <c r="TUF95" s="14"/>
      <c r="TUG95" s="14"/>
      <c r="TUH95" s="14"/>
      <c r="TUI95" s="14"/>
      <c r="TUJ95" s="14"/>
      <c r="TUK95" s="14"/>
      <c r="TUL95" s="14"/>
      <c r="TUM95" s="14"/>
      <c r="TUN95" s="14"/>
      <c r="TUO95" s="14"/>
      <c r="TUP95" s="14"/>
      <c r="TUQ95" s="14"/>
      <c r="TUR95" s="14"/>
      <c r="TUS95" s="14"/>
      <c r="TUT95" s="14"/>
      <c r="TUU95" s="14"/>
      <c r="TUV95" s="14"/>
      <c r="TUW95" s="14"/>
      <c r="TUX95" s="14"/>
      <c r="TUY95" s="14"/>
      <c r="TUZ95" s="14"/>
      <c r="TVA95" s="14"/>
      <c r="TVB95" s="14"/>
      <c r="TVC95" s="14"/>
      <c r="TVD95" s="14"/>
      <c r="TVE95" s="14"/>
      <c r="TVF95" s="14"/>
      <c r="TVG95" s="14"/>
      <c r="TVH95" s="14"/>
      <c r="TVI95" s="14"/>
      <c r="TVJ95" s="14"/>
      <c r="TVK95" s="14"/>
      <c r="TVL95" s="14"/>
      <c r="TVM95" s="14"/>
      <c r="TVN95" s="14"/>
      <c r="TVO95" s="14"/>
      <c r="TVP95" s="14"/>
      <c r="TVQ95" s="14"/>
      <c r="TVR95" s="14"/>
      <c r="TVS95" s="14"/>
      <c r="TVT95" s="14"/>
      <c r="TVU95" s="14"/>
      <c r="TVV95" s="14"/>
      <c r="TVW95" s="14"/>
      <c r="TVX95" s="14"/>
      <c r="TVY95" s="14"/>
      <c r="TVZ95" s="14"/>
      <c r="TWA95" s="14"/>
      <c r="TWB95" s="14"/>
      <c r="TWC95" s="14"/>
      <c r="TWD95" s="14"/>
      <c r="TWE95" s="14"/>
      <c r="TWF95" s="14"/>
      <c r="TWG95" s="14"/>
      <c r="TWH95" s="14"/>
      <c r="TWI95" s="14"/>
      <c r="TWJ95" s="14"/>
      <c r="TWK95" s="14"/>
      <c r="TWL95" s="14"/>
      <c r="TWM95" s="14"/>
      <c r="TWN95" s="14"/>
      <c r="TWO95" s="14"/>
      <c r="TWP95" s="14"/>
      <c r="TWQ95" s="14"/>
      <c r="TWR95" s="14"/>
      <c r="TWS95" s="14"/>
      <c r="TWT95" s="14"/>
      <c r="TWU95" s="14"/>
      <c r="TWV95" s="14"/>
      <c r="TWW95" s="14"/>
      <c r="TWX95" s="14"/>
      <c r="TWY95" s="14"/>
      <c r="TWZ95" s="14"/>
      <c r="TXA95" s="14"/>
      <c r="TXB95" s="14"/>
      <c r="TXC95" s="14"/>
      <c r="TXD95" s="14"/>
      <c r="TXE95" s="14"/>
      <c r="TXF95" s="14"/>
      <c r="TXG95" s="14"/>
      <c r="TXH95" s="14"/>
      <c r="TXI95" s="14"/>
      <c r="TXJ95" s="14"/>
      <c r="TXK95" s="14"/>
      <c r="TXL95" s="14"/>
      <c r="TXM95" s="14"/>
      <c r="TXN95" s="14"/>
      <c r="TXO95" s="14"/>
      <c r="TXP95" s="14"/>
      <c r="TXQ95" s="14"/>
      <c r="TXR95" s="14"/>
      <c r="TXS95" s="14"/>
      <c r="TXT95" s="14"/>
      <c r="TXU95" s="14"/>
      <c r="TXV95" s="14"/>
      <c r="TXW95" s="14"/>
      <c r="TXX95" s="14"/>
      <c r="TXY95" s="14"/>
      <c r="TXZ95" s="14"/>
      <c r="TYA95" s="14"/>
      <c r="TYB95" s="14"/>
      <c r="TYC95" s="14"/>
      <c r="TYD95" s="14"/>
      <c r="TYE95" s="14"/>
      <c r="TYF95" s="14"/>
      <c r="TYG95" s="14"/>
      <c r="TYH95" s="14"/>
      <c r="TYI95" s="14"/>
      <c r="TYJ95" s="14"/>
      <c r="TYK95" s="14"/>
      <c r="TYL95" s="14"/>
      <c r="TYM95" s="14"/>
      <c r="TYN95" s="14"/>
      <c r="TYO95" s="14"/>
      <c r="TYP95" s="14"/>
      <c r="TYQ95" s="14"/>
      <c r="TYR95" s="14"/>
      <c r="TYS95" s="14"/>
      <c r="TYT95" s="14"/>
      <c r="TYU95" s="14"/>
      <c r="TYV95" s="14"/>
      <c r="TYW95" s="14"/>
      <c r="TYX95" s="14"/>
      <c r="TYY95" s="14"/>
      <c r="TYZ95" s="14"/>
      <c r="TZA95" s="14"/>
      <c r="TZB95" s="14"/>
      <c r="TZC95" s="14"/>
      <c r="TZD95" s="14"/>
      <c r="TZE95" s="14"/>
      <c r="TZF95" s="14"/>
      <c r="TZG95" s="14"/>
      <c r="TZH95" s="14"/>
      <c r="TZI95" s="14"/>
      <c r="TZJ95" s="14"/>
      <c r="TZK95" s="14"/>
      <c r="TZL95" s="14"/>
      <c r="TZM95" s="14"/>
      <c r="TZN95" s="14"/>
      <c r="TZO95" s="14"/>
      <c r="TZP95" s="14"/>
      <c r="TZQ95" s="14"/>
      <c r="TZR95" s="14"/>
      <c r="TZS95" s="14"/>
      <c r="TZT95" s="14"/>
      <c r="TZU95" s="14"/>
      <c r="TZV95" s="14"/>
      <c r="TZW95" s="14"/>
      <c r="TZX95" s="14"/>
      <c r="TZY95" s="14"/>
      <c r="TZZ95" s="14"/>
      <c r="UAA95" s="14"/>
      <c r="UAB95" s="14"/>
      <c r="UAC95" s="14"/>
      <c r="UAD95" s="14"/>
      <c r="UAE95" s="14"/>
      <c r="UAF95" s="14"/>
      <c r="UAG95" s="14"/>
      <c r="UAH95" s="14"/>
      <c r="UAI95" s="14"/>
      <c r="UAJ95" s="14"/>
      <c r="UAK95" s="14"/>
      <c r="UAL95" s="14"/>
      <c r="UAM95" s="14"/>
      <c r="UAN95" s="14"/>
      <c r="UAO95" s="14"/>
      <c r="UAP95" s="14"/>
      <c r="UAQ95" s="14"/>
      <c r="UAR95" s="14"/>
      <c r="UAS95" s="14"/>
      <c r="UAT95" s="14"/>
      <c r="UAU95" s="14"/>
      <c r="UAV95" s="14"/>
      <c r="UAW95" s="14"/>
      <c r="UAX95" s="14"/>
      <c r="UAY95" s="14"/>
      <c r="UAZ95" s="14"/>
      <c r="UBA95" s="14"/>
      <c r="UBB95" s="14"/>
      <c r="UBC95" s="14"/>
      <c r="UBD95" s="14"/>
      <c r="UBE95" s="14"/>
      <c r="UBF95" s="14"/>
      <c r="UBG95" s="14"/>
      <c r="UBH95" s="14"/>
      <c r="UBI95" s="14"/>
      <c r="UBJ95" s="14"/>
      <c r="UBK95" s="14"/>
      <c r="UBL95" s="14"/>
      <c r="UBM95" s="14"/>
      <c r="UBN95" s="14"/>
      <c r="UBO95" s="14"/>
      <c r="UBP95" s="14"/>
      <c r="UBQ95" s="14"/>
      <c r="UBR95" s="14"/>
      <c r="UBS95" s="14"/>
      <c r="UBT95" s="14"/>
      <c r="UBU95" s="14"/>
      <c r="UBV95" s="14"/>
      <c r="UBW95" s="14"/>
      <c r="UBX95" s="14"/>
      <c r="UBY95" s="14"/>
      <c r="UBZ95" s="14"/>
      <c r="UCA95" s="14"/>
      <c r="UCB95" s="14"/>
      <c r="UCC95" s="14"/>
      <c r="UCD95" s="14"/>
      <c r="UCE95" s="14"/>
      <c r="UCF95" s="14"/>
      <c r="UCG95" s="14"/>
      <c r="UCH95" s="14"/>
      <c r="UCI95" s="14"/>
      <c r="UCJ95" s="14"/>
      <c r="UCK95" s="14"/>
      <c r="UCL95" s="14"/>
      <c r="UCM95" s="14"/>
      <c r="UCN95" s="14"/>
      <c r="UCO95" s="14"/>
      <c r="UCP95" s="14"/>
      <c r="UCQ95" s="14"/>
      <c r="UCR95" s="14"/>
      <c r="UCS95" s="14"/>
      <c r="UCT95" s="14"/>
      <c r="UCU95" s="14"/>
      <c r="UCV95" s="14"/>
      <c r="UCW95" s="14"/>
      <c r="UCX95" s="14"/>
      <c r="UCY95" s="14"/>
      <c r="UCZ95" s="14"/>
      <c r="UDA95" s="14"/>
      <c r="UDB95" s="14"/>
      <c r="UDC95" s="14"/>
      <c r="UDD95" s="14"/>
      <c r="UDE95" s="14"/>
      <c r="UDF95" s="14"/>
      <c r="UDG95" s="14"/>
      <c r="UDH95" s="14"/>
      <c r="UDI95" s="14"/>
      <c r="UDJ95" s="14"/>
      <c r="UDK95" s="14"/>
      <c r="UDL95" s="14"/>
      <c r="UDM95" s="14"/>
      <c r="UDN95" s="14"/>
      <c r="UDO95" s="14"/>
      <c r="UDP95" s="14"/>
      <c r="UDQ95" s="14"/>
      <c r="UDR95" s="14"/>
      <c r="UDS95" s="14"/>
      <c r="UDT95" s="14"/>
      <c r="UDU95" s="14"/>
      <c r="UDV95" s="14"/>
      <c r="UDW95" s="14"/>
      <c r="UDX95" s="14"/>
      <c r="UDY95" s="14"/>
      <c r="UDZ95" s="14"/>
      <c r="UEA95" s="14"/>
      <c r="UEB95" s="14"/>
      <c r="UEC95" s="14"/>
      <c r="UED95" s="14"/>
      <c r="UEE95" s="14"/>
      <c r="UEF95" s="14"/>
      <c r="UEG95" s="14"/>
      <c r="UEH95" s="14"/>
      <c r="UEI95" s="14"/>
      <c r="UEJ95" s="14"/>
      <c r="UEK95" s="14"/>
      <c r="UEL95" s="14"/>
      <c r="UEM95" s="14"/>
      <c r="UEN95" s="14"/>
      <c r="UEO95" s="14"/>
      <c r="UEP95" s="14"/>
      <c r="UEQ95" s="14"/>
      <c r="UER95" s="14"/>
      <c r="UES95" s="14"/>
      <c r="UET95" s="14"/>
      <c r="UEU95" s="14"/>
      <c r="UEV95" s="14"/>
      <c r="UEW95" s="14"/>
      <c r="UEX95" s="14"/>
      <c r="UEY95" s="14"/>
      <c r="UEZ95" s="14"/>
      <c r="UFA95" s="14"/>
      <c r="UFB95" s="14"/>
      <c r="UFC95" s="14"/>
      <c r="UFD95" s="14"/>
      <c r="UFE95" s="14"/>
      <c r="UFF95" s="14"/>
      <c r="UFG95" s="14"/>
      <c r="UFH95" s="14"/>
      <c r="UFI95" s="14"/>
      <c r="UFJ95" s="14"/>
      <c r="UFK95" s="14"/>
      <c r="UFL95" s="14"/>
      <c r="UFM95" s="14"/>
      <c r="UFN95" s="14"/>
      <c r="UFO95" s="14"/>
      <c r="UFP95" s="14"/>
      <c r="UFQ95" s="14"/>
      <c r="UFR95" s="14"/>
      <c r="UFS95" s="14"/>
      <c r="UFT95" s="14"/>
      <c r="UFU95" s="14"/>
      <c r="UFV95" s="14"/>
      <c r="UFW95" s="14"/>
      <c r="UFX95" s="14"/>
      <c r="UFY95" s="14"/>
      <c r="UFZ95" s="14"/>
      <c r="UGA95" s="14"/>
      <c r="UGB95" s="14"/>
      <c r="UGC95" s="14"/>
      <c r="UGD95" s="14"/>
      <c r="UGE95" s="14"/>
      <c r="UGF95" s="14"/>
      <c r="UGG95" s="14"/>
      <c r="UGH95" s="14"/>
      <c r="UGI95" s="14"/>
      <c r="UGJ95" s="14"/>
      <c r="UGK95" s="14"/>
      <c r="UGL95" s="14"/>
      <c r="UGM95" s="14"/>
      <c r="UGN95" s="14"/>
      <c r="UGO95" s="14"/>
      <c r="UGP95" s="14"/>
      <c r="UGQ95" s="14"/>
      <c r="UGR95" s="14"/>
      <c r="UGS95" s="14"/>
      <c r="UGT95" s="14"/>
      <c r="UGU95" s="14"/>
      <c r="UGV95" s="14"/>
      <c r="UGW95" s="14"/>
      <c r="UGX95" s="14"/>
      <c r="UGY95" s="14"/>
      <c r="UGZ95" s="14"/>
      <c r="UHA95" s="14"/>
      <c r="UHB95" s="14"/>
      <c r="UHC95" s="14"/>
      <c r="UHD95" s="14"/>
      <c r="UHE95" s="14"/>
      <c r="UHF95" s="14"/>
      <c r="UHG95" s="14"/>
      <c r="UHH95" s="14"/>
      <c r="UHI95" s="14"/>
      <c r="UHJ95" s="14"/>
      <c r="UHK95" s="14"/>
      <c r="UHL95" s="14"/>
      <c r="UHM95" s="14"/>
      <c r="UHN95" s="14"/>
      <c r="UHO95" s="14"/>
      <c r="UHP95" s="14"/>
      <c r="UHQ95" s="14"/>
      <c r="UHR95" s="14"/>
      <c r="UHS95" s="14"/>
      <c r="UHT95" s="14"/>
      <c r="UHU95" s="14"/>
      <c r="UHV95" s="14"/>
      <c r="UHW95" s="14"/>
      <c r="UHX95" s="14"/>
      <c r="UHY95" s="14"/>
      <c r="UHZ95" s="14"/>
      <c r="UIA95" s="14"/>
      <c r="UIB95" s="14"/>
      <c r="UIC95" s="14"/>
      <c r="UID95" s="14"/>
      <c r="UIE95" s="14"/>
      <c r="UIF95" s="14"/>
      <c r="UIG95" s="14"/>
      <c r="UIH95" s="14"/>
      <c r="UII95" s="14"/>
      <c r="UIJ95" s="14"/>
      <c r="UIK95" s="14"/>
      <c r="UIL95" s="14"/>
      <c r="UIM95" s="14"/>
      <c r="UIN95" s="14"/>
      <c r="UIO95" s="14"/>
      <c r="UIP95" s="14"/>
      <c r="UIQ95" s="14"/>
      <c r="UIR95" s="14"/>
      <c r="UIS95" s="14"/>
      <c r="UIT95" s="14"/>
      <c r="UIU95" s="14"/>
      <c r="UIV95" s="14"/>
      <c r="UIW95" s="14"/>
      <c r="UIX95" s="14"/>
      <c r="UIY95" s="14"/>
      <c r="UIZ95" s="14"/>
      <c r="UJA95" s="14"/>
      <c r="UJB95" s="14"/>
      <c r="UJC95" s="14"/>
      <c r="UJD95" s="14"/>
      <c r="UJE95" s="14"/>
      <c r="UJF95" s="14"/>
      <c r="UJG95" s="14"/>
      <c r="UJH95" s="14"/>
      <c r="UJI95" s="14"/>
      <c r="UJJ95" s="14"/>
      <c r="UJK95" s="14"/>
      <c r="UJL95" s="14"/>
      <c r="UJM95" s="14"/>
      <c r="UJN95" s="14"/>
      <c r="UJO95" s="14"/>
      <c r="UJP95" s="14"/>
      <c r="UJQ95" s="14"/>
      <c r="UJR95" s="14"/>
      <c r="UJS95" s="14"/>
      <c r="UJT95" s="14"/>
      <c r="UJU95" s="14"/>
      <c r="UJV95" s="14"/>
      <c r="UJW95" s="14"/>
      <c r="UJX95" s="14"/>
      <c r="UJY95" s="14"/>
      <c r="UJZ95" s="14"/>
      <c r="UKA95" s="14"/>
      <c r="UKB95" s="14"/>
      <c r="UKC95" s="14"/>
      <c r="UKD95" s="14"/>
      <c r="UKE95" s="14"/>
      <c r="UKF95" s="14"/>
      <c r="UKG95" s="14"/>
      <c r="UKH95" s="14"/>
      <c r="UKI95" s="14"/>
      <c r="UKJ95" s="14"/>
      <c r="UKK95" s="14"/>
      <c r="UKL95" s="14"/>
      <c r="UKM95" s="14"/>
      <c r="UKN95" s="14"/>
      <c r="UKO95" s="14"/>
      <c r="UKP95" s="14"/>
      <c r="UKQ95" s="14"/>
      <c r="UKR95" s="14"/>
      <c r="UKS95" s="14"/>
      <c r="UKT95" s="14"/>
      <c r="UKU95" s="14"/>
      <c r="UKV95" s="14"/>
      <c r="UKW95" s="14"/>
      <c r="UKX95" s="14"/>
      <c r="UKY95" s="14"/>
      <c r="UKZ95" s="14"/>
      <c r="ULA95" s="14"/>
      <c r="ULB95" s="14"/>
      <c r="ULC95" s="14"/>
      <c r="ULD95" s="14"/>
      <c r="ULE95" s="14"/>
      <c r="ULF95" s="14"/>
      <c r="ULG95" s="14"/>
      <c r="ULH95" s="14"/>
      <c r="ULI95" s="14"/>
      <c r="ULJ95" s="14"/>
      <c r="ULK95" s="14"/>
      <c r="ULL95" s="14"/>
      <c r="ULM95" s="14"/>
      <c r="ULN95" s="14"/>
      <c r="ULO95" s="14"/>
      <c r="ULP95" s="14"/>
      <c r="ULQ95" s="14"/>
      <c r="ULR95" s="14"/>
      <c r="ULS95" s="14"/>
      <c r="ULT95" s="14"/>
      <c r="ULU95" s="14"/>
      <c r="ULV95" s="14"/>
      <c r="ULW95" s="14"/>
      <c r="ULX95" s="14"/>
      <c r="ULY95" s="14"/>
      <c r="ULZ95" s="14"/>
      <c r="UMA95" s="14"/>
      <c r="UMB95" s="14"/>
      <c r="UMC95" s="14"/>
      <c r="UMD95" s="14"/>
      <c r="UME95" s="14"/>
      <c r="UMF95" s="14"/>
      <c r="UMG95" s="14"/>
      <c r="UMH95" s="14"/>
      <c r="UMI95" s="14"/>
      <c r="UMJ95" s="14"/>
      <c r="UMK95" s="14"/>
      <c r="UML95" s="14"/>
      <c r="UMM95" s="14"/>
      <c r="UMN95" s="14"/>
      <c r="UMO95" s="14"/>
      <c r="UMP95" s="14"/>
      <c r="UMQ95" s="14"/>
      <c r="UMR95" s="14"/>
      <c r="UMS95" s="14"/>
      <c r="UMT95" s="14"/>
      <c r="UMU95" s="14"/>
      <c r="UMV95" s="14"/>
      <c r="UMW95" s="14"/>
      <c r="UMX95" s="14"/>
      <c r="UMY95" s="14"/>
      <c r="UMZ95" s="14"/>
      <c r="UNA95" s="14"/>
      <c r="UNB95" s="14"/>
      <c r="UNC95" s="14"/>
      <c r="UND95" s="14"/>
      <c r="UNE95" s="14"/>
      <c r="UNF95" s="14"/>
      <c r="UNG95" s="14"/>
      <c r="UNH95" s="14"/>
      <c r="UNI95" s="14"/>
      <c r="UNJ95" s="14"/>
      <c r="UNK95" s="14"/>
      <c r="UNL95" s="14"/>
      <c r="UNM95" s="14"/>
      <c r="UNN95" s="14"/>
      <c r="UNO95" s="14"/>
      <c r="UNP95" s="14"/>
      <c r="UNQ95" s="14"/>
      <c r="UNR95" s="14"/>
      <c r="UNS95" s="14"/>
      <c r="UNT95" s="14"/>
      <c r="UNU95" s="14"/>
      <c r="UNV95" s="14"/>
      <c r="UNW95" s="14"/>
      <c r="UNX95" s="14"/>
      <c r="UNY95" s="14"/>
      <c r="UNZ95" s="14"/>
      <c r="UOA95" s="14"/>
      <c r="UOB95" s="14"/>
      <c r="UOC95" s="14"/>
      <c r="UOD95" s="14"/>
      <c r="UOE95" s="14"/>
      <c r="UOF95" s="14"/>
      <c r="UOG95" s="14"/>
      <c r="UOH95" s="14"/>
      <c r="UOI95" s="14"/>
      <c r="UOJ95" s="14"/>
      <c r="UOK95" s="14"/>
      <c r="UOL95" s="14"/>
      <c r="UOM95" s="14"/>
      <c r="UON95" s="14"/>
      <c r="UOO95" s="14"/>
      <c r="UOP95" s="14"/>
      <c r="UOQ95" s="14"/>
      <c r="UOR95" s="14"/>
      <c r="UOS95" s="14"/>
      <c r="UOT95" s="14"/>
      <c r="UOU95" s="14"/>
      <c r="UOV95" s="14"/>
      <c r="UOW95" s="14"/>
      <c r="UOX95" s="14"/>
      <c r="UOY95" s="14"/>
      <c r="UOZ95" s="14"/>
      <c r="UPA95" s="14"/>
      <c r="UPB95" s="14"/>
      <c r="UPC95" s="14"/>
      <c r="UPD95" s="14"/>
      <c r="UPE95" s="14"/>
      <c r="UPF95" s="14"/>
      <c r="UPG95" s="14"/>
      <c r="UPH95" s="14"/>
      <c r="UPI95" s="14"/>
      <c r="UPJ95" s="14"/>
      <c r="UPK95" s="14"/>
      <c r="UPL95" s="14"/>
      <c r="UPM95" s="14"/>
      <c r="UPN95" s="14"/>
      <c r="UPO95" s="14"/>
      <c r="UPP95" s="14"/>
      <c r="UPQ95" s="14"/>
      <c r="UPR95" s="14"/>
      <c r="UPS95" s="14"/>
      <c r="UPT95" s="14"/>
      <c r="UPU95" s="14"/>
      <c r="UPV95" s="14"/>
      <c r="UPW95" s="14"/>
      <c r="UPX95" s="14"/>
      <c r="UPY95" s="14"/>
      <c r="UPZ95" s="14"/>
      <c r="UQA95" s="14"/>
      <c r="UQB95" s="14"/>
      <c r="UQC95" s="14"/>
      <c r="UQD95" s="14"/>
      <c r="UQE95" s="14"/>
      <c r="UQF95" s="14"/>
      <c r="UQG95" s="14"/>
      <c r="UQH95" s="14"/>
      <c r="UQI95" s="14"/>
      <c r="UQJ95" s="14"/>
      <c r="UQK95" s="14"/>
      <c r="UQL95" s="14"/>
      <c r="UQM95" s="14"/>
      <c r="UQN95" s="14"/>
      <c r="UQO95" s="14"/>
      <c r="UQP95" s="14"/>
      <c r="UQQ95" s="14"/>
      <c r="UQR95" s="14"/>
      <c r="UQS95" s="14"/>
      <c r="UQT95" s="14"/>
      <c r="UQU95" s="14"/>
      <c r="UQV95" s="14"/>
      <c r="UQW95" s="14"/>
      <c r="UQX95" s="14"/>
      <c r="UQY95" s="14"/>
      <c r="UQZ95" s="14"/>
      <c r="URA95" s="14"/>
      <c r="URB95" s="14"/>
      <c r="URC95" s="14"/>
      <c r="URD95" s="14"/>
      <c r="URE95" s="14"/>
      <c r="URF95" s="14"/>
      <c r="URG95" s="14"/>
      <c r="URH95" s="14"/>
      <c r="URI95" s="14"/>
      <c r="URJ95" s="14"/>
      <c r="URK95" s="14"/>
      <c r="URL95" s="14"/>
      <c r="URM95" s="14"/>
      <c r="URN95" s="14"/>
      <c r="URO95" s="14"/>
      <c r="URP95" s="14"/>
      <c r="URQ95" s="14"/>
      <c r="URR95" s="14"/>
      <c r="URS95" s="14"/>
      <c r="URT95" s="14"/>
      <c r="URU95" s="14"/>
      <c r="URV95" s="14"/>
      <c r="URW95" s="14"/>
      <c r="URX95" s="14"/>
      <c r="URY95" s="14"/>
      <c r="URZ95" s="14"/>
      <c r="USA95" s="14"/>
      <c r="USB95" s="14"/>
      <c r="USC95" s="14"/>
      <c r="USD95" s="14"/>
      <c r="USE95" s="14"/>
      <c r="USF95" s="14"/>
      <c r="USG95" s="14"/>
      <c r="USH95" s="14"/>
      <c r="USI95" s="14"/>
      <c r="USJ95" s="14"/>
      <c r="USK95" s="14"/>
      <c r="USL95" s="14"/>
      <c r="USM95" s="14"/>
      <c r="USN95" s="14"/>
      <c r="USO95" s="14"/>
      <c r="USP95" s="14"/>
      <c r="USQ95" s="14"/>
      <c r="USR95" s="14"/>
      <c r="USS95" s="14"/>
      <c r="UST95" s="14"/>
      <c r="USU95" s="14"/>
      <c r="USV95" s="14"/>
      <c r="USW95" s="14"/>
      <c r="USX95" s="14"/>
      <c r="USY95" s="14"/>
      <c r="USZ95" s="14"/>
      <c r="UTA95" s="14"/>
      <c r="UTB95" s="14"/>
      <c r="UTC95" s="14"/>
      <c r="UTD95" s="14"/>
      <c r="UTE95" s="14"/>
      <c r="UTF95" s="14"/>
      <c r="UTG95" s="14"/>
      <c r="UTH95" s="14"/>
      <c r="UTI95" s="14"/>
      <c r="UTJ95" s="14"/>
      <c r="UTK95" s="14"/>
      <c r="UTL95" s="14"/>
      <c r="UTM95" s="14"/>
      <c r="UTN95" s="14"/>
      <c r="UTO95" s="14"/>
      <c r="UTP95" s="14"/>
      <c r="UTQ95" s="14"/>
      <c r="UTR95" s="14"/>
      <c r="UTS95" s="14"/>
      <c r="UTT95" s="14"/>
      <c r="UTU95" s="14"/>
      <c r="UTV95" s="14"/>
      <c r="UTW95" s="14"/>
      <c r="UTX95" s="14"/>
      <c r="UTY95" s="14"/>
      <c r="UTZ95" s="14"/>
      <c r="UUA95" s="14"/>
      <c r="UUB95" s="14"/>
      <c r="UUC95" s="14"/>
      <c r="UUD95" s="14"/>
      <c r="UUE95" s="14"/>
      <c r="UUF95" s="14"/>
      <c r="UUG95" s="14"/>
      <c r="UUH95" s="14"/>
      <c r="UUI95" s="14"/>
      <c r="UUJ95" s="14"/>
      <c r="UUK95" s="14"/>
      <c r="UUL95" s="14"/>
      <c r="UUM95" s="14"/>
      <c r="UUN95" s="14"/>
      <c r="UUO95" s="14"/>
      <c r="UUP95" s="14"/>
      <c r="UUQ95" s="14"/>
      <c r="UUR95" s="14"/>
      <c r="UUS95" s="14"/>
      <c r="UUT95" s="14"/>
      <c r="UUU95" s="14"/>
      <c r="UUV95" s="14"/>
      <c r="UUW95" s="14"/>
      <c r="UUX95" s="14"/>
      <c r="UUY95" s="14"/>
      <c r="UUZ95" s="14"/>
      <c r="UVA95" s="14"/>
      <c r="UVB95" s="14"/>
      <c r="UVC95" s="14"/>
      <c r="UVD95" s="14"/>
      <c r="UVE95" s="14"/>
      <c r="UVF95" s="14"/>
      <c r="UVG95" s="14"/>
      <c r="UVH95" s="14"/>
      <c r="UVI95" s="14"/>
      <c r="UVJ95" s="14"/>
      <c r="UVK95" s="14"/>
      <c r="UVL95" s="14"/>
      <c r="UVM95" s="14"/>
      <c r="UVN95" s="14"/>
      <c r="UVO95" s="14"/>
      <c r="UVP95" s="14"/>
      <c r="UVQ95" s="14"/>
      <c r="UVR95" s="14"/>
      <c r="UVS95" s="14"/>
      <c r="UVT95" s="14"/>
      <c r="UVU95" s="14"/>
      <c r="UVV95" s="14"/>
      <c r="UVW95" s="14"/>
      <c r="UVX95" s="14"/>
      <c r="UVY95" s="14"/>
      <c r="UVZ95" s="14"/>
      <c r="UWA95" s="14"/>
      <c r="UWB95" s="14"/>
      <c r="UWC95" s="14"/>
      <c r="UWD95" s="14"/>
      <c r="UWE95" s="14"/>
      <c r="UWF95" s="14"/>
      <c r="UWG95" s="14"/>
      <c r="UWH95" s="14"/>
      <c r="UWI95" s="14"/>
      <c r="UWJ95" s="14"/>
      <c r="UWK95" s="14"/>
      <c r="UWL95" s="14"/>
      <c r="UWM95" s="14"/>
      <c r="UWN95" s="14"/>
      <c r="UWO95" s="14"/>
      <c r="UWP95" s="14"/>
      <c r="UWQ95" s="14"/>
      <c r="UWR95" s="14"/>
      <c r="UWS95" s="14"/>
      <c r="UWT95" s="14"/>
      <c r="UWU95" s="14"/>
      <c r="UWV95" s="14"/>
      <c r="UWW95" s="14"/>
      <c r="UWX95" s="14"/>
      <c r="UWY95" s="14"/>
      <c r="UWZ95" s="14"/>
      <c r="UXA95" s="14"/>
      <c r="UXB95" s="14"/>
      <c r="UXC95" s="14"/>
      <c r="UXD95" s="14"/>
      <c r="UXE95" s="14"/>
      <c r="UXF95" s="14"/>
      <c r="UXG95" s="14"/>
      <c r="UXH95" s="14"/>
      <c r="UXI95" s="14"/>
      <c r="UXJ95" s="14"/>
      <c r="UXK95" s="14"/>
      <c r="UXL95" s="14"/>
      <c r="UXM95" s="14"/>
      <c r="UXN95" s="14"/>
      <c r="UXO95" s="14"/>
      <c r="UXP95" s="14"/>
      <c r="UXQ95" s="14"/>
      <c r="UXR95" s="14"/>
      <c r="UXS95" s="14"/>
      <c r="UXT95" s="14"/>
      <c r="UXU95" s="14"/>
      <c r="UXV95" s="14"/>
      <c r="UXW95" s="14"/>
      <c r="UXX95" s="14"/>
      <c r="UXY95" s="14"/>
      <c r="UXZ95" s="14"/>
      <c r="UYA95" s="14"/>
      <c r="UYB95" s="14"/>
      <c r="UYC95" s="14"/>
      <c r="UYD95" s="14"/>
      <c r="UYE95" s="14"/>
      <c r="UYF95" s="14"/>
      <c r="UYG95" s="14"/>
      <c r="UYH95" s="14"/>
      <c r="UYI95" s="14"/>
      <c r="UYJ95" s="14"/>
      <c r="UYK95" s="14"/>
      <c r="UYL95" s="14"/>
      <c r="UYM95" s="14"/>
      <c r="UYN95" s="14"/>
      <c r="UYO95" s="14"/>
      <c r="UYP95" s="14"/>
      <c r="UYQ95" s="14"/>
      <c r="UYR95" s="14"/>
      <c r="UYS95" s="14"/>
      <c r="UYT95" s="14"/>
      <c r="UYU95" s="14"/>
      <c r="UYV95" s="14"/>
      <c r="UYW95" s="14"/>
      <c r="UYX95" s="14"/>
      <c r="UYY95" s="14"/>
      <c r="UYZ95" s="14"/>
      <c r="UZA95" s="14"/>
      <c r="UZB95" s="14"/>
      <c r="UZC95" s="14"/>
      <c r="UZD95" s="14"/>
      <c r="UZE95" s="14"/>
      <c r="UZF95" s="14"/>
      <c r="UZG95" s="14"/>
      <c r="UZH95" s="14"/>
      <c r="UZI95" s="14"/>
      <c r="UZJ95" s="14"/>
      <c r="UZK95" s="14"/>
      <c r="UZL95" s="14"/>
      <c r="UZM95" s="14"/>
      <c r="UZN95" s="14"/>
      <c r="UZO95" s="14"/>
      <c r="UZP95" s="14"/>
      <c r="UZQ95" s="14"/>
      <c r="UZR95" s="14"/>
      <c r="UZS95" s="14"/>
      <c r="UZT95" s="14"/>
      <c r="UZU95" s="14"/>
      <c r="UZV95" s="14"/>
      <c r="UZW95" s="14"/>
      <c r="UZX95" s="14"/>
      <c r="UZY95" s="14"/>
      <c r="UZZ95" s="14"/>
      <c r="VAA95" s="14"/>
      <c r="VAB95" s="14"/>
      <c r="VAC95" s="14"/>
      <c r="VAD95" s="14"/>
      <c r="VAE95" s="14"/>
      <c r="VAF95" s="14"/>
      <c r="VAG95" s="14"/>
      <c r="VAH95" s="14"/>
      <c r="VAI95" s="14"/>
      <c r="VAJ95" s="14"/>
      <c r="VAK95" s="14"/>
      <c r="VAL95" s="14"/>
      <c r="VAM95" s="14"/>
      <c r="VAN95" s="14"/>
      <c r="VAO95" s="14"/>
      <c r="VAP95" s="14"/>
      <c r="VAQ95" s="14"/>
      <c r="VAR95" s="14"/>
      <c r="VAS95" s="14"/>
      <c r="VAT95" s="14"/>
      <c r="VAU95" s="14"/>
      <c r="VAV95" s="14"/>
      <c r="VAW95" s="14"/>
      <c r="VAX95" s="14"/>
      <c r="VAY95" s="14"/>
      <c r="VAZ95" s="14"/>
      <c r="VBA95" s="14"/>
      <c r="VBB95" s="14"/>
      <c r="VBC95" s="14"/>
      <c r="VBD95" s="14"/>
      <c r="VBE95" s="14"/>
      <c r="VBF95" s="14"/>
      <c r="VBG95" s="14"/>
      <c r="VBH95" s="14"/>
      <c r="VBI95" s="14"/>
      <c r="VBJ95" s="14"/>
      <c r="VBK95" s="14"/>
      <c r="VBL95" s="14"/>
      <c r="VBM95" s="14"/>
      <c r="VBN95" s="14"/>
      <c r="VBO95" s="14"/>
      <c r="VBP95" s="14"/>
      <c r="VBQ95" s="14"/>
      <c r="VBR95" s="14"/>
      <c r="VBS95" s="14"/>
      <c r="VBT95" s="14"/>
      <c r="VBU95" s="14"/>
      <c r="VBV95" s="14"/>
      <c r="VBW95" s="14"/>
      <c r="VBX95" s="14"/>
      <c r="VBY95" s="14"/>
      <c r="VBZ95" s="14"/>
      <c r="VCA95" s="14"/>
      <c r="VCB95" s="14"/>
      <c r="VCC95" s="14"/>
      <c r="VCD95" s="14"/>
      <c r="VCE95" s="14"/>
      <c r="VCF95" s="14"/>
      <c r="VCG95" s="14"/>
      <c r="VCH95" s="14"/>
      <c r="VCI95" s="14"/>
      <c r="VCJ95" s="14"/>
      <c r="VCK95" s="14"/>
      <c r="VCL95" s="14"/>
      <c r="VCM95" s="14"/>
      <c r="VCN95" s="14"/>
      <c r="VCO95" s="14"/>
      <c r="VCP95" s="14"/>
      <c r="VCQ95" s="14"/>
      <c r="VCR95" s="14"/>
      <c r="VCS95" s="14"/>
      <c r="VCT95" s="14"/>
      <c r="VCU95" s="14"/>
      <c r="VCV95" s="14"/>
      <c r="VCW95" s="14"/>
      <c r="VCX95" s="14"/>
      <c r="VCY95" s="14"/>
      <c r="VCZ95" s="14"/>
      <c r="VDA95" s="14"/>
      <c r="VDB95" s="14"/>
      <c r="VDC95" s="14"/>
      <c r="VDD95" s="14"/>
      <c r="VDE95" s="14"/>
      <c r="VDF95" s="14"/>
      <c r="VDG95" s="14"/>
      <c r="VDH95" s="14"/>
      <c r="VDI95" s="14"/>
      <c r="VDJ95" s="14"/>
      <c r="VDK95" s="14"/>
      <c r="VDL95" s="14"/>
      <c r="VDM95" s="14"/>
      <c r="VDN95" s="14"/>
      <c r="VDO95" s="14"/>
      <c r="VDP95" s="14"/>
      <c r="VDQ95" s="14"/>
      <c r="VDR95" s="14"/>
      <c r="VDS95" s="14"/>
      <c r="VDT95" s="14"/>
      <c r="VDU95" s="14"/>
      <c r="VDV95" s="14"/>
      <c r="VDW95" s="14"/>
      <c r="VDX95" s="14"/>
      <c r="VDY95" s="14"/>
      <c r="VDZ95" s="14"/>
      <c r="VEA95" s="14"/>
      <c r="VEB95" s="14"/>
      <c r="VEC95" s="14"/>
      <c r="VED95" s="14"/>
      <c r="VEE95" s="14"/>
      <c r="VEF95" s="14"/>
      <c r="VEG95" s="14"/>
      <c r="VEH95" s="14"/>
      <c r="VEI95" s="14"/>
      <c r="VEJ95" s="14"/>
      <c r="VEK95" s="14"/>
      <c r="VEL95" s="14"/>
      <c r="VEM95" s="14"/>
      <c r="VEN95" s="14"/>
      <c r="VEO95" s="14"/>
      <c r="VEP95" s="14"/>
      <c r="VEQ95" s="14"/>
      <c r="VER95" s="14"/>
      <c r="VES95" s="14"/>
      <c r="VET95" s="14"/>
      <c r="VEU95" s="14"/>
      <c r="VEV95" s="14"/>
      <c r="VEW95" s="14"/>
      <c r="VEX95" s="14"/>
      <c r="VEY95" s="14"/>
      <c r="VEZ95" s="14"/>
      <c r="VFA95" s="14"/>
      <c r="VFB95" s="14"/>
      <c r="VFC95" s="14"/>
      <c r="VFD95" s="14"/>
      <c r="VFE95" s="14"/>
      <c r="VFF95" s="14"/>
      <c r="VFG95" s="14"/>
      <c r="VFH95" s="14"/>
      <c r="VFI95" s="14"/>
      <c r="VFJ95" s="14"/>
      <c r="VFK95" s="14"/>
      <c r="VFL95" s="14"/>
      <c r="VFM95" s="14"/>
      <c r="VFN95" s="14"/>
      <c r="VFO95" s="14"/>
      <c r="VFP95" s="14"/>
      <c r="VFQ95" s="14"/>
      <c r="VFR95" s="14"/>
      <c r="VFS95" s="14"/>
      <c r="VFT95" s="14"/>
      <c r="VFU95" s="14"/>
      <c r="VFV95" s="14"/>
      <c r="VFW95" s="14"/>
      <c r="VFX95" s="14"/>
      <c r="VFY95" s="14"/>
      <c r="VFZ95" s="14"/>
      <c r="VGA95" s="14"/>
      <c r="VGB95" s="14"/>
      <c r="VGC95" s="14"/>
      <c r="VGD95" s="14"/>
      <c r="VGE95" s="14"/>
      <c r="VGF95" s="14"/>
      <c r="VGG95" s="14"/>
      <c r="VGH95" s="14"/>
      <c r="VGI95" s="14"/>
      <c r="VGJ95" s="14"/>
      <c r="VGK95" s="14"/>
      <c r="VGL95" s="14"/>
      <c r="VGM95" s="14"/>
      <c r="VGN95" s="14"/>
      <c r="VGO95" s="14"/>
      <c r="VGP95" s="14"/>
      <c r="VGQ95" s="14"/>
      <c r="VGR95" s="14"/>
      <c r="VGS95" s="14"/>
      <c r="VGT95" s="14"/>
      <c r="VGU95" s="14"/>
      <c r="VGV95" s="14"/>
      <c r="VGW95" s="14"/>
      <c r="VGX95" s="14"/>
      <c r="VGY95" s="14"/>
      <c r="VGZ95" s="14"/>
      <c r="VHA95" s="14"/>
      <c r="VHB95" s="14"/>
      <c r="VHC95" s="14"/>
      <c r="VHD95" s="14"/>
      <c r="VHE95" s="14"/>
      <c r="VHF95" s="14"/>
      <c r="VHG95" s="14"/>
      <c r="VHH95" s="14"/>
      <c r="VHI95" s="14"/>
      <c r="VHJ95" s="14"/>
      <c r="VHK95" s="14"/>
      <c r="VHL95" s="14"/>
      <c r="VHM95" s="14"/>
      <c r="VHN95" s="14"/>
      <c r="VHO95" s="14"/>
      <c r="VHP95" s="14"/>
      <c r="VHQ95" s="14"/>
      <c r="VHR95" s="14"/>
      <c r="VHS95" s="14"/>
      <c r="VHT95" s="14"/>
      <c r="VHU95" s="14"/>
      <c r="VHV95" s="14"/>
      <c r="VHW95" s="14"/>
      <c r="VHX95" s="14"/>
      <c r="VHY95" s="14"/>
      <c r="VHZ95" s="14"/>
      <c r="VIA95" s="14"/>
      <c r="VIB95" s="14"/>
      <c r="VIC95" s="14"/>
      <c r="VID95" s="14"/>
      <c r="VIE95" s="14"/>
      <c r="VIF95" s="14"/>
      <c r="VIG95" s="14"/>
      <c r="VIH95" s="14"/>
      <c r="VII95" s="14"/>
      <c r="VIJ95" s="14"/>
      <c r="VIK95" s="14"/>
      <c r="VIL95" s="14"/>
      <c r="VIM95" s="14"/>
      <c r="VIN95" s="14"/>
      <c r="VIO95" s="14"/>
      <c r="VIP95" s="14"/>
      <c r="VIQ95" s="14"/>
      <c r="VIR95" s="14"/>
      <c r="VIS95" s="14"/>
      <c r="VIT95" s="14"/>
      <c r="VIU95" s="14"/>
      <c r="VIV95" s="14"/>
      <c r="VIW95" s="14"/>
      <c r="VIX95" s="14"/>
      <c r="VIY95" s="14"/>
      <c r="VIZ95" s="14"/>
      <c r="VJA95" s="14"/>
      <c r="VJB95" s="14"/>
      <c r="VJC95" s="14"/>
      <c r="VJD95" s="14"/>
      <c r="VJE95" s="14"/>
      <c r="VJF95" s="14"/>
      <c r="VJG95" s="14"/>
      <c r="VJH95" s="14"/>
      <c r="VJI95" s="14"/>
      <c r="VJJ95" s="14"/>
      <c r="VJK95" s="14"/>
      <c r="VJL95" s="14"/>
      <c r="VJM95" s="14"/>
      <c r="VJN95" s="14"/>
      <c r="VJO95" s="14"/>
      <c r="VJP95" s="14"/>
      <c r="VJQ95" s="14"/>
      <c r="VJR95" s="14"/>
      <c r="VJS95" s="14"/>
      <c r="VJT95" s="14"/>
      <c r="VJU95" s="14"/>
      <c r="VJV95" s="14"/>
      <c r="VJW95" s="14"/>
      <c r="VJX95" s="14"/>
      <c r="VJY95" s="14"/>
      <c r="VJZ95" s="14"/>
      <c r="VKA95" s="14"/>
      <c r="VKB95" s="14"/>
      <c r="VKC95" s="14"/>
      <c r="VKD95" s="14"/>
      <c r="VKE95" s="14"/>
      <c r="VKF95" s="14"/>
      <c r="VKG95" s="14"/>
      <c r="VKH95" s="14"/>
      <c r="VKI95" s="14"/>
      <c r="VKJ95" s="14"/>
      <c r="VKK95" s="14"/>
      <c r="VKL95" s="14"/>
      <c r="VKM95" s="14"/>
      <c r="VKN95" s="14"/>
      <c r="VKO95" s="14"/>
      <c r="VKP95" s="14"/>
      <c r="VKQ95" s="14"/>
      <c r="VKR95" s="14"/>
      <c r="VKS95" s="14"/>
      <c r="VKT95" s="14"/>
      <c r="VKU95" s="14"/>
      <c r="VKV95" s="14"/>
      <c r="VKW95" s="14"/>
      <c r="VKX95" s="14"/>
      <c r="VKY95" s="14"/>
      <c r="VKZ95" s="14"/>
      <c r="VLA95" s="14"/>
      <c r="VLB95" s="14"/>
      <c r="VLC95" s="14"/>
      <c r="VLD95" s="14"/>
      <c r="VLE95" s="14"/>
      <c r="VLF95" s="14"/>
      <c r="VLG95" s="14"/>
      <c r="VLH95" s="14"/>
      <c r="VLI95" s="14"/>
      <c r="VLJ95" s="14"/>
      <c r="VLK95" s="14"/>
      <c r="VLL95" s="14"/>
      <c r="VLM95" s="14"/>
      <c r="VLN95" s="14"/>
      <c r="VLO95" s="14"/>
      <c r="VLP95" s="14"/>
      <c r="VLQ95" s="14"/>
      <c r="VLR95" s="14"/>
      <c r="VLS95" s="14"/>
      <c r="VLT95" s="14"/>
      <c r="VLU95" s="14"/>
      <c r="VLV95" s="14"/>
      <c r="VLW95" s="14"/>
      <c r="VLX95" s="14"/>
      <c r="VLY95" s="14"/>
      <c r="VLZ95" s="14"/>
      <c r="VMA95" s="14"/>
      <c r="VMB95" s="14"/>
      <c r="VMC95" s="14"/>
      <c r="VMD95" s="14"/>
      <c r="VME95" s="14"/>
      <c r="VMF95" s="14"/>
      <c r="VMG95" s="14"/>
      <c r="VMH95" s="14"/>
      <c r="VMI95" s="14"/>
      <c r="VMJ95" s="14"/>
      <c r="VMK95" s="14"/>
      <c r="VML95" s="14"/>
      <c r="VMM95" s="14"/>
      <c r="VMN95" s="14"/>
      <c r="VMO95" s="14"/>
      <c r="VMP95" s="14"/>
      <c r="VMQ95" s="14"/>
      <c r="VMR95" s="14"/>
      <c r="VMS95" s="14"/>
      <c r="VMT95" s="14"/>
      <c r="VMU95" s="14"/>
      <c r="VMV95" s="14"/>
      <c r="VMW95" s="14"/>
      <c r="VMX95" s="14"/>
      <c r="VMY95" s="14"/>
      <c r="VMZ95" s="14"/>
      <c r="VNA95" s="14"/>
      <c r="VNB95" s="14"/>
      <c r="VNC95" s="14"/>
      <c r="VND95" s="14"/>
      <c r="VNE95" s="14"/>
      <c r="VNF95" s="14"/>
      <c r="VNG95" s="14"/>
      <c r="VNH95" s="14"/>
      <c r="VNI95" s="14"/>
      <c r="VNJ95" s="14"/>
      <c r="VNK95" s="14"/>
      <c r="VNL95" s="14"/>
      <c r="VNM95" s="14"/>
      <c r="VNN95" s="14"/>
      <c r="VNO95" s="14"/>
      <c r="VNP95" s="14"/>
      <c r="VNQ95" s="14"/>
      <c r="VNR95" s="14"/>
      <c r="VNS95" s="14"/>
      <c r="VNT95" s="14"/>
      <c r="VNU95" s="14"/>
      <c r="VNV95" s="14"/>
      <c r="VNW95" s="14"/>
      <c r="VNX95" s="14"/>
      <c r="VNY95" s="14"/>
      <c r="VNZ95" s="14"/>
      <c r="VOA95" s="14"/>
      <c r="VOB95" s="14"/>
      <c r="VOC95" s="14"/>
      <c r="VOD95" s="14"/>
      <c r="VOE95" s="14"/>
      <c r="VOF95" s="14"/>
      <c r="VOG95" s="14"/>
      <c r="VOH95" s="14"/>
      <c r="VOI95" s="14"/>
      <c r="VOJ95" s="14"/>
      <c r="VOK95" s="14"/>
      <c r="VOL95" s="14"/>
      <c r="VOM95" s="14"/>
      <c r="VON95" s="14"/>
      <c r="VOO95" s="14"/>
      <c r="VOP95" s="14"/>
      <c r="VOQ95" s="14"/>
      <c r="VOR95" s="14"/>
      <c r="VOS95" s="14"/>
      <c r="VOT95" s="14"/>
      <c r="VOU95" s="14"/>
      <c r="VOV95" s="14"/>
      <c r="VOW95" s="14"/>
      <c r="VOX95" s="14"/>
      <c r="VOY95" s="14"/>
      <c r="VOZ95" s="14"/>
      <c r="VPA95" s="14"/>
      <c r="VPB95" s="14"/>
      <c r="VPC95" s="14"/>
      <c r="VPD95" s="14"/>
      <c r="VPE95" s="14"/>
      <c r="VPF95" s="14"/>
      <c r="VPG95" s="14"/>
      <c r="VPH95" s="14"/>
      <c r="VPI95" s="14"/>
      <c r="VPJ95" s="14"/>
      <c r="VPK95" s="14"/>
      <c r="VPL95" s="14"/>
      <c r="VPM95" s="14"/>
      <c r="VPN95" s="14"/>
      <c r="VPO95" s="14"/>
      <c r="VPP95" s="14"/>
      <c r="VPQ95" s="14"/>
      <c r="VPR95" s="14"/>
      <c r="VPS95" s="14"/>
      <c r="VPT95" s="14"/>
      <c r="VPU95" s="14"/>
      <c r="VPV95" s="14"/>
      <c r="VPW95" s="14"/>
      <c r="VPX95" s="14"/>
      <c r="VPY95" s="14"/>
      <c r="VPZ95" s="14"/>
      <c r="VQA95" s="14"/>
      <c r="VQB95" s="14"/>
      <c r="VQC95" s="14"/>
      <c r="VQD95" s="14"/>
      <c r="VQE95" s="14"/>
      <c r="VQF95" s="14"/>
      <c r="VQG95" s="14"/>
      <c r="VQH95" s="14"/>
      <c r="VQI95" s="14"/>
      <c r="VQJ95" s="14"/>
      <c r="VQK95" s="14"/>
      <c r="VQL95" s="14"/>
      <c r="VQM95" s="14"/>
      <c r="VQN95" s="14"/>
      <c r="VQO95" s="14"/>
      <c r="VQP95" s="14"/>
      <c r="VQQ95" s="14"/>
      <c r="VQR95" s="14"/>
      <c r="VQS95" s="14"/>
      <c r="VQT95" s="14"/>
      <c r="VQU95" s="14"/>
      <c r="VQV95" s="14"/>
      <c r="VQW95" s="14"/>
      <c r="VQX95" s="14"/>
      <c r="VQY95" s="14"/>
      <c r="VQZ95" s="14"/>
      <c r="VRA95" s="14"/>
      <c r="VRB95" s="14"/>
      <c r="VRC95" s="14"/>
      <c r="VRD95" s="14"/>
      <c r="VRE95" s="14"/>
      <c r="VRF95" s="14"/>
      <c r="VRG95" s="14"/>
      <c r="VRH95" s="14"/>
      <c r="VRI95" s="14"/>
      <c r="VRJ95" s="14"/>
      <c r="VRK95" s="14"/>
      <c r="VRL95" s="14"/>
      <c r="VRM95" s="14"/>
      <c r="VRN95" s="14"/>
      <c r="VRO95" s="14"/>
      <c r="VRP95" s="14"/>
      <c r="VRQ95" s="14"/>
      <c r="VRR95" s="14"/>
      <c r="VRS95" s="14"/>
      <c r="VRT95" s="14"/>
      <c r="VRU95" s="14"/>
      <c r="VRV95" s="14"/>
      <c r="VRW95" s="14"/>
      <c r="VRX95" s="14"/>
      <c r="VRY95" s="14"/>
      <c r="VRZ95" s="14"/>
      <c r="VSA95" s="14"/>
      <c r="VSB95" s="14"/>
      <c r="VSC95" s="14"/>
      <c r="VSD95" s="14"/>
      <c r="VSE95" s="14"/>
      <c r="VSF95" s="14"/>
      <c r="VSG95" s="14"/>
      <c r="VSH95" s="14"/>
      <c r="VSI95" s="14"/>
      <c r="VSJ95" s="14"/>
      <c r="VSK95" s="14"/>
      <c r="VSL95" s="14"/>
      <c r="VSM95" s="14"/>
      <c r="VSN95" s="14"/>
      <c r="VSO95" s="14"/>
      <c r="VSP95" s="14"/>
      <c r="VSQ95" s="14"/>
      <c r="VSR95" s="14"/>
      <c r="VSS95" s="14"/>
      <c r="VST95" s="14"/>
      <c r="VSU95" s="14"/>
      <c r="VSV95" s="14"/>
      <c r="VSW95" s="14"/>
      <c r="VSX95" s="14"/>
      <c r="VSY95" s="14"/>
      <c r="VSZ95" s="14"/>
      <c r="VTA95" s="14"/>
      <c r="VTB95" s="14"/>
      <c r="VTC95" s="14"/>
      <c r="VTD95" s="14"/>
      <c r="VTE95" s="14"/>
      <c r="VTF95" s="14"/>
      <c r="VTG95" s="14"/>
      <c r="VTH95" s="14"/>
      <c r="VTI95" s="14"/>
      <c r="VTJ95" s="14"/>
      <c r="VTK95" s="14"/>
      <c r="VTL95" s="14"/>
      <c r="VTM95" s="14"/>
      <c r="VTN95" s="14"/>
      <c r="VTO95" s="14"/>
      <c r="VTP95" s="14"/>
      <c r="VTQ95" s="14"/>
      <c r="VTR95" s="14"/>
      <c r="VTS95" s="14"/>
      <c r="VTT95" s="14"/>
      <c r="VTU95" s="14"/>
      <c r="VTV95" s="14"/>
      <c r="VTW95" s="14"/>
      <c r="VTX95" s="14"/>
      <c r="VTY95" s="14"/>
      <c r="VTZ95" s="14"/>
      <c r="VUA95" s="14"/>
      <c r="VUB95" s="14"/>
      <c r="VUC95" s="14"/>
      <c r="VUD95" s="14"/>
      <c r="VUE95" s="14"/>
      <c r="VUF95" s="14"/>
      <c r="VUG95" s="14"/>
      <c r="VUH95" s="14"/>
      <c r="VUI95" s="14"/>
      <c r="VUJ95" s="14"/>
      <c r="VUK95" s="14"/>
      <c r="VUL95" s="14"/>
      <c r="VUM95" s="14"/>
      <c r="VUN95" s="14"/>
      <c r="VUO95" s="14"/>
      <c r="VUP95" s="14"/>
      <c r="VUQ95" s="14"/>
      <c r="VUR95" s="14"/>
      <c r="VUS95" s="14"/>
      <c r="VUT95" s="14"/>
      <c r="VUU95" s="14"/>
      <c r="VUV95" s="14"/>
      <c r="VUW95" s="14"/>
      <c r="VUX95" s="14"/>
      <c r="VUY95" s="14"/>
      <c r="VUZ95" s="14"/>
      <c r="VVA95" s="14"/>
      <c r="VVB95" s="14"/>
      <c r="VVC95" s="14"/>
      <c r="VVD95" s="14"/>
      <c r="VVE95" s="14"/>
      <c r="VVF95" s="14"/>
      <c r="VVG95" s="14"/>
      <c r="VVH95" s="14"/>
      <c r="VVI95" s="14"/>
      <c r="VVJ95" s="14"/>
      <c r="VVK95" s="14"/>
      <c r="VVL95" s="14"/>
      <c r="VVM95" s="14"/>
      <c r="VVN95" s="14"/>
      <c r="VVO95" s="14"/>
      <c r="VVP95" s="14"/>
      <c r="VVQ95" s="14"/>
      <c r="VVR95" s="14"/>
      <c r="VVS95" s="14"/>
      <c r="VVT95" s="14"/>
      <c r="VVU95" s="14"/>
      <c r="VVV95" s="14"/>
      <c r="VVW95" s="14"/>
      <c r="VVX95" s="14"/>
      <c r="VVY95" s="14"/>
      <c r="VVZ95" s="14"/>
      <c r="VWA95" s="14"/>
      <c r="VWB95" s="14"/>
      <c r="VWC95" s="14"/>
      <c r="VWD95" s="14"/>
      <c r="VWE95" s="14"/>
      <c r="VWF95" s="14"/>
      <c r="VWG95" s="14"/>
      <c r="VWH95" s="14"/>
      <c r="VWI95" s="14"/>
      <c r="VWJ95" s="14"/>
      <c r="VWK95" s="14"/>
      <c r="VWL95" s="14"/>
      <c r="VWM95" s="14"/>
      <c r="VWN95" s="14"/>
      <c r="VWO95" s="14"/>
      <c r="VWP95" s="14"/>
      <c r="VWQ95" s="14"/>
      <c r="VWR95" s="14"/>
      <c r="VWS95" s="14"/>
      <c r="VWT95" s="14"/>
      <c r="VWU95" s="14"/>
      <c r="VWV95" s="14"/>
      <c r="VWW95" s="14"/>
      <c r="VWX95" s="14"/>
      <c r="VWY95" s="14"/>
      <c r="VWZ95" s="14"/>
      <c r="VXA95" s="14"/>
      <c r="VXB95" s="14"/>
      <c r="VXC95" s="14"/>
      <c r="VXD95" s="14"/>
      <c r="VXE95" s="14"/>
      <c r="VXF95" s="14"/>
      <c r="VXG95" s="14"/>
      <c r="VXH95" s="14"/>
      <c r="VXI95" s="14"/>
      <c r="VXJ95" s="14"/>
      <c r="VXK95" s="14"/>
      <c r="VXL95" s="14"/>
      <c r="VXM95" s="14"/>
      <c r="VXN95" s="14"/>
      <c r="VXO95" s="14"/>
      <c r="VXP95" s="14"/>
      <c r="VXQ95" s="14"/>
      <c r="VXR95" s="14"/>
      <c r="VXS95" s="14"/>
      <c r="VXT95" s="14"/>
      <c r="VXU95" s="14"/>
      <c r="VXV95" s="14"/>
      <c r="VXW95" s="14"/>
      <c r="VXX95" s="14"/>
      <c r="VXY95" s="14"/>
      <c r="VXZ95" s="14"/>
      <c r="VYA95" s="14"/>
      <c r="VYB95" s="14"/>
      <c r="VYC95" s="14"/>
      <c r="VYD95" s="14"/>
      <c r="VYE95" s="14"/>
      <c r="VYF95" s="14"/>
      <c r="VYG95" s="14"/>
      <c r="VYH95" s="14"/>
      <c r="VYI95" s="14"/>
      <c r="VYJ95" s="14"/>
      <c r="VYK95" s="14"/>
      <c r="VYL95" s="14"/>
      <c r="VYM95" s="14"/>
      <c r="VYN95" s="14"/>
      <c r="VYO95" s="14"/>
      <c r="VYP95" s="14"/>
      <c r="VYQ95" s="14"/>
      <c r="VYR95" s="14"/>
      <c r="VYS95" s="14"/>
      <c r="VYT95" s="14"/>
      <c r="VYU95" s="14"/>
      <c r="VYV95" s="14"/>
      <c r="VYW95" s="14"/>
      <c r="VYX95" s="14"/>
      <c r="VYY95" s="14"/>
      <c r="VYZ95" s="14"/>
      <c r="VZA95" s="14"/>
      <c r="VZB95" s="14"/>
      <c r="VZC95" s="14"/>
      <c r="VZD95" s="14"/>
      <c r="VZE95" s="14"/>
      <c r="VZF95" s="14"/>
      <c r="VZG95" s="14"/>
      <c r="VZH95" s="14"/>
      <c r="VZI95" s="14"/>
      <c r="VZJ95" s="14"/>
      <c r="VZK95" s="14"/>
      <c r="VZL95" s="14"/>
      <c r="VZM95" s="14"/>
      <c r="VZN95" s="14"/>
      <c r="VZO95" s="14"/>
      <c r="VZP95" s="14"/>
      <c r="VZQ95" s="14"/>
      <c r="VZR95" s="14"/>
      <c r="VZS95" s="14"/>
      <c r="VZT95" s="14"/>
      <c r="VZU95" s="14"/>
      <c r="VZV95" s="14"/>
      <c r="VZW95" s="14"/>
      <c r="VZX95" s="14"/>
      <c r="VZY95" s="14"/>
      <c r="VZZ95" s="14"/>
      <c r="WAA95" s="14"/>
      <c r="WAB95" s="14"/>
      <c r="WAC95" s="14"/>
      <c r="WAD95" s="14"/>
      <c r="WAE95" s="14"/>
      <c r="WAF95" s="14"/>
      <c r="WAG95" s="14"/>
      <c r="WAH95" s="14"/>
      <c r="WAI95" s="14"/>
      <c r="WAJ95" s="14"/>
      <c r="WAK95" s="14"/>
      <c r="WAL95" s="14"/>
      <c r="WAM95" s="14"/>
      <c r="WAN95" s="14"/>
      <c r="WAO95" s="14"/>
      <c r="WAP95" s="14"/>
      <c r="WAQ95" s="14"/>
      <c r="WAR95" s="14"/>
      <c r="WAS95" s="14"/>
      <c r="WAT95" s="14"/>
      <c r="WAU95" s="14"/>
      <c r="WAV95" s="14"/>
      <c r="WAW95" s="14"/>
      <c r="WAX95" s="14"/>
      <c r="WAY95" s="14"/>
      <c r="WAZ95" s="14"/>
      <c r="WBA95" s="14"/>
      <c r="WBB95" s="14"/>
      <c r="WBC95" s="14"/>
      <c r="WBD95" s="14"/>
      <c r="WBE95" s="14"/>
      <c r="WBF95" s="14"/>
      <c r="WBG95" s="14"/>
      <c r="WBH95" s="14"/>
      <c r="WBI95" s="14"/>
      <c r="WBJ95" s="14"/>
      <c r="WBK95" s="14"/>
      <c r="WBL95" s="14"/>
      <c r="WBM95" s="14"/>
      <c r="WBN95" s="14"/>
      <c r="WBO95" s="14"/>
      <c r="WBP95" s="14"/>
      <c r="WBQ95" s="14"/>
      <c r="WBR95" s="14"/>
      <c r="WBS95" s="14"/>
      <c r="WBT95" s="14"/>
      <c r="WBU95" s="14"/>
      <c r="WBV95" s="14"/>
      <c r="WBW95" s="14"/>
      <c r="WBX95" s="14"/>
      <c r="WBY95" s="14"/>
      <c r="WBZ95" s="14"/>
      <c r="WCA95" s="14"/>
      <c r="WCB95" s="14"/>
      <c r="WCC95" s="14"/>
      <c r="WCD95" s="14"/>
      <c r="WCE95" s="14"/>
      <c r="WCF95" s="14"/>
      <c r="WCG95" s="14"/>
      <c r="WCH95" s="14"/>
      <c r="WCI95" s="14"/>
      <c r="WCJ95" s="14"/>
      <c r="WCK95" s="14"/>
      <c r="WCL95" s="14"/>
      <c r="WCM95" s="14"/>
      <c r="WCN95" s="14"/>
      <c r="WCO95" s="14"/>
      <c r="WCP95" s="14"/>
      <c r="WCQ95" s="14"/>
      <c r="WCR95" s="14"/>
      <c r="WCS95" s="14"/>
      <c r="WCT95" s="14"/>
      <c r="WCU95" s="14"/>
      <c r="WCV95" s="14"/>
      <c r="WCW95" s="14"/>
      <c r="WCX95" s="14"/>
      <c r="WCY95" s="14"/>
      <c r="WCZ95" s="14"/>
      <c r="WDA95" s="14"/>
      <c r="WDB95" s="14"/>
      <c r="WDC95" s="14"/>
      <c r="WDD95" s="14"/>
      <c r="WDE95" s="14"/>
      <c r="WDF95" s="14"/>
      <c r="WDG95" s="14"/>
      <c r="WDH95" s="14"/>
      <c r="WDI95" s="14"/>
      <c r="WDJ95" s="14"/>
      <c r="WDK95" s="14"/>
      <c r="WDL95" s="14"/>
      <c r="WDM95" s="14"/>
      <c r="WDN95" s="14"/>
      <c r="WDO95" s="14"/>
      <c r="WDP95" s="14"/>
      <c r="WDQ95" s="14"/>
      <c r="WDR95" s="14"/>
      <c r="WDS95" s="14"/>
      <c r="WDT95" s="14"/>
      <c r="WDU95" s="14"/>
      <c r="WDV95" s="14"/>
      <c r="WDW95" s="14"/>
      <c r="WDX95" s="14"/>
      <c r="WDY95" s="14"/>
      <c r="WDZ95" s="14"/>
      <c r="WEA95" s="14"/>
      <c r="WEB95" s="14"/>
      <c r="WEC95" s="14"/>
      <c r="WED95" s="14"/>
      <c r="WEE95" s="14"/>
      <c r="WEF95" s="14"/>
      <c r="WEG95" s="14"/>
      <c r="WEH95" s="14"/>
      <c r="WEI95" s="14"/>
      <c r="WEJ95" s="14"/>
      <c r="WEK95" s="14"/>
      <c r="WEL95" s="14"/>
      <c r="WEM95" s="14"/>
      <c r="WEN95" s="14"/>
      <c r="WEO95" s="14"/>
      <c r="WEP95" s="14"/>
      <c r="WEQ95" s="14"/>
      <c r="WER95" s="14"/>
      <c r="WES95" s="14"/>
      <c r="WET95" s="14"/>
      <c r="WEU95" s="14"/>
      <c r="WEV95" s="14"/>
      <c r="WEW95" s="14"/>
      <c r="WEX95" s="14"/>
      <c r="WEY95" s="14"/>
      <c r="WEZ95" s="14"/>
      <c r="WFA95" s="14"/>
      <c r="WFB95" s="14"/>
      <c r="WFC95" s="14"/>
      <c r="WFD95" s="14"/>
      <c r="WFE95" s="14"/>
      <c r="WFF95" s="14"/>
      <c r="WFG95" s="14"/>
      <c r="WFH95" s="14"/>
      <c r="WFI95" s="14"/>
      <c r="WFJ95" s="14"/>
      <c r="WFK95" s="14"/>
      <c r="WFL95" s="14"/>
      <c r="WFM95" s="14"/>
      <c r="WFN95" s="14"/>
      <c r="WFO95" s="14"/>
      <c r="WFP95" s="14"/>
      <c r="WFQ95" s="14"/>
      <c r="WFR95" s="14"/>
      <c r="WFS95" s="14"/>
      <c r="WFT95" s="14"/>
      <c r="WFU95" s="14"/>
      <c r="WFV95" s="14"/>
      <c r="WFW95" s="14"/>
      <c r="WFX95" s="14"/>
      <c r="WFY95" s="14"/>
      <c r="WFZ95" s="14"/>
      <c r="WGA95" s="14"/>
      <c r="WGB95" s="14"/>
      <c r="WGC95" s="14"/>
      <c r="WGD95" s="14"/>
      <c r="WGE95" s="14"/>
      <c r="WGF95" s="14"/>
      <c r="WGG95" s="14"/>
      <c r="WGH95" s="14"/>
      <c r="WGI95" s="14"/>
      <c r="WGJ95" s="14"/>
      <c r="WGK95" s="14"/>
      <c r="WGL95" s="14"/>
      <c r="WGM95" s="14"/>
      <c r="WGN95" s="14"/>
      <c r="WGO95" s="14"/>
      <c r="WGP95" s="14"/>
      <c r="WGQ95" s="14"/>
      <c r="WGR95" s="14"/>
      <c r="WGS95" s="14"/>
      <c r="WGT95" s="14"/>
      <c r="WGU95" s="14"/>
      <c r="WGV95" s="14"/>
      <c r="WGW95" s="14"/>
      <c r="WGX95" s="14"/>
      <c r="WGY95" s="14"/>
      <c r="WGZ95" s="14"/>
      <c r="WHA95" s="14"/>
      <c r="WHB95" s="14"/>
      <c r="WHC95" s="14"/>
      <c r="WHD95" s="14"/>
      <c r="WHE95" s="14"/>
      <c r="WHF95" s="14"/>
      <c r="WHG95" s="14"/>
      <c r="WHH95" s="14"/>
      <c r="WHI95" s="14"/>
      <c r="WHJ95" s="14"/>
      <c r="WHK95" s="14"/>
      <c r="WHL95" s="14"/>
      <c r="WHM95" s="14"/>
      <c r="WHN95" s="14"/>
      <c r="WHO95" s="14"/>
      <c r="WHP95" s="14"/>
      <c r="WHQ95" s="14"/>
      <c r="WHR95" s="14"/>
      <c r="WHS95" s="14"/>
      <c r="WHT95" s="14"/>
      <c r="WHU95" s="14"/>
      <c r="WHV95" s="14"/>
      <c r="WHW95" s="14"/>
      <c r="WHX95" s="14"/>
      <c r="WHY95" s="14"/>
      <c r="WHZ95" s="14"/>
      <c r="WIA95" s="14"/>
      <c r="WIB95" s="14"/>
      <c r="WIC95" s="14"/>
      <c r="WID95" s="14"/>
      <c r="WIE95" s="14"/>
      <c r="WIF95" s="14"/>
      <c r="WIG95" s="14"/>
      <c r="WIH95" s="14"/>
      <c r="WII95" s="14"/>
      <c r="WIJ95" s="14"/>
      <c r="WIK95" s="14"/>
      <c r="WIL95" s="14"/>
      <c r="WIM95" s="14"/>
      <c r="WIN95" s="14"/>
      <c r="WIO95" s="14"/>
      <c r="WIP95" s="14"/>
      <c r="WIQ95" s="14"/>
      <c r="WIR95" s="14"/>
      <c r="WIS95" s="14"/>
      <c r="WIT95" s="14"/>
      <c r="WIU95" s="14"/>
      <c r="WIV95" s="14"/>
      <c r="WIW95" s="14"/>
      <c r="WIX95" s="14"/>
      <c r="WIY95" s="14"/>
      <c r="WIZ95" s="14"/>
      <c r="WJA95" s="14"/>
      <c r="WJB95" s="14"/>
      <c r="WJC95" s="14"/>
      <c r="WJD95" s="14"/>
      <c r="WJE95" s="14"/>
      <c r="WJF95" s="14"/>
      <c r="WJG95" s="14"/>
      <c r="WJH95" s="14"/>
      <c r="WJI95" s="14"/>
      <c r="WJJ95" s="14"/>
      <c r="WJK95" s="14"/>
      <c r="WJL95" s="14"/>
      <c r="WJM95" s="14"/>
      <c r="WJN95" s="14"/>
      <c r="WJO95" s="14"/>
      <c r="WJP95" s="14"/>
      <c r="WJQ95" s="14"/>
      <c r="WJR95" s="14"/>
      <c r="WJS95" s="14"/>
      <c r="WJT95" s="14"/>
      <c r="WJU95" s="14"/>
      <c r="WJV95" s="14"/>
      <c r="WJW95" s="14"/>
      <c r="WJX95" s="14"/>
      <c r="WJY95" s="14"/>
      <c r="WJZ95" s="14"/>
      <c r="WKA95" s="14"/>
      <c r="WKB95" s="14"/>
      <c r="WKC95" s="14"/>
      <c r="WKD95" s="14"/>
      <c r="WKE95" s="14"/>
      <c r="WKF95" s="14"/>
      <c r="WKG95" s="14"/>
      <c r="WKH95" s="14"/>
      <c r="WKI95" s="14"/>
      <c r="WKJ95" s="14"/>
      <c r="WKK95" s="14"/>
      <c r="WKL95" s="14"/>
      <c r="WKM95" s="14"/>
      <c r="WKN95" s="14"/>
      <c r="WKO95" s="14"/>
      <c r="WKP95" s="14"/>
      <c r="WKQ95" s="14"/>
      <c r="WKR95" s="14"/>
      <c r="WKS95" s="14"/>
      <c r="WKT95" s="14"/>
      <c r="WKU95" s="14"/>
      <c r="WKV95" s="14"/>
      <c r="WKW95" s="14"/>
      <c r="WKX95" s="14"/>
      <c r="WKY95" s="14"/>
      <c r="WKZ95" s="14"/>
      <c r="WLA95" s="14"/>
      <c r="WLB95" s="14"/>
      <c r="WLC95" s="14"/>
      <c r="WLD95" s="14"/>
      <c r="WLE95" s="14"/>
      <c r="WLF95" s="14"/>
      <c r="WLG95" s="14"/>
      <c r="WLH95" s="14"/>
      <c r="WLI95" s="14"/>
      <c r="WLJ95" s="14"/>
      <c r="WLK95" s="14"/>
      <c r="WLL95" s="14"/>
      <c r="WLM95" s="14"/>
      <c r="WLN95" s="14"/>
      <c r="WLO95" s="14"/>
      <c r="WLP95" s="14"/>
      <c r="WLQ95" s="14"/>
      <c r="WLR95" s="14"/>
      <c r="WLS95" s="14"/>
      <c r="WLT95" s="14"/>
      <c r="WLU95" s="14"/>
      <c r="WLV95" s="14"/>
      <c r="WLW95" s="14"/>
      <c r="WLX95" s="14"/>
      <c r="WLY95" s="14"/>
      <c r="WLZ95" s="14"/>
      <c r="WMA95" s="14"/>
      <c r="WMB95" s="14"/>
      <c r="WMC95" s="14"/>
      <c r="WMD95" s="14"/>
      <c r="WME95" s="14"/>
      <c r="WMF95" s="14"/>
      <c r="WMG95" s="14"/>
      <c r="WMH95" s="14"/>
      <c r="WMI95" s="14"/>
      <c r="WMJ95" s="14"/>
      <c r="WMK95" s="14"/>
      <c r="WML95" s="14"/>
      <c r="WMM95" s="14"/>
      <c r="WMN95" s="14"/>
      <c r="WMO95" s="14"/>
      <c r="WMP95" s="14"/>
      <c r="WMQ95" s="14"/>
      <c r="WMR95" s="14"/>
      <c r="WMS95" s="14"/>
      <c r="WMT95" s="14"/>
      <c r="WMU95" s="14"/>
      <c r="WMV95" s="14"/>
      <c r="WMW95" s="14"/>
      <c r="WMX95" s="14"/>
      <c r="WMY95" s="14"/>
      <c r="WMZ95" s="14"/>
      <c r="WNA95" s="14"/>
      <c r="WNB95" s="14"/>
      <c r="WNC95" s="14"/>
      <c r="WND95" s="14"/>
      <c r="WNE95" s="14"/>
      <c r="WNF95" s="14"/>
      <c r="WNG95" s="14"/>
      <c r="WNH95" s="14"/>
      <c r="WNI95" s="14"/>
      <c r="WNJ95" s="14"/>
      <c r="WNK95" s="14"/>
      <c r="WNL95" s="14"/>
      <c r="WNM95" s="14"/>
      <c r="WNN95" s="14"/>
      <c r="WNO95" s="14"/>
      <c r="WNP95" s="14"/>
      <c r="WNQ95" s="14"/>
      <c r="WNR95" s="14"/>
      <c r="WNS95" s="14"/>
      <c r="WNT95" s="14"/>
      <c r="WNU95" s="14"/>
      <c r="WNV95" s="14"/>
      <c r="WNW95" s="14"/>
      <c r="WNX95" s="14"/>
      <c r="WNY95" s="14"/>
      <c r="WNZ95" s="14"/>
      <c r="WOA95" s="14"/>
      <c r="WOB95" s="14"/>
      <c r="WOC95" s="14"/>
      <c r="WOD95" s="14"/>
      <c r="WOE95" s="14"/>
      <c r="WOF95" s="14"/>
      <c r="WOG95" s="14"/>
      <c r="WOH95" s="14"/>
      <c r="WOI95" s="14"/>
      <c r="WOJ95" s="14"/>
      <c r="WOK95" s="14"/>
      <c r="WOL95" s="14"/>
      <c r="WOM95" s="14"/>
      <c r="WON95" s="14"/>
      <c r="WOO95" s="14"/>
      <c r="WOP95" s="14"/>
      <c r="WOQ95" s="14"/>
      <c r="WOR95" s="14"/>
      <c r="WOS95" s="14"/>
      <c r="WOT95" s="14"/>
      <c r="WOU95" s="14"/>
      <c r="WOV95" s="14"/>
      <c r="WOW95" s="14"/>
      <c r="WOX95" s="14"/>
      <c r="WOY95" s="14"/>
      <c r="WOZ95" s="14"/>
      <c r="WPA95" s="14"/>
      <c r="WPB95" s="14"/>
      <c r="WPC95" s="14"/>
      <c r="WPD95" s="14"/>
      <c r="WPE95" s="14"/>
      <c r="WPF95" s="14"/>
      <c r="WPG95" s="14"/>
      <c r="WPH95" s="14"/>
      <c r="WPI95" s="14"/>
      <c r="WPJ95" s="14"/>
      <c r="WPK95" s="14"/>
      <c r="WPL95" s="14"/>
      <c r="WPM95" s="14"/>
      <c r="WPN95" s="14"/>
      <c r="WPO95" s="14"/>
      <c r="WPP95" s="14"/>
      <c r="WPQ95" s="14"/>
      <c r="WPR95" s="14"/>
      <c r="WPS95" s="14"/>
      <c r="WPT95" s="14"/>
      <c r="WPU95" s="14"/>
      <c r="WPV95" s="14"/>
      <c r="WPW95" s="14"/>
      <c r="WPX95" s="14"/>
      <c r="WPY95" s="14"/>
      <c r="WPZ95" s="14"/>
      <c r="WQA95" s="14"/>
      <c r="WQB95" s="14"/>
      <c r="WQC95" s="14"/>
      <c r="WQD95" s="14"/>
      <c r="WQE95" s="14"/>
      <c r="WQF95" s="14"/>
      <c r="WQG95" s="14"/>
      <c r="WQH95" s="14"/>
      <c r="WQI95" s="14"/>
      <c r="WQJ95" s="14"/>
      <c r="WQK95" s="14"/>
      <c r="WQL95" s="14"/>
      <c r="WQM95" s="14"/>
      <c r="WQN95" s="14"/>
      <c r="WQO95" s="14"/>
      <c r="WQP95" s="14"/>
      <c r="WQQ95" s="14"/>
      <c r="WQR95" s="14"/>
      <c r="WQS95" s="14"/>
      <c r="WQT95" s="14"/>
      <c r="WQU95" s="14"/>
      <c r="WQV95" s="14"/>
      <c r="WQW95" s="14"/>
      <c r="WQX95" s="14"/>
      <c r="WQY95" s="14"/>
      <c r="WQZ95" s="14"/>
      <c r="WRA95" s="14"/>
      <c r="WRB95" s="14"/>
      <c r="WRC95" s="14"/>
      <c r="WRD95" s="14"/>
      <c r="WRE95" s="14"/>
      <c r="WRF95" s="14"/>
      <c r="WRG95" s="14"/>
      <c r="WRH95" s="14"/>
      <c r="WRI95" s="14"/>
      <c r="WRJ95" s="14"/>
      <c r="WRK95" s="14"/>
      <c r="WRL95" s="14"/>
      <c r="WRM95" s="14"/>
      <c r="WRN95" s="14"/>
      <c r="WRO95" s="14"/>
      <c r="WRP95" s="14"/>
      <c r="WRQ95" s="14"/>
      <c r="WRR95" s="14"/>
      <c r="WRS95" s="14"/>
      <c r="WRT95" s="14"/>
      <c r="WRU95" s="14"/>
      <c r="WRV95" s="14"/>
      <c r="WRW95" s="14"/>
      <c r="WRX95" s="14"/>
      <c r="WRY95" s="14"/>
      <c r="WRZ95" s="14"/>
      <c r="WSA95" s="14"/>
      <c r="WSB95" s="14"/>
      <c r="WSC95" s="14"/>
      <c r="WSD95" s="14"/>
      <c r="WSE95" s="14"/>
      <c r="WSF95" s="14"/>
      <c r="WSG95" s="14"/>
      <c r="WSH95" s="14"/>
      <c r="WSI95" s="14"/>
      <c r="WSJ95" s="14"/>
      <c r="WSK95" s="14"/>
      <c r="WSL95" s="14"/>
      <c r="WSM95" s="14"/>
      <c r="WSN95" s="14"/>
      <c r="WSO95" s="14"/>
      <c r="WSP95" s="14"/>
      <c r="WSQ95" s="14"/>
      <c r="WSR95" s="14"/>
      <c r="WSS95" s="14"/>
      <c r="WST95" s="14"/>
      <c r="WSU95" s="14"/>
      <c r="WSV95" s="14"/>
      <c r="WSW95" s="14"/>
      <c r="WSX95" s="14"/>
      <c r="WSY95" s="14"/>
      <c r="WSZ95" s="14"/>
      <c r="WTA95" s="14"/>
      <c r="WTB95" s="14"/>
      <c r="WTC95" s="14"/>
      <c r="WTD95" s="14"/>
      <c r="WTE95" s="14"/>
      <c r="WTF95" s="14"/>
      <c r="WTG95" s="14"/>
      <c r="WTH95" s="14"/>
      <c r="WTI95" s="14"/>
      <c r="WTJ95" s="14"/>
      <c r="WTK95" s="14"/>
      <c r="WTL95" s="14"/>
      <c r="WTM95" s="14"/>
      <c r="WTN95" s="14"/>
      <c r="WTO95" s="14"/>
      <c r="WTP95" s="14"/>
      <c r="WTQ95" s="14"/>
      <c r="WTR95" s="14"/>
      <c r="WTS95" s="14"/>
      <c r="WTT95" s="14"/>
      <c r="WTU95" s="14"/>
      <c r="WTV95" s="14"/>
      <c r="WTW95" s="14"/>
      <c r="WTX95" s="14"/>
      <c r="WTY95" s="14"/>
      <c r="WTZ95" s="14"/>
      <c r="WUA95" s="14"/>
      <c r="WUB95" s="14"/>
      <c r="WUC95" s="14"/>
      <c r="WUD95" s="14"/>
      <c r="WUE95" s="14"/>
      <c r="WUF95" s="14"/>
      <c r="WUG95" s="14"/>
      <c r="WUH95" s="14"/>
      <c r="WUI95" s="14"/>
      <c r="WUJ95" s="14"/>
      <c r="WUK95" s="14"/>
      <c r="WUL95" s="14"/>
      <c r="WUM95" s="14"/>
      <c r="WUN95" s="14"/>
      <c r="WUO95" s="14"/>
      <c r="WUP95" s="14"/>
      <c r="WUQ95" s="14"/>
      <c r="WUR95" s="14"/>
      <c r="WUS95" s="14"/>
      <c r="WUT95" s="14"/>
      <c r="WUU95" s="14"/>
      <c r="WUV95" s="14"/>
      <c r="WUW95" s="14"/>
      <c r="WUX95" s="14"/>
      <c r="WUY95" s="14"/>
      <c r="WUZ95" s="14"/>
      <c r="WVA95" s="14"/>
      <c r="WVB95" s="14"/>
      <c r="WVC95" s="14"/>
      <c r="WVD95" s="14"/>
      <c r="WVE95" s="14"/>
      <c r="WVF95" s="14"/>
      <c r="WVG95" s="14"/>
      <c r="WVH95" s="14"/>
      <c r="WVI95" s="14"/>
      <c r="WVJ95" s="14"/>
      <c r="WVK95" s="14"/>
      <c r="WVL95" s="14"/>
      <c r="WVM95" s="14"/>
      <c r="WVN95" s="14"/>
      <c r="WVO95" s="14"/>
      <c r="WVP95" s="14"/>
      <c r="WVQ95" s="14"/>
      <c r="WVR95" s="14"/>
      <c r="WVS95" s="14"/>
      <c r="WVT95" s="14"/>
      <c r="WVU95" s="14"/>
      <c r="WVV95" s="14"/>
      <c r="WVW95" s="14"/>
      <c r="WVX95" s="14"/>
      <c r="WVY95" s="14"/>
      <c r="WVZ95" s="14"/>
      <c r="WWA95" s="14"/>
      <c r="WWB95" s="14"/>
      <c r="WWC95" s="14"/>
      <c r="WWD95" s="14"/>
      <c r="WWE95" s="14"/>
      <c r="WWF95" s="14"/>
      <c r="WWG95" s="14"/>
      <c r="WWH95" s="14"/>
      <c r="WWI95" s="14"/>
      <c r="WWJ95" s="14"/>
      <c r="WWK95" s="14"/>
      <c r="WWL95" s="14"/>
      <c r="WWM95" s="14"/>
      <c r="WWN95" s="14"/>
      <c r="WWO95" s="14"/>
      <c r="WWP95" s="14"/>
      <c r="WWQ95" s="14"/>
      <c r="WWR95" s="14"/>
      <c r="WWS95" s="14"/>
      <c r="WWT95" s="14"/>
      <c r="WWU95" s="14"/>
      <c r="WWV95" s="14"/>
      <c r="WWW95" s="14"/>
      <c r="WWX95" s="14"/>
      <c r="WWY95" s="14"/>
      <c r="WWZ95" s="14"/>
      <c r="WXA95" s="14"/>
      <c r="WXB95" s="14"/>
      <c r="WXC95" s="14"/>
      <c r="WXD95" s="14"/>
      <c r="WXE95" s="14"/>
      <c r="WXF95" s="14"/>
      <c r="WXG95" s="14"/>
      <c r="WXH95" s="14"/>
      <c r="WXI95" s="14"/>
      <c r="WXJ95" s="14"/>
      <c r="WXK95" s="14"/>
      <c r="WXL95" s="14"/>
      <c r="WXM95" s="14"/>
      <c r="WXN95" s="14"/>
      <c r="WXO95" s="14"/>
      <c r="WXP95" s="14"/>
      <c r="WXQ95" s="14"/>
      <c r="WXR95" s="14"/>
      <c r="WXS95" s="14"/>
      <c r="WXT95" s="14"/>
      <c r="WXU95" s="14"/>
      <c r="WXV95" s="14"/>
      <c r="WXW95" s="14"/>
      <c r="WXX95" s="14"/>
      <c r="WXY95" s="14"/>
      <c r="WXZ95" s="14"/>
      <c r="WYA95" s="14"/>
      <c r="WYB95" s="14"/>
      <c r="WYC95" s="14"/>
      <c r="WYD95" s="14"/>
      <c r="WYE95" s="14"/>
      <c r="WYF95" s="14"/>
      <c r="WYG95" s="14"/>
      <c r="WYH95" s="14"/>
      <c r="WYI95" s="14"/>
      <c r="WYJ95" s="14"/>
      <c r="WYK95" s="14"/>
      <c r="WYL95" s="14"/>
      <c r="WYM95" s="14"/>
      <c r="WYN95" s="14"/>
      <c r="WYO95" s="14"/>
      <c r="WYP95" s="14"/>
      <c r="WYQ95" s="14"/>
      <c r="WYR95" s="14"/>
      <c r="WYS95" s="14"/>
      <c r="WYT95" s="14"/>
      <c r="WYU95" s="14"/>
      <c r="WYV95" s="14"/>
      <c r="WYW95" s="14"/>
      <c r="WYX95" s="14"/>
      <c r="WYY95" s="14"/>
      <c r="WYZ95" s="14"/>
      <c r="WZA95" s="14"/>
      <c r="WZB95" s="14"/>
      <c r="WZC95" s="14"/>
      <c r="WZD95" s="14"/>
      <c r="WZE95" s="14"/>
      <c r="WZF95" s="14"/>
      <c r="WZG95" s="14"/>
      <c r="WZH95" s="14"/>
      <c r="WZI95" s="14"/>
      <c r="WZJ95" s="14"/>
      <c r="WZK95" s="14"/>
      <c r="WZL95" s="14"/>
      <c r="WZM95" s="14"/>
      <c r="WZN95" s="14"/>
      <c r="WZO95" s="14"/>
      <c r="WZP95" s="14"/>
      <c r="WZQ95" s="14"/>
      <c r="WZR95" s="14"/>
      <c r="WZS95" s="14"/>
      <c r="WZT95" s="14"/>
      <c r="WZU95" s="14"/>
      <c r="WZV95" s="14"/>
      <c r="WZW95" s="14"/>
      <c r="WZX95" s="14"/>
      <c r="WZY95" s="14"/>
      <c r="WZZ95" s="14"/>
      <c r="XAA95" s="14"/>
      <c r="XAB95" s="14"/>
      <c r="XAC95" s="14"/>
      <c r="XAD95" s="14"/>
      <c r="XAE95" s="14"/>
      <c r="XAF95" s="14"/>
      <c r="XAG95" s="14"/>
      <c r="XAH95" s="14"/>
      <c r="XAI95" s="14"/>
      <c r="XAJ95" s="14"/>
      <c r="XAK95" s="14"/>
      <c r="XAL95" s="14"/>
      <c r="XAM95" s="14"/>
      <c r="XAN95" s="14"/>
      <c r="XAO95" s="14"/>
      <c r="XAP95" s="14"/>
      <c r="XAQ95" s="14"/>
      <c r="XAR95" s="14"/>
      <c r="XAS95" s="14"/>
      <c r="XAT95" s="14"/>
      <c r="XAU95" s="14"/>
      <c r="XAV95" s="14"/>
      <c r="XAW95" s="14"/>
      <c r="XAX95" s="14"/>
      <c r="XAY95" s="14"/>
      <c r="XAZ95" s="14"/>
      <c r="XBA95" s="14"/>
      <c r="XBB95" s="14"/>
      <c r="XBC95" s="14"/>
      <c r="XBD95" s="14"/>
      <c r="XBE95" s="14"/>
      <c r="XBF95" s="14"/>
      <c r="XBG95" s="14"/>
      <c r="XBH95" s="14"/>
      <c r="XBI95" s="14"/>
      <c r="XBJ95" s="14"/>
      <c r="XBK95" s="14"/>
      <c r="XBL95" s="14"/>
      <c r="XBM95" s="14"/>
      <c r="XBN95" s="14"/>
      <c r="XBO95" s="14"/>
      <c r="XBP95" s="14"/>
      <c r="XBQ95" s="14"/>
      <c r="XBR95" s="14"/>
      <c r="XBS95" s="14"/>
      <c r="XBT95" s="14"/>
      <c r="XBU95" s="14"/>
      <c r="XBV95" s="14"/>
      <c r="XBW95" s="14"/>
      <c r="XBX95" s="14"/>
      <c r="XBY95" s="14"/>
      <c r="XBZ95" s="14"/>
      <c r="XCA95" s="14"/>
      <c r="XCB95" s="14"/>
      <c r="XCC95" s="14"/>
      <c r="XCD95" s="14"/>
      <c r="XCE95" s="14"/>
      <c r="XCF95" s="14"/>
      <c r="XCG95" s="14"/>
      <c r="XCH95" s="14"/>
      <c r="XCI95" s="14"/>
      <c r="XCJ95" s="14"/>
      <c r="XCK95" s="14"/>
      <c r="XCL95" s="14"/>
      <c r="XCM95" s="14"/>
      <c r="XCN95" s="14"/>
      <c r="XCO95" s="14"/>
      <c r="XCP95" s="14"/>
      <c r="XCQ95" s="14"/>
      <c r="XCR95" s="14"/>
      <c r="XCS95" s="14"/>
      <c r="XCT95" s="14"/>
      <c r="XCU95" s="14"/>
      <c r="XCV95" s="14"/>
      <c r="XCW95" s="14"/>
      <c r="XCX95" s="14"/>
      <c r="XCY95" s="14"/>
      <c r="XCZ95" s="14"/>
      <c r="XDA95" s="14"/>
      <c r="XDB95" s="14"/>
      <c r="XDC95" s="14"/>
      <c r="XDD95" s="14"/>
      <c r="XDE95" s="14"/>
      <c r="XDF95" s="14"/>
      <c r="XDG95" s="14"/>
      <c r="XDH95" s="14"/>
      <c r="XDI95" s="14"/>
      <c r="XDJ95" s="14"/>
      <c r="XDK95" s="14"/>
      <c r="XDL95" s="14"/>
      <c r="XDM95" s="14"/>
      <c r="XDN95" s="14"/>
      <c r="XDO95" s="14"/>
      <c r="XDP95" s="14"/>
      <c r="XDQ95" s="14"/>
      <c r="XDR95" s="14"/>
      <c r="XDS95" s="14"/>
      <c r="XDT95" s="14"/>
      <c r="XDU95" s="14"/>
      <c r="XDV95" s="14"/>
      <c r="XDW95" s="14"/>
      <c r="XDX95" s="14"/>
      <c r="XDY95" s="14"/>
      <c r="XDZ95" s="14"/>
      <c r="XEA95" s="14"/>
      <c r="XEB95" s="14"/>
      <c r="XEC95" s="14"/>
      <c r="XED95" s="14"/>
      <c r="XEE95" s="14"/>
      <c r="XEF95" s="14"/>
      <c r="XEG95" s="14"/>
      <c r="XEH95" s="14"/>
      <c r="XEI95" s="14"/>
      <c r="XEJ95" s="14"/>
      <c r="XEK95" s="14"/>
      <c r="XEL95" s="14"/>
      <c r="XEM95" s="14"/>
      <c r="XEN95" s="14"/>
      <c r="XEO95" s="14"/>
      <c r="XEP95" s="14"/>
      <c r="XEQ95" s="14"/>
      <c r="XER95" s="14"/>
      <c r="XES95" s="14"/>
      <c r="XET95" s="14"/>
      <c r="XEU95" s="14"/>
      <c r="XEV95" s="14"/>
      <c r="XEW95" s="14"/>
      <c r="XEX95" s="14"/>
      <c r="XEY95" s="14"/>
      <c r="XEZ95" s="14"/>
      <c r="XFA95" s="14"/>
      <c r="XFB95" s="14"/>
      <c r="XFC95" s="14"/>
    </row>
    <row r="96" spans="1:16383" s="3" customFormat="1" x14ac:dyDescent="0.25">
      <c r="A96" s="758" t="e">
        <f t="shared" si="42"/>
        <v>#REF!</v>
      </c>
      <c r="B96" s="1245"/>
      <c r="C96" s="1246"/>
      <c r="D96" s="1007"/>
      <c r="E96" s="1002"/>
      <c r="F96" s="1002"/>
      <c r="G96" s="1002"/>
      <c r="H96" s="1002">
        <f t="shared" ref="H96:N96" si="46">$E$96</f>
        <v>0</v>
      </c>
      <c r="I96" s="1002">
        <f t="shared" si="46"/>
        <v>0</v>
      </c>
      <c r="J96" s="1002">
        <f t="shared" si="46"/>
        <v>0</v>
      </c>
      <c r="K96" s="1002">
        <f t="shared" si="46"/>
        <v>0</v>
      </c>
      <c r="L96" s="1002"/>
      <c r="M96" s="1002"/>
      <c r="N96" s="1002">
        <f t="shared" si="46"/>
        <v>0</v>
      </c>
      <c r="O96" s="1002"/>
      <c r="P96" s="996">
        <f t="shared" si="43"/>
        <v>0</v>
      </c>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c r="TL96" s="14"/>
      <c r="TM96" s="14"/>
      <c r="TN96" s="14"/>
      <c r="TO96" s="14"/>
      <c r="TP96" s="14"/>
      <c r="TQ96" s="14"/>
      <c r="TR96" s="14"/>
      <c r="TS96" s="14"/>
      <c r="TT96" s="14"/>
      <c r="TU96" s="14"/>
      <c r="TV96" s="14"/>
      <c r="TW96" s="14"/>
      <c r="TX96" s="14"/>
      <c r="TY96" s="14"/>
      <c r="TZ96" s="14"/>
      <c r="UA96" s="14"/>
      <c r="UB96" s="14"/>
      <c r="UC96" s="14"/>
      <c r="UD96" s="14"/>
      <c r="UE96" s="14"/>
      <c r="UF96" s="14"/>
      <c r="UG96" s="14"/>
      <c r="UH96" s="14"/>
      <c r="UI96" s="14"/>
      <c r="UJ96" s="14"/>
      <c r="UK96" s="14"/>
      <c r="UL96" s="14"/>
      <c r="UM96" s="14"/>
      <c r="UN96" s="14"/>
      <c r="UO96" s="14"/>
      <c r="UP96" s="14"/>
      <c r="UQ96" s="14"/>
      <c r="UR96" s="14"/>
      <c r="US96" s="14"/>
      <c r="UT96" s="14"/>
      <c r="UU96" s="14"/>
      <c r="UV96" s="14"/>
      <c r="UW96" s="14"/>
      <c r="UX96" s="14"/>
      <c r="UY96" s="14"/>
      <c r="UZ96" s="14"/>
      <c r="VA96" s="14"/>
      <c r="VB96" s="14"/>
      <c r="VC96" s="14"/>
      <c r="VD96" s="14"/>
      <c r="VE96" s="14"/>
      <c r="VF96" s="14"/>
      <c r="VG96" s="14"/>
      <c r="VH96" s="14"/>
      <c r="VI96" s="14"/>
      <c r="VJ96" s="14"/>
      <c r="VK96" s="14"/>
      <c r="VL96" s="14"/>
      <c r="VM96" s="14"/>
      <c r="VN96" s="14"/>
      <c r="VO96" s="14"/>
      <c r="VP96" s="14"/>
      <c r="VQ96" s="14"/>
      <c r="VR96" s="14"/>
      <c r="VS96" s="14"/>
      <c r="VT96" s="14"/>
      <c r="VU96" s="14"/>
      <c r="VV96" s="14"/>
      <c r="VW96" s="14"/>
      <c r="VX96" s="14"/>
      <c r="VY96" s="14"/>
      <c r="VZ96" s="14"/>
      <c r="WA96" s="14"/>
      <c r="WB96" s="14"/>
      <c r="WC96" s="14"/>
      <c r="WD96" s="14"/>
      <c r="WE96" s="14"/>
      <c r="WF96" s="14"/>
      <c r="WG96" s="14"/>
      <c r="WH96" s="14"/>
      <c r="WI96" s="14"/>
      <c r="WJ96" s="14"/>
      <c r="WK96" s="14"/>
      <c r="WL96" s="14"/>
      <c r="WM96" s="14"/>
      <c r="WN96" s="14"/>
      <c r="WO96" s="14"/>
      <c r="WP96" s="14"/>
      <c r="WQ96" s="14"/>
      <c r="WR96" s="14"/>
      <c r="WS96" s="14"/>
      <c r="WT96" s="14"/>
      <c r="WU96" s="14"/>
      <c r="WV96" s="14"/>
      <c r="WW96" s="14"/>
      <c r="WX96" s="14"/>
      <c r="WY96" s="14"/>
      <c r="WZ96" s="14"/>
      <c r="XA96" s="14"/>
      <c r="XB96" s="14"/>
      <c r="XC96" s="14"/>
      <c r="XD96" s="14"/>
      <c r="XE96" s="14"/>
      <c r="XF96" s="14"/>
      <c r="XG96" s="14"/>
      <c r="XH96" s="14"/>
      <c r="XI96" s="14"/>
      <c r="XJ96" s="14"/>
      <c r="XK96" s="14"/>
      <c r="XL96" s="14"/>
      <c r="XM96" s="14"/>
      <c r="XN96" s="14"/>
      <c r="XO96" s="14"/>
      <c r="XP96" s="14"/>
      <c r="XQ96" s="14"/>
      <c r="XR96" s="14"/>
      <c r="XS96" s="14"/>
      <c r="XT96" s="14"/>
      <c r="XU96" s="14"/>
      <c r="XV96" s="14"/>
      <c r="XW96" s="14"/>
      <c r="XX96" s="14"/>
      <c r="XY96" s="14"/>
      <c r="XZ96" s="14"/>
      <c r="YA96" s="14"/>
      <c r="YB96" s="14"/>
      <c r="YC96" s="14"/>
      <c r="YD96" s="14"/>
      <c r="YE96" s="14"/>
      <c r="YF96" s="14"/>
      <c r="YG96" s="14"/>
      <c r="YH96" s="14"/>
      <c r="YI96" s="14"/>
      <c r="YJ96" s="14"/>
      <c r="YK96" s="14"/>
      <c r="YL96" s="14"/>
      <c r="YM96" s="14"/>
      <c r="YN96" s="14"/>
      <c r="YO96" s="14"/>
      <c r="YP96" s="14"/>
      <c r="YQ96" s="14"/>
      <c r="YR96" s="14"/>
      <c r="YS96" s="14"/>
      <c r="YT96" s="14"/>
      <c r="YU96" s="14"/>
      <c r="YV96" s="14"/>
      <c r="YW96" s="14"/>
      <c r="YX96" s="14"/>
      <c r="YY96" s="14"/>
      <c r="YZ96" s="14"/>
      <c r="ZA96" s="14"/>
      <c r="ZB96" s="14"/>
      <c r="ZC96" s="14"/>
      <c r="ZD96" s="14"/>
      <c r="ZE96" s="14"/>
      <c r="ZF96" s="14"/>
      <c r="ZG96" s="14"/>
      <c r="ZH96" s="14"/>
      <c r="ZI96" s="14"/>
      <c r="ZJ96" s="14"/>
      <c r="ZK96" s="14"/>
      <c r="ZL96" s="14"/>
      <c r="ZM96" s="14"/>
      <c r="ZN96" s="14"/>
      <c r="ZO96" s="14"/>
      <c r="ZP96" s="14"/>
      <c r="ZQ96" s="14"/>
      <c r="ZR96" s="14"/>
      <c r="ZS96" s="14"/>
      <c r="ZT96" s="14"/>
      <c r="ZU96" s="14"/>
      <c r="ZV96" s="14"/>
      <c r="ZW96" s="14"/>
      <c r="ZX96" s="14"/>
      <c r="ZY96" s="14"/>
      <c r="ZZ96" s="14"/>
      <c r="AAA96" s="14"/>
      <c r="AAB96" s="14"/>
      <c r="AAC96" s="14"/>
      <c r="AAD96" s="14"/>
      <c r="AAE96" s="14"/>
      <c r="AAF96" s="14"/>
      <c r="AAG96" s="14"/>
      <c r="AAH96" s="14"/>
      <c r="AAI96" s="14"/>
      <c r="AAJ96" s="14"/>
      <c r="AAK96" s="14"/>
      <c r="AAL96" s="14"/>
      <c r="AAM96" s="14"/>
      <c r="AAN96" s="14"/>
      <c r="AAO96" s="14"/>
      <c r="AAP96" s="14"/>
      <c r="AAQ96" s="14"/>
      <c r="AAR96" s="14"/>
      <c r="AAS96" s="14"/>
      <c r="AAT96" s="14"/>
      <c r="AAU96" s="14"/>
      <c r="AAV96" s="14"/>
      <c r="AAW96" s="14"/>
      <c r="AAX96" s="14"/>
      <c r="AAY96" s="14"/>
      <c r="AAZ96" s="14"/>
      <c r="ABA96" s="14"/>
      <c r="ABB96" s="14"/>
      <c r="ABC96" s="14"/>
      <c r="ABD96" s="14"/>
      <c r="ABE96" s="14"/>
      <c r="ABF96" s="14"/>
      <c r="ABG96" s="14"/>
      <c r="ABH96" s="14"/>
      <c r="ABI96" s="14"/>
      <c r="ABJ96" s="14"/>
      <c r="ABK96" s="14"/>
      <c r="ABL96" s="14"/>
      <c r="ABM96" s="14"/>
      <c r="ABN96" s="14"/>
      <c r="ABO96" s="14"/>
      <c r="ABP96" s="14"/>
      <c r="ABQ96" s="14"/>
      <c r="ABR96" s="14"/>
      <c r="ABS96" s="14"/>
      <c r="ABT96" s="14"/>
      <c r="ABU96" s="14"/>
      <c r="ABV96" s="14"/>
      <c r="ABW96" s="14"/>
      <c r="ABX96" s="14"/>
      <c r="ABY96" s="14"/>
      <c r="ABZ96" s="14"/>
      <c r="ACA96" s="14"/>
      <c r="ACB96" s="14"/>
      <c r="ACC96" s="14"/>
      <c r="ACD96" s="14"/>
      <c r="ACE96" s="14"/>
      <c r="ACF96" s="14"/>
      <c r="ACG96" s="14"/>
      <c r="ACH96" s="14"/>
      <c r="ACI96" s="14"/>
      <c r="ACJ96" s="14"/>
      <c r="ACK96" s="14"/>
      <c r="ACL96" s="14"/>
      <c r="ACM96" s="14"/>
      <c r="ACN96" s="14"/>
      <c r="ACO96" s="14"/>
      <c r="ACP96" s="14"/>
      <c r="ACQ96" s="14"/>
      <c r="ACR96" s="14"/>
      <c r="ACS96" s="14"/>
      <c r="ACT96" s="14"/>
      <c r="ACU96" s="14"/>
      <c r="ACV96" s="14"/>
      <c r="ACW96" s="14"/>
      <c r="ACX96" s="14"/>
      <c r="ACY96" s="14"/>
      <c r="ACZ96" s="14"/>
      <c r="ADA96" s="14"/>
      <c r="ADB96" s="14"/>
      <c r="ADC96" s="14"/>
      <c r="ADD96" s="14"/>
      <c r="ADE96" s="14"/>
      <c r="ADF96" s="14"/>
      <c r="ADG96" s="14"/>
      <c r="ADH96" s="14"/>
      <c r="ADI96" s="14"/>
      <c r="ADJ96" s="14"/>
      <c r="ADK96" s="14"/>
      <c r="ADL96" s="14"/>
      <c r="ADM96" s="14"/>
      <c r="ADN96" s="14"/>
      <c r="ADO96" s="14"/>
      <c r="ADP96" s="14"/>
      <c r="ADQ96" s="14"/>
      <c r="ADR96" s="14"/>
      <c r="ADS96" s="14"/>
      <c r="ADT96" s="14"/>
      <c r="ADU96" s="14"/>
      <c r="ADV96" s="14"/>
      <c r="ADW96" s="14"/>
      <c r="ADX96" s="14"/>
      <c r="ADY96" s="14"/>
      <c r="ADZ96" s="14"/>
      <c r="AEA96" s="14"/>
      <c r="AEB96" s="14"/>
      <c r="AEC96" s="14"/>
      <c r="AED96" s="14"/>
      <c r="AEE96" s="14"/>
      <c r="AEF96" s="14"/>
      <c r="AEG96" s="14"/>
      <c r="AEH96" s="14"/>
      <c r="AEI96" s="14"/>
      <c r="AEJ96" s="14"/>
      <c r="AEK96" s="14"/>
      <c r="AEL96" s="14"/>
      <c r="AEM96" s="14"/>
      <c r="AEN96" s="14"/>
      <c r="AEO96" s="14"/>
      <c r="AEP96" s="14"/>
      <c r="AEQ96" s="14"/>
      <c r="AER96" s="14"/>
      <c r="AES96" s="14"/>
      <c r="AET96" s="14"/>
      <c r="AEU96" s="14"/>
      <c r="AEV96" s="14"/>
      <c r="AEW96" s="14"/>
      <c r="AEX96" s="14"/>
      <c r="AEY96" s="14"/>
      <c r="AEZ96" s="14"/>
      <c r="AFA96" s="14"/>
      <c r="AFB96" s="14"/>
      <c r="AFC96" s="14"/>
      <c r="AFD96" s="14"/>
      <c r="AFE96" s="14"/>
      <c r="AFF96" s="14"/>
      <c r="AFG96" s="14"/>
      <c r="AFH96" s="14"/>
      <c r="AFI96" s="14"/>
      <c r="AFJ96" s="14"/>
      <c r="AFK96" s="14"/>
      <c r="AFL96" s="14"/>
      <c r="AFM96" s="14"/>
      <c r="AFN96" s="14"/>
      <c r="AFO96" s="14"/>
      <c r="AFP96" s="14"/>
      <c r="AFQ96" s="14"/>
      <c r="AFR96" s="14"/>
      <c r="AFS96" s="14"/>
      <c r="AFT96" s="14"/>
      <c r="AFU96" s="14"/>
      <c r="AFV96" s="14"/>
      <c r="AFW96" s="14"/>
      <c r="AFX96" s="14"/>
      <c r="AFY96" s="14"/>
      <c r="AFZ96" s="14"/>
      <c r="AGA96" s="14"/>
      <c r="AGB96" s="14"/>
      <c r="AGC96" s="14"/>
      <c r="AGD96" s="14"/>
      <c r="AGE96" s="14"/>
      <c r="AGF96" s="14"/>
      <c r="AGG96" s="14"/>
      <c r="AGH96" s="14"/>
      <c r="AGI96" s="14"/>
      <c r="AGJ96" s="14"/>
      <c r="AGK96" s="14"/>
      <c r="AGL96" s="14"/>
      <c r="AGM96" s="14"/>
      <c r="AGN96" s="14"/>
      <c r="AGO96" s="14"/>
      <c r="AGP96" s="14"/>
      <c r="AGQ96" s="14"/>
      <c r="AGR96" s="14"/>
      <c r="AGS96" s="14"/>
      <c r="AGT96" s="14"/>
      <c r="AGU96" s="14"/>
      <c r="AGV96" s="14"/>
      <c r="AGW96" s="14"/>
      <c r="AGX96" s="14"/>
      <c r="AGY96" s="14"/>
      <c r="AGZ96" s="14"/>
      <c r="AHA96" s="14"/>
      <c r="AHB96" s="14"/>
      <c r="AHC96" s="14"/>
      <c r="AHD96" s="14"/>
      <c r="AHE96" s="14"/>
      <c r="AHF96" s="14"/>
      <c r="AHG96" s="14"/>
      <c r="AHH96" s="14"/>
      <c r="AHI96" s="14"/>
      <c r="AHJ96" s="14"/>
      <c r="AHK96" s="14"/>
      <c r="AHL96" s="14"/>
      <c r="AHM96" s="14"/>
      <c r="AHN96" s="14"/>
      <c r="AHO96" s="14"/>
      <c r="AHP96" s="14"/>
      <c r="AHQ96" s="14"/>
      <c r="AHR96" s="14"/>
      <c r="AHS96" s="14"/>
      <c r="AHT96" s="14"/>
      <c r="AHU96" s="14"/>
      <c r="AHV96" s="14"/>
      <c r="AHW96" s="14"/>
      <c r="AHX96" s="14"/>
      <c r="AHY96" s="14"/>
      <c r="AHZ96" s="14"/>
      <c r="AIA96" s="14"/>
      <c r="AIB96" s="14"/>
      <c r="AIC96" s="14"/>
      <c r="AID96" s="14"/>
      <c r="AIE96" s="14"/>
      <c r="AIF96" s="14"/>
      <c r="AIG96" s="14"/>
      <c r="AIH96" s="14"/>
      <c r="AII96" s="14"/>
      <c r="AIJ96" s="14"/>
      <c r="AIK96" s="14"/>
      <c r="AIL96" s="14"/>
      <c r="AIM96" s="14"/>
      <c r="AIN96" s="14"/>
      <c r="AIO96" s="14"/>
      <c r="AIP96" s="14"/>
      <c r="AIQ96" s="14"/>
      <c r="AIR96" s="14"/>
      <c r="AIS96" s="14"/>
      <c r="AIT96" s="14"/>
      <c r="AIU96" s="14"/>
      <c r="AIV96" s="14"/>
      <c r="AIW96" s="14"/>
      <c r="AIX96" s="14"/>
      <c r="AIY96" s="14"/>
      <c r="AIZ96" s="14"/>
      <c r="AJA96" s="14"/>
      <c r="AJB96" s="14"/>
      <c r="AJC96" s="14"/>
      <c r="AJD96" s="14"/>
      <c r="AJE96" s="14"/>
      <c r="AJF96" s="14"/>
      <c r="AJG96" s="14"/>
      <c r="AJH96" s="14"/>
      <c r="AJI96" s="14"/>
      <c r="AJJ96" s="14"/>
      <c r="AJK96" s="14"/>
      <c r="AJL96" s="14"/>
      <c r="AJM96" s="14"/>
      <c r="AJN96" s="14"/>
      <c r="AJO96" s="14"/>
      <c r="AJP96" s="14"/>
      <c r="AJQ96" s="14"/>
      <c r="AJR96" s="14"/>
      <c r="AJS96" s="14"/>
      <c r="AJT96" s="14"/>
      <c r="AJU96" s="14"/>
      <c r="AJV96" s="14"/>
      <c r="AJW96" s="14"/>
      <c r="AJX96" s="14"/>
      <c r="AJY96" s="14"/>
      <c r="AJZ96" s="14"/>
      <c r="AKA96" s="14"/>
      <c r="AKB96" s="14"/>
      <c r="AKC96" s="14"/>
      <c r="AKD96" s="14"/>
      <c r="AKE96" s="14"/>
      <c r="AKF96" s="14"/>
      <c r="AKG96" s="14"/>
      <c r="AKH96" s="14"/>
      <c r="AKI96" s="14"/>
      <c r="AKJ96" s="14"/>
      <c r="AKK96" s="14"/>
      <c r="AKL96" s="14"/>
      <c r="AKM96" s="14"/>
      <c r="AKN96" s="14"/>
      <c r="AKO96" s="14"/>
      <c r="AKP96" s="14"/>
      <c r="AKQ96" s="14"/>
      <c r="AKR96" s="14"/>
      <c r="AKS96" s="14"/>
      <c r="AKT96" s="14"/>
      <c r="AKU96" s="14"/>
      <c r="AKV96" s="14"/>
      <c r="AKW96" s="14"/>
      <c r="AKX96" s="14"/>
      <c r="AKY96" s="14"/>
      <c r="AKZ96" s="14"/>
      <c r="ALA96" s="14"/>
      <c r="ALB96" s="14"/>
      <c r="ALC96" s="14"/>
      <c r="ALD96" s="14"/>
      <c r="ALE96" s="14"/>
      <c r="ALF96" s="14"/>
      <c r="ALG96" s="14"/>
      <c r="ALH96" s="14"/>
      <c r="ALI96" s="14"/>
      <c r="ALJ96" s="14"/>
      <c r="ALK96" s="14"/>
      <c r="ALL96" s="14"/>
      <c r="ALM96" s="14"/>
      <c r="ALN96" s="14"/>
      <c r="ALO96" s="14"/>
      <c r="ALP96" s="14"/>
      <c r="ALQ96" s="14"/>
      <c r="ALR96" s="14"/>
      <c r="ALS96" s="14"/>
      <c r="ALT96" s="14"/>
      <c r="ALU96" s="14"/>
      <c r="ALV96" s="14"/>
      <c r="ALW96" s="14"/>
      <c r="ALX96" s="14"/>
      <c r="ALY96" s="14"/>
      <c r="ALZ96" s="14"/>
      <c r="AMA96" s="14"/>
      <c r="AMB96" s="14"/>
      <c r="AMC96" s="14"/>
      <c r="AMD96" s="14"/>
      <c r="AME96" s="14"/>
      <c r="AMF96" s="14"/>
      <c r="AMG96" s="14"/>
      <c r="AMH96" s="14"/>
      <c r="AMI96" s="14"/>
      <c r="AMJ96" s="14"/>
      <c r="AMK96" s="14"/>
      <c r="AML96" s="14"/>
      <c r="AMM96" s="14"/>
      <c r="AMN96" s="14"/>
      <c r="AMO96" s="14"/>
      <c r="AMP96" s="14"/>
      <c r="AMQ96" s="14"/>
      <c r="AMR96" s="14"/>
      <c r="AMS96" s="14"/>
      <c r="AMT96" s="14"/>
      <c r="AMU96" s="14"/>
      <c r="AMV96" s="14"/>
      <c r="AMW96" s="14"/>
      <c r="AMX96" s="14"/>
      <c r="AMY96" s="14"/>
      <c r="AMZ96" s="14"/>
      <c r="ANA96" s="14"/>
      <c r="ANB96" s="14"/>
      <c r="ANC96" s="14"/>
      <c r="AND96" s="14"/>
      <c r="ANE96" s="14"/>
      <c r="ANF96" s="14"/>
      <c r="ANG96" s="14"/>
      <c r="ANH96" s="14"/>
      <c r="ANI96" s="14"/>
      <c r="ANJ96" s="14"/>
      <c r="ANK96" s="14"/>
      <c r="ANL96" s="14"/>
      <c r="ANM96" s="14"/>
      <c r="ANN96" s="14"/>
      <c r="ANO96" s="14"/>
      <c r="ANP96" s="14"/>
      <c r="ANQ96" s="14"/>
      <c r="ANR96" s="14"/>
      <c r="ANS96" s="14"/>
      <c r="ANT96" s="14"/>
      <c r="ANU96" s="14"/>
      <c r="ANV96" s="14"/>
      <c r="ANW96" s="14"/>
      <c r="ANX96" s="14"/>
      <c r="ANY96" s="14"/>
      <c r="ANZ96" s="14"/>
      <c r="AOA96" s="14"/>
      <c r="AOB96" s="14"/>
      <c r="AOC96" s="14"/>
      <c r="AOD96" s="14"/>
      <c r="AOE96" s="14"/>
      <c r="AOF96" s="14"/>
      <c r="AOG96" s="14"/>
      <c r="AOH96" s="14"/>
      <c r="AOI96" s="14"/>
      <c r="AOJ96" s="14"/>
      <c r="AOK96" s="14"/>
      <c r="AOL96" s="14"/>
      <c r="AOM96" s="14"/>
      <c r="AON96" s="14"/>
      <c r="AOO96" s="14"/>
      <c r="AOP96" s="14"/>
      <c r="AOQ96" s="14"/>
      <c r="AOR96" s="14"/>
      <c r="AOS96" s="14"/>
      <c r="AOT96" s="14"/>
      <c r="AOU96" s="14"/>
      <c r="AOV96" s="14"/>
      <c r="AOW96" s="14"/>
      <c r="AOX96" s="14"/>
      <c r="AOY96" s="14"/>
      <c r="AOZ96" s="14"/>
      <c r="APA96" s="14"/>
      <c r="APB96" s="14"/>
      <c r="APC96" s="14"/>
      <c r="APD96" s="14"/>
      <c r="APE96" s="14"/>
      <c r="APF96" s="14"/>
      <c r="APG96" s="14"/>
      <c r="APH96" s="14"/>
      <c r="API96" s="14"/>
      <c r="APJ96" s="14"/>
      <c r="APK96" s="14"/>
      <c r="APL96" s="14"/>
      <c r="APM96" s="14"/>
      <c r="APN96" s="14"/>
      <c r="APO96" s="14"/>
      <c r="APP96" s="14"/>
      <c r="APQ96" s="14"/>
      <c r="APR96" s="14"/>
      <c r="APS96" s="14"/>
      <c r="APT96" s="14"/>
      <c r="APU96" s="14"/>
      <c r="APV96" s="14"/>
      <c r="APW96" s="14"/>
      <c r="APX96" s="14"/>
      <c r="APY96" s="14"/>
      <c r="APZ96" s="14"/>
      <c r="AQA96" s="14"/>
      <c r="AQB96" s="14"/>
      <c r="AQC96" s="14"/>
      <c r="AQD96" s="14"/>
      <c r="AQE96" s="14"/>
      <c r="AQF96" s="14"/>
      <c r="AQG96" s="14"/>
      <c r="AQH96" s="14"/>
      <c r="AQI96" s="14"/>
      <c r="AQJ96" s="14"/>
      <c r="AQK96" s="14"/>
      <c r="AQL96" s="14"/>
      <c r="AQM96" s="14"/>
      <c r="AQN96" s="14"/>
      <c r="AQO96" s="14"/>
      <c r="AQP96" s="14"/>
      <c r="AQQ96" s="14"/>
      <c r="AQR96" s="14"/>
      <c r="AQS96" s="14"/>
      <c r="AQT96" s="14"/>
      <c r="AQU96" s="14"/>
      <c r="AQV96" s="14"/>
      <c r="AQW96" s="14"/>
      <c r="AQX96" s="14"/>
      <c r="AQY96" s="14"/>
      <c r="AQZ96" s="14"/>
      <c r="ARA96" s="14"/>
      <c r="ARB96" s="14"/>
      <c r="ARC96" s="14"/>
      <c r="ARD96" s="14"/>
      <c r="ARE96" s="14"/>
      <c r="ARF96" s="14"/>
      <c r="ARG96" s="14"/>
      <c r="ARH96" s="14"/>
      <c r="ARI96" s="14"/>
      <c r="ARJ96" s="14"/>
      <c r="ARK96" s="14"/>
      <c r="ARL96" s="14"/>
      <c r="ARM96" s="14"/>
      <c r="ARN96" s="14"/>
      <c r="ARO96" s="14"/>
      <c r="ARP96" s="14"/>
      <c r="ARQ96" s="14"/>
      <c r="ARR96" s="14"/>
      <c r="ARS96" s="14"/>
      <c r="ART96" s="14"/>
      <c r="ARU96" s="14"/>
      <c r="ARV96" s="14"/>
      <c r="ARW96" s="14"/>
      <c r="ARX96" s="14"/>
      <c r="ARY96" s="14"/>
      <c r="ARZ96" s="14"/>
      <c r="ASA96" s="14"/>
      <c r="ASB96" s="14"/>
      <c r="ASC96" s="14"/>
      <c r="ASD96" s="14"/>
      <c r="ASE96" s="14"/>
      <c r="ASF96" s="14"/>
      <c r="ASG96" s="14"/>
      <c r="ASH96" s="14"/>
      <c r="ASI96" s="14"/>
      <c r="ASJ96" s="14"/>
      <c r="ASK96" s="14"/>
      <c r="ASL96" s="14"/>
      <c r="ASM96" s="14"/>
      <c r="ASN96" s="14"/>
      <c r="ASO96" s="14"/>
      <c r="ASP96" s="14"/>
      <c r="ASQ96" s="14"/>
      <c r="ASR96" s="14"/>
      <c r="ASS96" s="14"/>
      <c r="AST96" s="14"/>
      <c r="ASU96" s="14"/>
      <c r="ASV96" s="14"/>
      <c r="ASW96" s="14"/>
      <c r="ASX96" s="14"/>
      <c r="ASY96" s="14"/>
      <c r="ASZ96" s="14"/>
      <c r="ATA96" s="14"/>
      <c r="ATB96" s="14"/>
      <c r="ATC96" s="14"/>
      <c r="ATD96" s="14"/>
      <c r="ATE96" s="14"/>
      <c r="ATF96" s="14"/>
      <c r="ATG96" s="14"/>
      <c r="ATH96" s="14"/>
      <c r="ATI96" s="14"/>
      <c r="ATJ96" s="14"/>
      <c r="ATK96" s="14"/>
      <c r="ATL96" s="14"/>
      <c r="ATM96" s="14"/>
      <c r="ATN96" s="14"/>
      <c r="ATO96" s="14"/>
      <c r="ATP96" s="14"/>
      <c r="ATQ96" s="14"/>
      <c r="ATR96" s="14"/>
      <c r="ATS96" s="14"/>
      <c r="ATT96" s="14"/>
      <c r="ATU96" s="14"/>
      <c r="ATV96" s="14"/>
      <c r="ATW96" s="14"/>
      <c r="ATX96" s="14"/>
      <c r="ATY96" s="14"/>
      <c r="ATZ96" s="14"/>
      <c r="AUA96" s="14"/>
      <c r="AUB96" s="14"/>
      <c r="AUC96" s="14"/>
      <c r="AUD96" s="14"/>
      <c r="AUE96" s="14"/>
      <c r="AUF96" s="14"/>
      <c r="AUG96" s="14"/>
      <c r="AUH96" s="14"/>
      <c r="AUI96" s="14"/>
      <c r="AUJ96" s="14"/>
      <c r="AUK96" s="14"/>
      <c r="AUL96" s="14"/>
      <c r="AUM96" s="14"/>
      <c r="AUN96" s="14"/>
      <c r="AUO96" s="14"/>
      <c r="AUP96" s="14"/>
      <c r="AUQ96" s="14"/>
      <c r="AUR96" s="14"/>
      <c r="AUS96" s="14"/>
      <c r="AUT96" s="14"/>
      <c r="AUU96" s="14"/>
      <c r="AUV96" s="14"/>
      <c r="AUW96" s="14"/>
      <c r="AUX96" s="14"/>
      <c r="AUY96" s="14"/>
      <c r="AUZ96" s="14"/>
      <c r="AVA96" s="14"/>
      <c r="AVB96" s="14"/>
      <c r="AVC96" s="14"/>
      <c r="AVD96" s="14"/>
      <c r="AVE96" s="14"/>
      <c r="AVF96" s="14"/>
      <c r="AVG96" s="14"/>
      <c r="AVH96" s="14"/>
      <c r="AVI96" s="14"/>
      <c r="AVJ96" s="14"/>
      <c r="AVK96" s="14"/>
      <c r="AVL96" s="14"/>
      <c r="AVM96" s="14"/>
      <c r="AVN96" s="14"/>
      <c r="AVO96" s="14"/>
      <c r="AVP96" s="14"/>
      <c r="AVQ96" s="14"/>
      <c r="AVR96" s="14"/>
      <c r="AVS96" s="14"/>
      <c r="AVT96" s="14"/>
      <c r="AVU96" s="14"/>
      <c r="AVV96" s="14"/>
      <c r="AVW96" s="14"/>
      <c r="AVX96" s="14"/>
      <c r="AVY96" s="14"/>
      <c r="AVZ96" s="14"/>
      <c r="AWA96" s="14"/>
      <c r="AWB96" s="14"/>
      <c r="AWC96" s="14"/>
      <c r="AWD96" s="14"/>
      <c r="AWE96" s="14"/>
      <c r="AWF96" s="14"/>
      <c r="AWG96" s="14"/>
      <c r="AWH96" s="14"/>
      <c r="AWI96" s="14"/>
      <c r="AWJ96" s="14"/>
      <c r="AWK96" s="14"/>
      <c r="AWL96" s="14"/>
      <c r="AWM96" s="14"/>
      <c r="AWN96" s="14"/>
      <c r="AWO96" s="14"/>
      <c r="AWP96" s="14"/>
      <c r="AWQ96" s="14"/>
      <c r="AWR96" s="14"/>
      <c r="AWS96" s="14"/>
      <c r="AWT96" s="14"/>
      <c r="AWU96" s="14"/>
      <c r="AWV96" s="14"/>
      <c r="AWW96" s="14"/>
      <c r="AWX96" s="14"/>
      <c r="AWY96" s="14"/>
      <c r="AWZ96" s="14"/>
      <c r="AXA96" s="14"/>
      <c r="AXB96" s="14"/>
      <c r="AXC96" s="14"/>
      <c r="AXD96" s="14"/>
      <c r="AXE96" s="14"/>
      <c r="AXF96" s="14"/>
      <c r="AXG96" s="14"/>
      <c r="AXH96" s="14"/>
      <c r="AXI96" s="14"/>
      <c r="AXJ96" s="14"/>
      <c r="AXK96" s="14"/>
      <c r="AXL96" s="14"/>
      <c r="AXM96" s="14"/>
      <c r="AXN96" s="14"/>
      <c r="AXO96" s="14"/>
      <c r="AXP96" s="14"/>
      <c r="AXQ96" s="14"/>
      <c r="AXR96" s="14"/>
      <c r="AXS96" s="14"/>
      <c r="AXT96" s="14"/>
      <c r="AXU96" s="14"/>
      <c r="AXV96" s="14"/>
      <c r="AXW96" s="14"/>
      <c r="AXX96" s="14"/>
      <c r="AXY96" s="14"/>
      <c r="AXZ96" s="14"/>
      <c r="AYA96" s="14"/>
      <c r="AYB96" s="14"/>
      <c r="AYC96" s="14"/>
      <c r="AYD96" s="14"/>
      <c r="AYE96" s="14"/>
      <c r="AYF96" s="14"/>
      <c r="AYG96" s="14"/>
      <c r="AYH96" s="14"/>
      <c r="AYI96" s="14"/>
      <c r="AYJ96" s="14"/>
      <c r="AYK96" s="14"/>
      <c r="AYL96" s="14"/>
      <c r="AYM96" s="14"/>
      <c r="AYN96" s="14"/>
      <c r="AYO96" s="14"/>
      <c r="AYP96" s="14"/>
      <c r="AYQ96" s="14"/>
      <c r="AYR96" s="14"/>
      <c r="AYS96" s="14"/>
      <c r="AYT96" s="14"/>
      <c r="AYU96" s="14"/>
      <c r="AYV96" s="14"/>
      <c r="AYW96" s="14"/>
      <c r="AYX96" s="14"/>
      <c r="AYY96" s="14"/>
      <c r="AYZ96" s="14"/>
      <c r="AZA96" s="14"/>
      <c r="AZB96" s="14"/>
      <c r="AZC96" s="14"/>
      <c r="AZD96" s="14"/>
      <c r="AZE96" s="14"/>
      <c r="AZF96" s="14"/>
      <c r="AZG96" s="14"/>
      <c r="AZH96" s="14"/>
      <c r="AZI96" s="14"/>
      <c r="AZJ96" s="14"/>
      <c r="AZK96" s="14"/>
      <c r="AZL96" s="14"/>
      <c r="AZM96" s="14"/>
      <c r="AZN96" s="14"/>
      <c r="AZO96" s="14"/>
      <c r="AZP96" s="14"/>
      <c r="AZQ96" s="14"/>
      <c r="AZR96" s="14"/>
      <c r="AZS96" s="14"/>
      <c r="AZT96" s="14"/>
      <c r="AZU96" s="14"/>
      <c r="AZV96" s="14"/>
      <c r="AZW96" s="14"/>
      <c r="AZX96" s="14"/>
      <c r="AZY96" s="14"/>
      <c r="AZZ96" s="14"/>
      <c r="BAA96" s="14"/>
      <c r="BAB96" s="14"/>
      <c r="BAC96" s="14"/>
      <c r="BAD96" s="14"/>
      <c r="BAE96" s="14"/>
      <c r="BAF96" s="14"/>
      <c r="BAG96" s="14"/>
      <c r="BAH96" s="14"/>
      <c r="BAI96" s="14"/>
      <c r="BAJ96" s="14"/>
      <c r="BAK96" s="14"/>
      <c r="BAL96" s="14"/>
      <c r="BAM96" s="14"/>
      <c r="BAN96" s="14"/>
      <c r="BAO96" s="14"/>
      <c r="BAP96" s="14"/>
      <c r="BAQ96" s="14"/>
      <c r="BAR96" s="14"/>
      <c r="BAS96" s="14"/>
      <c r="BAT96" s="14"/>
      <c r="BAU96" s="14"/>
      <c r="BAV96" s="14"/>
      <c r="BAW96" s="14"/>
      <c r="BAX96" s="14"/>
      <c r="BAY96" s="14"/>
      <c r="BAZ96" s="14"/>
      <c r="BBA96" s="14"/>
      <c r="BBB96" s="14"/>
      <c r="BBC96" s="14"/>
      <c r="BBD96" s="14"/>
      <c r="BBE96" s="14"/>
      <c r="BBF96" s="14"/>
      <c r="BBG96" s="14"/>
      <c r="BBH96" s="14"/>
      <c r="BBI96" s="14"/>
      <c r="BBJ96" s="14"/>
      <c r="BBK96" s="14"/>
      <c r="BBL96" s="14"/>
      <c r="BBM96" s="14"/>
      <c r="BBN96" s="14"/>
      <c r="BBO96" s="14"/>
      <c r="BBP96" s="14"/>
      <c r="BBQ96" s="14"/>
      <c r="BBR96" s="14"/>
      <c r="BBS96" s="14"/>
      <c r="BBT96" s="14"/>
      <c r="BBU96" s="14"/>
      <c r="BBV96" s="14"/>
      <c r="BBW96" s="14"/>
      <c r="BBX96" s="14"/>
      <c r="BBY96" s="14"/>
      <c r="BBZ96" s="14"/>
      <c r="BCA96" s="14"/>
      <c r="BCB96" s="14"/>
      <c r="BCC96" s="14"/>
      <c r="BCD96" s="14"/>
      <c r="BCE96" s="14"/>
      <c r="BCF96" s="14"/>
      <c r="BCG96" s="14"/>
      <c r="BCH96" s="14"/>
      <c r="BCI96" s="14"/>
      <c r="BCJ96" s="14"/>
      <c r="BCK96" s="14"/>
      <c r="BCL96" s="14"/>
      <c r="BCM96" s="14"/>
      <c r="BCN96" s="14"/>
      <c r="BCO96" s="14"/>
      <c r="BCP96" s="14"/>
      <c r="BCQ96" s="14"/>
      <c r="BCR96" s="14"/>
      <c r="BCS96" s="14"/>
      <c r="BCT96" s="14"/>
      <c r="BCU96" s="14"/>
      <c r="BCV96" s="14"/>
      <c r="BCW96" s="14"/>
      <c r="BCX96" s="14"/>
      <c r="BCY96" s="14"/>
      <c r="BCZ96" s="14"/>
      <c r="BDA96" s="14"/>
      <c r="BDB96" s="14"/>
      <c r="BDC96" s="14"/>
      <c r="BDD96" s="14"/>
      <c r="BDE96" s="14"/>
      <c r="BDF96" s="14"/>
      <c r="BDG96" s="14"/>
      <c r="BDH96" s="14"/>
      <c r="BDI96" s="14"/>
      <c r="BDJ96" s="14"/>
      <c r="BDK96" s="14"/>
      <c r="BDL96" s="14"/>
      <c r="BDM96" s="14"/>
      <c r="BDN96" s="14"/>
      <c r="BDO96" s="14"/>
      <c r="BDP96" s="14"/>
      <c r="BDQ96" s="14"/>
      <c r="BDR96" s="14"/>
      <c r="BDS96" s="14"/>
      <c r="BDT96" s="14"/>
      <c r="BDU96" s="14"/>
      <c r="BDV96" s="14"/>
      <c r="BDW96" s="14"/>
      <c r="BDX96" s="14"/>
      <c r="BDY96" s="14"/>
      <c r="BDZ96" s="14"/>
      <c r="BEA96" s="14"/>
      <c r="BEB96" s="14"/>
      <c r="BEC96" s="14"/>
      <c r="BED96" s="14"/>
      <c r="BEE96" s="14"/>
      <c r="BEF96" s="14"/>
      <c r="BEG96" s="14"/>
      <c r="BEH96" s="14"/>
      <c r="BEI96" s="14"/>
      <c r="BEJ96" s="14"/>
      <c r="BEK96" s="14"/>
      <c r="BEL96" s="14"/>
      <c r="BEM96" s="14"/>
      <c r="BEN96" s="14"/>
      <c r="BEO96" s="14"/>
      <c r="BEP96" s="14"/>
      <c r="BEQ96" s="14"/>
      <c r="BER96" s="14"/>
      <c r="BES96" s="14"/>
      <c r="BET96" s="14"/>
      <c r="BEU96" s="14"/>
      <c r="BEV96" s="14"/>
      <c r="BEW96" s="14"/>
      <c r="BEX96" s="14"/>
      <c r="BEY96" s="14"/>
      <c r="BEZ96" s="14"/>
      <c r="BFA96" s="14"/>
      <c r="BFB96" s="14"/>
      <c r="BFC96" s="14"/>
      <c r="BFD96" s="14"/>
      <c r="BFE96" s="14"/>
      <c r="BFF96" s="14"/>
      <c r="BFG96" s="14"/>
      <c r="BFH96" s="14"/>
      <c r="BFI96" s="14"/>
      <c r="BFJ96" s="14"/>
      <c r="BFK96" s="14"/>
      <c r="BFL96" s="14"/>
      <c r="BFM96" s="14"/>
      <c r="BFN96" s="14"/>
      <c r="BFO96" s="14"/>
      <c r="BFP96" s="14"/>
      <c r="BFQ96" s="14"/>
      <c r="BFR96" s="14"/>
      <c r="BFS96" s="14"/>
      <c r="BFT96" s="14"/>
      <c r="BFU96" s="14"/>
      <c r="BFV96" s="14"/>
      <c r="BFW96" s="14"/>
      <c r="BFX96" s="14"/>
      <c r="BFY96" s="14"/>
      <c r="BFZ96" s="14"/>
      <c r="BGA96" s="14"/>
      <c r="BGB96" s="14"/>
      <c r="BGC96" s="14"/>
      <c r="BGD96" s="14"/>
      <c r="BGE96" s="14"/>
      <c r="BGF96" s="14"/>
      <c r="BGG96" s="14"/>
      <c r="BGH96" s="14"/>
      <c r="BGI96" s="14"/>
      <c r="BGJ96" s="14"/>
      <c r="BGK96" s="14"/>
      <c r="BGL96" s="14"/>
      <c r="BGM96" s="14"/>
      <c r="BGN96" s="14"/>
      <c r="BGO96" s="14"/>
      <c r="BGP96" s="14"/>
      <c r="BGQ96" s="14"/>
      <c r="BGR96" s="14"/>
      <c r="BGS96" s="14"/>
      <c r="BGT96" s="14"/>
      <c r="BGU96" s="14"/>
      <c r="BGV96" s="14"/>
      <c r="BGW96" s="14"/>
      <c r="BGX96" s="14"/>
      <c r="BGY96" s="14"/>
      <c r="BGZ96" s="14"/>
      <c r="BHA96" s="14"/>
      <c r="BHB96" s="14"/>
      <c r="BHC96" s="14"/>
      <c r="BHD96" s="14"/>
      <c r="BHE96" s="14"/>
      <c r="BHF96" s="14"/>
      <c r="BHG96" s="14"/>
      <c r="BHH96" s="14"/>
      <c r="BHI96" s="14"/>
      <c r="BHJ96" s="14"/>
      <c r="BHK96" s="14"/>
      <c r="BHL96" s="14"/>
      <c r="BHM96" s="14"/>
      <c r="BHN96" s="14"/>
      <c r="BHO96" s="14"/>
      <c r="BHP96" s="14"/>
      <c r="BHQ96" s="14"/>
      <c r="BHR96" s="14"/>
      <c r="BHS96" s="14"/>
      <c r="BHT96" s="14"/>
      <c r="BHU96" s="14"/>
      <c r="BHV96" s="14"/>
      <c r="BHW96" s="14"/>
      <c r="BHX96" s="14"/>
      <c r="BHY96" s="14"/>
      <c r="BHZ96" s="14"/>
      <c r="BIA96" s="14"/>
      <c r="BIB96" s="14"/>
      <c r="BIC96" s="14"/>
      <c r="BID96" s="14"/>
      <c r="BIE96" s="14"/>
      <c r="BIF96" s="14"/>
      <c r="BIG96" s="14"/>
      <c r="BIH96" s="14"/>
      <c r="BII96" s="14"/>
      <c r="BIJ96" s="14"/>
      <c r="BIK96" s="14"/>
      <c r="BIL96" s="14"/>
      <c r="BIM96" s="14"/>
      <c r="BIN96" s="14"/>
      <c r="BIO96" s="14"/>
      <c r="BIP96" s="14"/>
      <c r="BIQ96" s="14"/>
      <c r="BIR96" s="14"/>
      <c r="BIS96" s="14"/>
      <c r="BIT96" s="14"/>
      <c r="BIU96" s="14"/>
      <c r="BIV96" s="14"/>
      <c r="BIW96" s="14"/>
      <c r="BIX96" s="14"/>
      <c r="BIY96" s="14"/>
      <c r="BIZ96" s="14"/>
      <c r="BJA96" s="14"/>
      <c r="BJB96" s="14"/>
      <c r="BJC96" s="14"/>
      <c r="BJD96" s="14"/>
      <c r="BJE96" s="14"/>
      <c r="BJF96" s="14"/>
      <c r="BJG96" s="14"/>
      <c r="BJH96" s="14"/>
      <c r="BJI96" s="14"/>
      <c r="BJJ96" s="14"/>
      <c r="BJK96" s="14"/>
      <c r="BJL96" s="14"/>
      <c r="BJM96" s="14"/>
      <c r="BJN96" s="14"/>
      <c r="BJO96" s="14"/>
      <c r="BJP96" s="14"/>
      <c r="BJQ96" s="14"/>
      <c r="BJR96" s="14"/>
      <c r="BJS96" s="14"/>
      <c r="BJT96" s="14"/>
      <c r="BJU96" s="14"/>
      <c r="BJV96" s="14"/>
      <c r="BJW96" s="14"/>
      <c r="BJX96" s="14"/>
      <c r="BJY96" s="14"/>
      <c r="BJZ96" s="14"/>
      <c r="BKA96" s="14"/>
      <c r="BKB96" s="14"/>
      <c r="BKC96" s="14"/>
      <c r="BKD96" s="14"/>
      <c r="BKE96" s="14"/>
      <c r="BKF96" s="14"/>
      <c r="BKG96" s="14"/>
      <c r="BKH96" s="14"/>
      <c r="BKI96" s="14"/>
      <c r="BKJ96" s="14"/>
      <c r="BKK96" s="14"/>
      <c r="BKL96" s="14"/>
      <c r="BKM96" s="14"/>
      <c r="BKN96" s="14"/>
      <c r="BKO96" s="14"/>
      <c r="BKP96" s="14"/>
      <c r="BKQ96" s="14"/>
      <c r="BKR96" s="14"/>
      <c r="BKS96" s="14"/>
      <c r="BKT96" s="14"/>
      <c r="BKU96" s="14"/>
      <c r="BKV96" s="14"/>
      <c r="BKW96" s="14"/>
      <c r="BKX96" s="14"/>
      <c r="BKY96" s="14"/>
      <c r="BKZ96" s="14"/>
      <c r="BLA96" s="14"/>
      <c r="BLB96" s="14"/>
      <c r="BLC96" s="14"/>
      <c r="BLD96" s="14"/>
      <c r="BLE96" s="14"/>
      <c r="BLF96" s="14"/>
      <c r="BLG96" s="14"/>
      <c r="BLH96" s="14"/>
      <c r="BLI96" s="14"/>
      <c r="BLJ96" s="14"/>
      <c r="BLK96" s="14"/>
      <c r="BLL96" s="14"/>
      <c r="BLM96" s="14"/>
      <c r="BLN96" s="14"/>
      <c r="BLO96" s="14"/>
      <c r="BLP96" s="14"/>
      <c r="BLQ96" s="14"/>
      <c r="BLR96" s="14"/>
      <c r="BLS96" s="14"/>
      <c r="BLT96" s="14"/>
      <c r="BLU96" s="14"/>
      <c r="BLV96" s="14"/>
      <c r="BLW96" s="14"/>
      <c r="BLX96" s="14"/>
      <c r="BLY96" s="14"/>
      <c r="BLZ96" s="14"/>
      <c r="BMA96" s="14"/>
      <c r="BMB96" s="14"/>
      <c r="BMC96" s="14"/>
      <c r="BMD96" s="14"/>
      <c r="BME96" s="14"/>
      <c r="BMF96" s="14"/>
      <c r="BMG96" s="14"/>
      <c r="BMH96" s="14"/>
      <c r="BMI96" s="14"/>
      <c r="BMJ96" s="14"/>
      <c r="BMK96" s="14"/>
      <c r="BML96" s="14"/>
      <c r="BMM96" s="14"/>
      <c r="BMN96" s="14"/>
      <c r="BMO96" s="14"/>
      <c r="BMP96" s="14"/>
      <c r="BMQ96" s="14"/>
      <c r="BMR96" s="14"/>
      <c r="BMS96" s="14"/>
      <c r="BMT96" s="14"/>
      <c r="BMU96" s="14"/>
      <c r="BMV96" s="14"/>
      <c r="BMW96" s="14"/>
      <c r="BMX96" s="14"/>
      <c r="BMY96" s="14"/>
      <c r="BMZ96" s="14"/>
      <c r="BNA96" s="14"/>
      <c r="BNB96" s="14"/>
      <c r="BNC96" s="14"/>
      <c r="BND96" s="14"/>
      <c r="BNE96" s="14"/>
      <c r="BNF96" s="14"/>
      <c r="BNG96" s="14"/>
      <c r="BNH96" s="14"/>
      <c r="BNI96" s="14"/>
      <c r="BNJ96" s="14"/>
      <c r="BNK96" s="14"/>
      <c r="BNL96" s="14"/>
      <c r="BNM96" s="14"/>
      <c r="BNN96" s="14"/>
      <c r="BNO96" s="14"/>
      <c r="BNP96" s="14"/>
      <c r="BNQ96" s="14"/>
      <c r="BNR96" s="14"/>
      <c r="BNS96" s="14"/>
      <c r="BNT96" s="14"/>
      <c r="BNU96" s="14"/>
      <c r="BNV96" s="14"/>
      <c r="BNW96" s="14"/>
      <c r="BNX96" s="14"/>
      <c r="BNY96" s="14"/>
      <c r="BNZ96" s="14"/>
      <c r="BOA96" s="14"/>
      <c r="BOB96" s="14"/>
      <c r="BOC96" s="14"/>
      <c r="BOD96" s="14"/>
      <c r="BOE96" s="14"/>
      <c r="BOF96" s="14"/>
      <c r="BOG96" s="14"/>
      <c r="BOH96" s="14"/>
      <c r="BOI96" s="14"/>
      <c r="BOJ96" s="14"/>
      <c r="BOK96" s="14"/>
      <c r="BOL96" s="14"/>
      <c r="BOM96" s="14"/>
      <c r="BON96" s="14"/>
      <c r="BOO96" s="14"/>
      <c r="BOP96" s="14"/>
      <c r="BOQ96" s="14"/>
      <c r="BOR96" s="14"/>
      <c r="BOS96" s="14"/>
      <c r="BOT96" s="14"/>
      <c r="BOU96" s="14"/>
      <c r="BOV96" s="14"/>
      <c r="BOW96" s="14"/>
      <c r="BOX96" s="14"/>
      <c r="BOY96" s="14"/>
      <c r="BOZ96" s="14"/>
      <c r="BPA96" s="14"/>
      <c r="BPB96" s="14"/>
      <c r="BPC96" s="14"/>
      <c r="BPD96" s="14"/>
      <c r="BPE96" s="14"/>
      <c r="BPF96" s="14"/>
      <c r="BPG96" s="14"/>
      <c r="BPH96" s="14"/>
      <c r="BPI96" s="14"/>
      <c r="BPJ96" s="14"/>
      <c r="BPK96" s="14"/>
      <c r="BPL96" s="14"/>
      <c r="BPM96" s="14"/>
      <c r="BPN96" s="14"/>
      <c r="BPO96" s="14"/>
      <c r="BPP96" s="14"/>
      <c r="BPQ96" s="14"/>
      <c r="BPR96" s="14"/>
      <c r="BPS96" s="14"/>
      <c r="BPT96" s="14"/>
      <c r="BPU96" s="14"/>
      <c r="BPV96" s="14"/>
      <c r="BPW96" s="14"/>
      <c r="BPX96" s="14"/>
      <c r="BPY96" s="14"/>
      <c r="BPZ96" s="14"/>
      <c r="BQA96" s="14"/>
      <c r="BQB96" s="14"/>
      <c r="BQC96" s="14"/>
      <c r="BQD96" s="14"/>
      <c r="BQE96" s="14"/>
      <c r="BQF96" s="14"/>
      <c r="BQG96" s="14"/>
      <c r="BQH96" s="14"/>
      <c r="BQI96" s="14"/>
      <c r="BQJ96" s="14"/>
      <c r="BQK96" s="14"/>
      <c r="BQL96" s="14"/>
      <c r="BQM96" s="14"/>
      <c r="BQN96" s="14"/>
      <c r="BQO96" s="14"/>
      <c r="BQP96" s="14"/>
      <c r="BQQ96" s="14"/>
      <c r="BQR96" s="14"/>
      <c r="BQS96" s="14"/>
      <c r="BQT96" s="14"/>
      <c r="BQU96" s="14"/>
      <c r="BQV96" s="14"/>
      <c r="BQW96" s="14"/>
      <c r="BQX96" s="14"/>
      <c r="BQY96" s="14"/>
      <c r="BQZ96" s="14"/>
      <c r="BRA96" s="14"/>
      <c r="BRB96" s="14"/>
      <c r="BRC96" s="14"/>
      <c r="BRD96" s="14"/>
      <c r="BRE96" s="14"/>
      <c r="BRF96" s="14"/>
      <c r="BRG96" s="14"/>
      <c r="BRH96" s="14"/>
      <c r="BRI96" s="14"/>
      <c r="BRJ96" s="14"/>
      <c r="BRK96" s="14"/>
      <c r="BRL96" s="14"/>
      <c r="BRM96" s="14"/>
      <c r="BRN96" s="14"/>
      <c r="BRO96" s="14"/>
      <c r="BRP96" s="14"/>
      <c r="BRQ96" s="14"/>
      <c r="BRR96" s="14"/>
      <c r="BRS96" s="14"/>
      <c r="BRT96" s="14"/>
      <c r="BRU96" s="14"/>
      <c r="BRV96" s="14"/>
      <c r="BRW96" s="14"/>
      <c r="BRX96" s="14"/>
      <c r="BRY96" s="14"/>
      <c r="BRZ96" s="14"/>
      <c r="BSA96" s="14"/>
      <c r="BSB96" s="14"/>
      <c r="BSC96" s="14"/>
      <c r="BSD96" s="14"/>
      <c r="BSE96" s="14"/>
      <c r="BSF96" s="14"/>
      <c r="BSG96" s="14"/>
      <c r="BSH96" s="14"/>
      <c r="BSI96" s="14"/>
      <c r="BSJ96" s="14"/>
      <c r="BSK96" s="14"/>
      <c r="BSL96" s="14"/>
      <c r="BSM96" s="14"/>
      <c r="BSN96" s="14"/>
      <c r="BSO96" s="14"/>
      <c r="BSP96" s="14"/>
      <c r="BSQ96" s="14"/>
      <c r="BSR96" s="14"/>
      <c r="BSS96" s="14"/>
      <c r="BST96" s="14"/>
      <c r="BSU96" s="14"/>
      <c r="BSV96" s="14"/>
      <c r="BSW96" s="14"/>
      <c r="BSX96" s="14"/>
      <c r="BSY96" s="14"/>
      <c r="BSZ96" s="14"/>
      <c r="BTA96" s="14"/>
      <c r="BTB96" s="14"/>
      <c r="BTC96" s="14"/>
      <c r="BTD96" s="14"/>
      <c r="BTE96" s="14"/>
      <c r="BTF96" s="14"/>
      <c r="BTG96" s="14"/>
      <c r="BTH96" s="14"/>
      <c r="BTI96" s="14"/>
      <c r="BTJ96" s="14"/>
      <c r="BTK96" s="14"/>
      <c r="BTL96" s="14"/>
      <c r="BTM96" s="14"/>
      <c r="BTN96" s="14"/>
      <c r="BTO96" s="14"/>
      <c r="BTP96" s="14"/>
      <c r="BTQ96" s="14"/>
      <c r="BTR96" s="14"/>
      <c r="BTS96" s="14"/>
      <c r="BTT96" s="14"/>
      <c r="BTU96" s="14"/>
      <c r="BTV96" s="14"/>
      <c r="BTW96" s="14"/>
      <c r="BTX96" s="14"/>
      <c r="BTY96" s="14"/>
      <c r="BTZ96" s="14"/>
      <c r="BUA96" s="14"/>
      <c r="BUB96" s="14"/>
      <c r="BUC96" s="14"/>
      <c r="BUD96" s="14"/>
      <c r="BUE96" s="14"/>
      <c r="BUF96" s="14"/>
      <c r="BUG96" s="14"/>
      <c r="BUH96" s="14"/>
      <c r="BUI96" s="14"/>
      <c r="BUJ96" s="14"/>
      <c r="BUK96" s="14"/>
      <c r="BUL96" s="14"/>
      <c r="BUM96" s="14"/>
      <c r="BUN96" s="14"/>
      <c r="BUO96" s="14"/>
      <c r="BUP96" s="14"/>
      <c r="BUQ96" s="14"/>
      <c r="BUR96" s="14"/>
      <c r="BUS96" s="14"/>
      <c r="BUT96" s="14"/>
      <c r="BUU96" s="14"/>
      <c r="BUV96" s="14"/>
      <c r="BUW96" s="14"/>
      <c r="BUX96" s="14"/>
      <c r="BUY96" s="14"/>
      <c r="BUZ96" s="14"/>
      <c r="BVA96" s="14"/>
      <c r="BVB96" s="14"/>
      <c r="BVC96" s="14"/>
      <c r="BVD96" s="14"/>
      <c r="BVE96" s="14"/>
      <c r="BVF96" s="14"/>
      <c r="BVG96" s="14"/>
      <c r="BVH96" s="14"/>
      <c r="BVI96" s="14"/>
      <c r="BVJ96" s="14"/>
      <c r="BVK96" s="14"/>
      <c r="BVL96" s="14"/>
      <c r="BVM96" s="14"/>
      <c r="BVN96" s="14"/>
      <c r="BVO96" s="14"/>
      <c r="BVP96" s="14"/>
      <c r="BVQ96" s="14"/>
      <c r="BVR96" s="14"/>
      <c r="BVS96" s="14"/>
      <c r="BVT96" s="14"/>
      <c r="BVU96" s="14"/>
      <c r="BVV96" s="14"/>
      <c r="BVW96" s="14"/>
      <c r="BVX96" s="14"/>
      <c r="BVY96" s="14"/>
      <c r="BVZ96" s="14"/>
      <c r="BWA96" s="14"/>
      <c r="BWB96" s="14"/>
      <c r="BWC96" s="14"/>
      <c r="BWD96" s="14"/>
      <c r="BWE96" s="14"/>
      <c r="BWF96" s="14"/>
      <c r="BWG96" s="14"/>
      <c r="BWH96" s="14"/>
      <c r="BWI96" s="14"/>
      <c r="BWJ96" s="14"/>
      <c r="BWK96" s="14"/>
      <c r="BWL96" s="14"/>
      <c r="BWM96" s="14"/>
      <c r="BWN96" s="14"/>
      <c r="BWO96" s="14"/>
      <c r="BWP96" s="14"/>
      <c r="BWQ96" s="14"/>
      <c r="BWR96" s="14"/>
      <c r="BWS96" s="14"/>
      <c r="BWT96" s="14"/>
      <c r="BWU96" s="14"/>
      <c r="BWV96" s="14"/>
      <c r="BWW96" s="14"/>
      <c r="BWX96" s="14"/>
      <c r="BWY96" s="14"/>
      <c r="BWZ96" s="14"/>
      <c r="BXA96" s="14"/>
      <c r="BXB96" s="14"/>
      <c r="BXC96" s="14"/>
      <c r="BXD96" s="14"/>
      <c r="BXE96" s="14"/>
      <c r="BXF96" s="14"/>
      <c r="BXG96" s="14"/>
      <c r="BXH96" s="14"/>
      <c r="BXI96" s="14"/>
      <c r="BXJ96" s="14"/>
      <c r="BXK96" s="14"/>
      <c r="BXL96" s="14"/>
      <c r="BXM96" s="14"/>
      <c r="BXN96" s="14"/>
      <c r="BXO96" s="14"/>
      <c r="BXP96" s="14"/>
      <c r="BXQ96" s="14"/>
      <c r="BXR96" s="14"/>
      <c r="BXS96" s="14"/>
      <c r="BXT96" s="14"/>
      <c r="BXU96" s="14"/>
      <c r="BXV96" s="14"/>
      <c r="BXW96" s="14"/>
      <c r="BXX96" s="14"/>
      <c r="BXY96" s="14"/>
      <c r="BXZ96" s="14"/>
      <c r="BYA96" s="14"/>
      <c r="BYB96" s="14"/>
      <c r="BYC96" s="14"/>
      <c r="BYD96" s="14"/>
      <c r="BYE96" s="14"/>
      <c r="BYF96" s="14"/>
      <c r="BYG96" s="14"/>
      <c r="BYH96" s="14"/>
      <c r="BYI96" s="14"/>
      <c r="BYJ96" s="14"/>
      <c r="BYK96" s="14"/>
      <c r="BYL96" s="14"/>
      <c r="BYM96" s="14"/>
      <c r="BYN96" s="14"/>
      <c r="BYO96" s="14"/>
      <c r="BYP96" s="14"/>
      <c r="BYQ96" s="14"/>
      <c r="BYR96" s="14"/>
      <c r="BYS96" s="14"/>
      <c r="BYT96" s="14"/>
      <c r="BYU96" s="14"/>
      <c r="BYV96" s="14"/>
      <c r="BYW96" s="14"/>
      <c r="BYX96" s="14"/>
      <c r="BYY96" s="14"/>
      <c r="BYZ96" s="14"/>
      <c r="BZA96" s="14"/>
      <c r="BZB96" s="14"/>
      <c r="BZC96" s="14"/>
      <c r="BZD96" s="14"/>
      <c r="BZE96" s="14"/>
      <c r="BZF96" s="14"/>
      <c r="BZG96" s="14"/>
      <c r="BZH96" s="14"/>
      <c r="BZI96" s="14"/>
      <c r="BZJ96" s="14"/>
      <c r="BZK96" s="14"/>
      <c r="BZL96" s="14"/>
      <c r="BZM96" s="14"/>
      <c r="BZN96" s="14"/>
      <c r="BZO96" s="14"/>
      <c r="BZP96" s="14"/>
      <c r="BZQ96" s="14"/>
      <c r="BZR96" s="14"/>
      <c r="BZS96" s="14"/>
      <c r="BZT96" s="14"/>
      <c r="BZU96" s="14"/>
      <c r="BZV96" s="14"/>
      <c r="BZW96" s="14"/>
      <c r="BZX96" s="14"/>
      <c r="BZY96" s="14"/>
      <c r="BZZ96" s="14"/>
      <c r="CAA96" s="14"/>
      <c r="CAB96" s="14"/>
      <c r="CAC96" s="14"/>
      <c r="CAD96" s="14"/>
      <c r="CAE96" s="14"/>
      <c r="CAF96" s="14"/>
      <c r="CAG96" s="14"/>
      <c r="CAH96" s="14"/>
      <c r="CAI96" s="14"/>
      <c r="CAJ96" s="14"/>
      <c r="CAK96" s="14"/>
      <c r="CAL96" s="14"/>
      <c r="CAM96" s="14"/>
      <c r="CAN96" s="14"/>
      <c r="CAO96" s="14"/>
      <c r="CAP96" s="14"/>
      <c r="CAQ96" s="14"/>
      <c r="CAR96" s="14"/>
      <c r="CAS96" s="14"/>
      <c r="CAT96" s="14"/>
      <c r="CAU96" s="14"/>
      <c r="CAV96" s="14"/>
      <c r="CAW96" s="14"/>
      <c r="CAX96" s="14"/>
      <c r="CAY96" s="14"/>
      <c r="CAZ96" s="14"/>
      <c r="CBA96" s="14"/>
      <c r="CBB96" s="14"/>
      <c r="CBC96" s="14"/>
      <c r="CBD96" s="14"/>
      <c r="CBE96" s="14"/>
      <c r="CBF96" s="14"/>
      <c r="CBG96" s="14"/>
      <c r="CBH96" s="14"/>
      <c r="CBI96" s="14"/>
      <c r="CBJ96" s="14"/>
      <c r="CBK96" s="14"/>
      <c r="CBL96" s="14"/>
      <c r="CBM96" s="14"/>
      <c r="CBN96" s="14"/>
      <c r="CBO96" s="14"/>
      <c r="CBP96" s="14"/>
      <c r="CBQ96" s="14"/>
      <c r="CBR96" s="14"/>
      <c r="CBS96" s="14"/>
      <c r="CBT96" s="14"/>
      <c r="CBU96" s="14"/>
      <c r="CBV96" s="14"/>
      <c r="CBW96" s="14"/>
      <c r="CBX96" s="14"/>
      <c r="CBY96" s="14"/>
      <c r="CBZ96" s="14"/>
      <c r="CCA96" s="14"/>
      <c r="CCB96" s="14"/>
      <c r="CCC96" s="14"/>
      <c r="CCD96" s="14"/>
      <c r="CCE96" s="14"/>
      <c r="CCF96" s="14"/>
      <c r="CCG96" s="14"/>
      <c r="CCH96" s="14"/>
      <c r="CCI96" s="14"/>
      <c r="CCJ96" s="14"/>
      <c r="CCK96" s="14"/>
      <c r="CCL96" s="14"/>
      <c r="CCM96" s="14"/>
      <c r="CCN96" s="14"/>
      <c r="CCO96" s="14"/>
      <c r="CCP96" s="14"/>
      <c r="CCQ96" s="14"/>
      <c r="CCR96" s="14"/>
      <c r="CCS96" s="14"/>
      <c r="CCT96" s="14"/>
      <c r="CCU96" s="14"/>
      <c r="CCV96" s="14"/>
      <c r="CCW96" s="14"/>
      <c r="CCX96" s="14"/>
      <c r="CCY96" s="14"/>
      <c r="CCZ96" s="14"/>
      <c r="CDA96" s="14"/>
      <c r="CDB96" s="14"/>
      <c r="CDC96" s="14"/>
      <c r="CDD96" s="14"/>
      <c r="CDE96" s="14"/>
      <c r="CDF96" s="14"/>
      <c r="CDG96" s="14"/>
      <c r="CDH96" s="14"/>
      <c r="CDI96" s="14"/>
      <c r="CDJ96" s="14"/>
      <c r="CDK96" s="14"/>
      <c r="CDL96" s="14"/>
      <c r="CDM96" s="14"/>
      <c r="CDN96" s="14"/>
      <c r="CDO96" s="14"/>
      <c r="CDP96" s="14"/>
      <c r="CDQ96" s="14"/>
      <c r="CDR96" s="14"/>
      <c r="CDS96" s="14"/>
      <c r="CDT96" s="14"/>
      <c r="CDU96" s="14"/>
      <c r="CDV96" s="14"/>
      <c r="CDW96" s="14"/>
      <c r="CDX96" s="14"/>
      <c r="CDY96" s="14"/>
      <c r="CDZ96" s="14"/>
      <c r="CEA96" s="14"/>
      <c r="CEB96" s="14"/>
      <c r="CEC96" s="14"/>
      <c r="CED96" s="14"/>
      <c r="CEE96" s="14"/>
      <c r="CEF96" s="14"/>
      <c r="CEG96" s="14"/>
      <c r="CEH96" s="14"/>
      <c r="CEI96" s="14"/>
      <c r="CEJ96" s="14"/>
      <c r="CEK96" s="14"/>
      <c r="CEL96" s="14"/>
      <c r="CEM96" s="14"/>
      <c r="CEN96" s="14"/>
      <c r="CEO96" s="14"/>
      <c r="CEP96" s="14"/>
      <c r="CEQ96" s="14"/>
      <c r="CER96" s="14"/>
      <c r="CES96" s="14"/>
      <c r="CET96" s="14"/>
      <c r="CEU96" s="14"/>
      <c r="CEV96" s="14"/>
      <c r="CEW96" s="14"/>
      <c r="CEX96" s="14"/>
      <c r="CEY96" s="14"/>
      <c r="CEZ96" s="14"/>
      <c r="CFA96" s="14"/>
      <c r="CFB96" s="14"/>
      <c r="CFC96" s="14"/>
      <c r="CFD96" s="14"/>
      <c r="CFE96" s="14"/>
      <c r="CFF96" s="14"/>
      <c r="CFG96" s="14"/>
      <c r="CFH96" s="14"/>
      <c r="CFI96" s="14"/>
      <c r="CFJ96" s="14"/>
      <c r="CFK96" s="14"/>
      <c r="CFL96" s="14"/>
      <c r="CFM96" s="14"/>
      <c r="CFN96" s="14"/>
      <c r="CFO96" s="14"/>
      <c r="CFP96" s="14"/>
      <c r="CFQ96" s="14"/>
      <c r="CFR96" s="14"/>
      <c r="CFS96" s="14"/>
      <c r="CFT96" s="14"/>
      <c r="CFU96" s="14"/>
      <c r="CFV96" s="14"/>
      <c r="CFW96" s="14"/>
      <c r="CFX96" s="14"/>
      <c r="CFY96" s="14"/>
      <c r="CFZ96" s="14"/>
      <c r="CGA96" s="14"/>
      <c r="CGB96" s="14"/>
      <c r="CGC96" s="14"/>
      <c r="CGD96" s="14"/>
      <c r="CGE96" s="14"/>
      <c r="CGF96" s="14"/>
      <c r="CGG96" s="14"/>
      <c r="CGH96" s="14"/>
      <c r="CGI96" s="14"/>
      <c r="CGJ96" s="14"/>
      <c r="CGK96" s="14"/>
      <c r="CGL96" s="14"/>
      <c r="CGM96" s="14"/>
      <c r="CGN96" s="14"/>
      <c r="CGO96" s="14"/>
      <c r="CGP96" s="14"/>
      <c r="CGQ96" s="14"/>
      <c r="CGR96" s="14"/>
      <c r="CGS96" s="14"/>
      <c r="CGT96" s="14"/>
      <c r="CGU96" s="14"/>
      <c r="CGV96" s="14"/>
      <c r="CGW96" s="14"/>
      <c r="CGX96" s="14"/>
      <c r="CGY96" s="14"/>
      <c r="CGZ96" s="14"/>
      <c r="CHA96" s="14"/>
      <c r="CHB96" s="14"/>
      <c r="CHC96" s="14"/>
      <c r="CHD96" s="14"/>
      <c r="CHE96" s="14"/>
      <c r="CHF96" s="14"/>
      <c r="CHG96" s="14"/>
      <c r="CHH96" s="14"/>
      <c r="CHI96" s="14"/>
      <c r="CHJ96" s="14"/>
      <c r="CHK96" s="14"/>
      <c r="CHL96" s="14"/>
      <c r="CHM96" s="14"/>
      <c r="CHN96" s="14"/>
      <c r="CHO96" s="14"/>
      <c r="CHP96" s="14"/>
      <c r="CHQ96" s="14"/>
      <c r="CHR96" s="14"/>
      <c r="CHS96" s="14"/>
      <c r="CHT96" s="14"/>
      <c r="CHU96" s="14"/>
      <c r="CHV96" s="14"/>
      <c r="CHW96" s="14"/>
      <c r="CHX96" s="14"/>
      <c r="CHY96" s="14"/>
      <c r="CHZ96" s="14"/>
      <c r="CIA96" s="14"/>
      <c r="CIB96" s="14"/>
      <c r="CIC96" s="14"/>
      <c r="CID96" s="14"/>
      <c r="CIE96" s="14"/>
      <c r="CIF96" s="14"/>
      <c r="CIG96" s="14"/>
      <c r="CIH96" s="14"/>
      <c r="CII96" s="14"/>
      <c r="CIJ96" s="14"/>
      <c r="CIK96" s="14"/>
      <c r="CIL96" s="14"/>
      <c r="CIM96" s="14"/>
      <c r="CIN96" s="14"/>
      <c r="CIO96" s="14"/>
      <c r="CIP96" s="14"/>
      <c r="CIQ96" s="14"/>
      <c r="CIR96" s="14"/>
      <c r="CIS96" s="14"/>
      <c r="CIT96" s="14"/>
      <c r="CIU96" s="14"/>
      <c r="CIV96" s="14"/>
      <c r="CIW96" s="14"/>
      <c r="CIX96" s="14"/>
      <c r="CIY96" s="14"/>
      <c r="CIZ96" s="14"/>
      <c r="CJA96" s="14"/>
      <c r="CJB96" s="14"/>
      <c r="CJC96" s="14"/>
      <c r="CJD96" s="14"/>
      <c r="CJE96" s="14"/>
      <c r="CJF96" s="14"/>
      <c r="CJG96" s="14"/>
      <c r="CJH96" s="14"/>
      <c r="CJI96" s="14"/>
      <c r="CJJ96" s="14"/>
      <c r="CJK96" s="14"/>
      <c r="CJL96" s="14"/>
      <c r="CJM96" s="14"/>
      <c r="CJN96" s="14"/>
      <c r="CJO96" s="14"/>
      <c r="CJP96" s="14"/>
      <c r="CJQ96" s="14"/>
      <c r="CJR96" s="14"/>
      <c r="CJS96" s="14"/>
      <c r="CJT96" s="14"/>
      <c r="CJU96" s="14"/>
      <c r="CJV96" s="14"/>
      <c r="CJW96" s="14"/>
      <c r="CJX96" s="14"/>
      <c r="CJY96" s="14"/>
      <c r="CJZ96" s="14"/>
      <c r="CKA96" s="14"/>
      <c r="CKB96" s="14"/>
      <c r="CKC96" s="14"/>
      <c r="CKD96" s="14"/>
      <c r="CKE96" s="14"/>
      <c r="CKF96" s="14"/>
      <c r="CKG96" s="14"/>
      <c r="CKH96" s="14"/>
      <c r="CKI96" s="14"/>
      <c r="CKJ96" s="14"/>
      <c r="CKK96" s="14"/>
      <c r="CKL96" s="14"/>
      <c r="CKM96" s="14"/>
      <c r="CKN96" s="14"/>
      <c r="CKO96" s="14"/>
      <c r="CKP96" s="14"/>
      <c r="CKQ96" s="14"/>
      <c r="CKR96" s="14"/>
      <c r="CKS96" s="14"/>
      <c r="CKT96" s="14"/>
      <c r="CKU96" s="14"/>
      <c r="CKV96" s="14"/>
      <c r="CKW96" s="14"/>
      <c r="CKX96" s="14"/>
      <c r="CKY96" s="14"/>
      <c r="CKZ96" s="14"/>
      <c r="CLA96" s="14"/>
      <c r="CLB96" s="14"/>
      <c r="CLC96" s="14"/>
      <c r="CLD96" s="14"/>
      <c r="CLE96" s="14"/>
      <c r="CLF96" s="14"/>
      <c r="CLG96" s="14"/>
      <c r="CLH96" s="14"/>
      <c r="CLI96" s="14"/>
      <c r="CLJ96" s="14"/>
      <c r="CLK96" s="14"/>
      <c r="CLL96" s="14"/>
      <c r="CLM96" s="14"/>
      <c r="CLN96" s="14"/>
      <c r="CLO96" s="14"/>
      <c r="CLP96" s="14"/>
      <c r="CLQ96" s="14"/>
      <c r="CLR96" s="14"/>
      <c r="CLS96" s="14"/>
      <c r="CLT96" s="14"/>
      <c r="CLU96" s="14"/>
      <c r="CLV96" s="14"/>
      <c r="CLW96" s="14"/>
      <c r="CLX96" s="14"/>
      <c r="CLY96" s="14"/>
      <c r="CLZ96" s="14"/>
      <c r="CMA96" s="14"/>
      <c r="CMB96" s="14"/>
      <c r="CMC96" s="14"/>
      <c r="CMD96" s="14"/>
      <c r="CME96" s="14"/>
      <c r="CMF96" s="14"/>
      <c r="CMG96" s="14"/>
      <c r="CMH96" s="14"/>
      <c r="CMI96" s="14"/>
      <c r="CMJ96" s="14"/>
      <c r="CMK96" s="14"/>
      <c r="CML96" s="14"/>
      <c r="CMM96" s="14"/>
      <c r="CMN96" s="14"/>
      <c r="CMO96" s="14"/>
      <c r="CMP96" s="14"/>
      <c r="CMQ96" s="14"/>
      <c r="CMR96" s="14"/>
      <c r="CMS96" s="14"/>
      <c r="CMT96" s="14"/>
      <c r="CMU96" s="14"/>
      <c r="CMV96" s="14"/>
      <c r="CMW96" s="14"/>
      <c r="CMX96" s="14"/>
      <c r="CMY96" s="14"/>
      <c r="CMZ96" s="14"/>
      <c r="CNA96" s="14"/>
      <c r="CNB96" s="14"/>
      <c r="CNC96" s="14"/>
      <c r="CND96" s="14"/>
      <c r="CNE96" s="14"/>
      <c r="CNF96" s="14"/>
      <c r="CNG96" s="14"/>
      <c r="CNH96" s="14"/>
      <c r="CNI96" s="14"/>
      <c r="CNJ96" s="14"/>
      <c r="CNK96" s="14"/>
      <c r="CNL96" s="14"/>
      <c r="CNM96" s="14"/>
      <c r="CNN96" s="14"/>
      <c r="CNO96" s="14"/>
      <c r="CNP96" s="14"/>
      <c r="CNQ96" s="14"/>
      <c r="CNR96" s="14"/>
      <c r="CNS96" s="14"/>
      <c r="CNT96" s="14"/>
      <c r="CNU96" s="14"/>
      <c r="CNV96" s="14"/>
      <c r="CNW96" s="14"/>
      <c r="CNX96" s="14"/>
      <c r="CNY96" s="14"/>
      <c r="CNZ96" s="14"/>
      <c r="COA96" s="14"/>
      <c r="COB96" s="14"/>
      <c r="COC96" s="14"/>
      <c r="COD96" s="14"/>
      <c r="COE96" s="14"/>
      <c r="COF96" s="14"/>
      <c r="COG96" s="14"/>
      <c r="COH96" s="14"/>
      <c r="COI96" s="14"/>
      <c r="COJ96" s="14"/>
      <c r="COK96" s="14"/>
      <c r="COL96" s="14"/>
      <c r="COM96" s="14"/>
      <c r="CON96" s="14"/>
      <c r="COO96" s="14"/>
      <c r="COP96" s="14"/>
      <c r="COQ96" s="14"/>
      <c r="COR96" s="14"/>
      <c r="COS96" s="14"/>
      <c r="COT96" s="14"/>
      <c r="COU96" s="14"/>
      <c r="COV96" s="14"/>
      <c r="COW96" s="14"/>
      <c r="COX96" s="14"/>
      <c r="COY96" s="14"/>
      <c r="COZ96" s="14"/>
      <c r="CPA96" s="14"/>
      <c r="CPB96" s="14"/>
      <c r="CPC96" s="14"/>
      <c r="CPD96" s="14"/>
      <c r="CPE96" s="14"/>
      <c r="CPF96" s="14"/>
      <c r="CPG96" s="14"/>
      <c r="CPH96" s="14"/>
      <c r="CPI96" s="14"/>
      <c r="CPJ96" s="14"/>
      <c r="CPK96" s="14"/>
      <c r="CPL96" s="14"/>
      <c r="CPM96" s="14"/>
      <c r="CPN96" s="14"/>
      <c r="CPO96" s="14"/>
      <c r="CPP96" s="14"/>
      <c r="CPQ96" s="14"/>
      <c r="CPR96" s="14"/>
      <c r="CPS96" s="14"/>
      <c r="CPT96" s="14"/>
      <c r="CPU96" s="14"/>
      <c r="CPV96" s="14"/>
      <c r="CPW96" s="14"/>
      <c r="CPX96" s="14"/>
      <c r="CPY96" s="14"/>
      <c r="CPZ96" s="14"/>
      <c r="CQA96" s="14"/>
      <c r="CQB96" s="14"/>
      <c r="CQC96" s="14"/>
      <c r="CQD96" s="14"/>
      <c r="CQE96" s="14"/>
      <c r="CQF96" s="14"/>
      <c r="CQG96" s="14"/>
      <c r="CQH96" s="14"/>
      <c r="CQI96" s="14"/>
      <c r="CQJ96" s="14"/>
      <c r="CQK96" s="14"/>
      <c r="CQL96" s="14"/>
      <c r="CQM96" s="14"/>
      <c r="CQN96" s="14"/>
      <c r="CQO96" s="14"/>
      <c r="CQP96" s="14"/>
      <c r="CQQ96" s="14"/>
      <c r="CQR96" s="14"/>
      <c r="CQS96" s="14"/>
      <c r="CQT96" s="14"/>
      <c r="CQU96" s="14"/>
      <c r="CQV96" s="14"/>
      <c r="CQW96" s="14"/>
      <c r="CQX96" s="14"/>
      <c r="CQY96" s="14"/>
      <c r="CQZ96" s="14"/>
      <c r="CRA96" s="14"/>
      <c r="CRB96" s="14"/>
      <c r="CRC96" s="14"/>
      <c r="CRD96" s="14"/>
      <c r="CRE96" s="14"/>
      <c r="CRF96" s="14"/>
      <c r="CRG96" s="14"/>
      <c r="CRH96" s="14"/>
      <c r="CRI96" s="14"/>
      <c r="CRJ96" s="14"/>
      <c r="CRK96" s="14"/>
      <c r="CRL96" s="14"/>
      <c r="CRM96" s="14"/>
      <c r="CRN96" s="14"/>
      <c r="CRO96" s="14"/>
      <c r="CRP96" s="14"/>
      <c r="CRQ96" s="14"/>
      <c r="CRR96" s="14"/>
      <c r="CRS96" s="14"/>
      <c r="CRT96" s="14"/>
      <c r="CRU96" s="14"/>
      <c r="CRV96" s="14"/>
      <c r="CRW96" s="14"/>
      <c r="CRX96" s="14"/>
      <c r="CRY96" s="14"/>
      <c r="CRZ96" s="14"/>
      <c r="CSA96" s="14"/>
      <c r="CSB96" s="14"/>
      <c r="CSC96" s="14"/>
      <c r="CSD96" s="14"/>
      <c r="CSE96" s="14"/>
      <c r="CSF96" s="14"/>
      <c r="CSG96" s="14"/>
      <c r="CSH96" s="14"/>
      <c r="CSI96" s="14"/>
      <c r="CSJ96" s="14"/>
      <c r="CSK96" s="14"/>
      <c r="CSL96" s="14"/>
      <c r="CSM96" s="14"/>
      <c r="CSN96" s="14"/>
      <c r="CSO96" s="14"/>
      <c r="CSP96" s="14"/>
      <c r="CSQ96" s="14"/>
      <c r="CSR96" s="14"/>
      <c r="CSS96" s="14"/>
      <c r="CST96" s="14"/>
      <c r="CSU96" s="14"/>
      <c r="CSV96" s="14"/>
      <c r="CSW96" s="14"/>
      <c r="CSX96" s="14"/>
      <c r="CSY96" s="14"/>
      <c r="CSZ96" s="14"/>
      <c r="CTA96" s="14"/>
      <c r="CTB96" s="14"/>
      <c r="CTC96" s="14"/>
      <c r="CTD96" s="14"/>
      <c r="CTE96" s="14"/>
      <c r="CTF96" s="14"/>
      <c r="CTG96" s="14"/>
      <c r="CTH96" s="14"/>
      <c r="CTI96" s="14"/>
      <c r="CTJ96" s="14"/>
      <c r="CTK96" s="14"/>
      <c r="CTL96" s="14"/>
      <c r="CTM96" s="14"/>
      <c r="CTN96" s="14"/>
      <c r="CTO96" s="14"/>
      <c r="CTP96" s="14"/>
      <c r="CTQ96" s="14"/>
      <c r="CTR96" s="14"/>
      <c r="CTS96" s="14"/>
      <c r="CTT96" s="14"/>
      <c r="CTU96" s="14"/>
      <c r="CTV96" s="14"/>
      <c r="CTW96" s="14"/>
      <c r="CTX96" s="14"/>
      <c r="CTY96" s="14"/>
      <c r="CTZ96" s="14"/>
      <c r="CUA96" s="14"/>
      <c r="CUB96" s="14"/>
      <c r="CUC96" s="14"/>
      <c r="CUD96" s="14"/>
      <c r="CUE96" s="14"/>
      <c r="CUF96" s="14"/>
      <c r="CUG96" s="14"/>
      <c r="CUH96" s="14"/>
      <c r="CUI96" s="14"/>
      <c r="CUJ96" s="14"/>
      <c r="CUK96" s="14"/>
      <c r="CUL96" s="14"/>
      <c r="CUM96" s="14"/>
      <c r="CUN96" s="14"/>
      <c r="CUO96" s="14"/>
      <c r="CUP96" s="14"/>
      <c r="CUQ96" s="14"/>
      <c r="CUR96" s="14"/>
      <c r="CUS96" s="14"/>
      <c r="CUT96" s="14"/>
      <c r="CUU96" s="14"/>
      <c r="CUV96" s="14"/>
      <c r="CUW96" s="14"/>
      <c r="CUX96" s="14"/>
      <c r="CUY96" s="14"/>
      <c r="CUZ96" s="14"/>
      <c r="CVA96" s="14"/>
      <c r="CVB96" s="14"/>
      <c r="CVC96" s="14"/>
      <c r="CVD96" s="14"/>
      <c r="CVE96" s="14"/>
      <c r="CVF96" s="14"/>
      <c r="CVG96" s="14"/>
      <c r="CVH96" s="14"/>
      <c r="CVI96" s="14"/>
      <c r="CVJ96" s="14"/>
      <c r="CVK96" s="14"/>
      <c r="CVL96" s="14"/>
      <c r="CVM96" s="14"/>
      <c r="CVN96" s="14"/>
      <c r="CVO96" s="14"/>
      <c r="CVP96" s="14"/>
      <c r="CVQ96" s="14"/>
      <c r="CVR96" s="14"/>
      <c r="CVS96" s="14"/>
      <c r="CVT96" s="14"/>
      <c r="CVU96" s="14"/>
      <c r="CVV96" s="14"/>
      <c r="CVW96" s="14"/>
      <c r="CVX96" s="14"/>
      <c r="CVY96" s="14"/>
      <c r="CVZ96" s="14"/>
      <c r="CWA96" s="14"/>
      <c r="CWB96" s="14"/>
      <c r="CWC96" s="14"/>
      <c r="CWD96" s="14"/>
      <c r="CWE96" s="14"/>
      <c r="CWF96" s="14"/>
      <c r="CWG96" s="14"/>
      <c r="CWH96" s="14"/>
      <c r="CWI96" s="14"/>
      <c r="CWJ96" s="14"/>
      <c r="CWK96" s="14"/>
      <c r="CWL96" s="14"/>
      <c r="CWM96" s="14"/>
      <c r="CWN96" s="14"/>
      <c r="CWO96" s="14"/>
      <c r="CWP96" s="14"/>
      <c r="CWQ96" s="14"/>
      <c r="CWR96" s="14"/>
      <c r="CWS96" s="14"/>
      <c r="CWT96" s="14"/>
      <c r="CWU96" s="14"/>
      <c r="CWV96" s="14"/>
      <c r="CWW96" s="14"/>
      <c r="CWX96" s="14"/>
      <c r="CWY96" s="14"/>
      <c r="CWZ96" s="14"/>
      <c r="CXA96" s="14"/>
      <c r="CXB96" s="14"/>
      <c r="CXC96" s="14"/>
      <c r="CXD96" s="14"/>
      <c r="CXE96" s="14"/>
      <c r="CXF96" s="14"/>
      <c r="CXG96" s="14"/>
      <c r="CXH96" s="14"/>
      <c r="CXI96" s="14"/>
      <c r="CXJ96" s="14"/>
      <c r="CXK96" s="14"/>
      <c r="CXL96" s="14"/>
      <c r="CXM96" s="14"/>
      <c r="CXN96" s="14"/>
      <c r="CXO96" s="14"/>
      <c r="CXP96" s="14"/>
      <c r="CXQ96" s="14"/>
      <c r="CXR96" s="14"/>
      <c r="CXS96" s="14"/>
      <c r="CXT96" s="14"/>
      <c r="CXU96" s="14"/>
      <c r="CXV96" s="14"/>
      <c r="CXW96" s="14"/>
      <c r="CXX96" s="14"/>
      <c r="CXY96" s="14"/>
      <c r="CXZ96" s="14"/>
      <c r="CYA96" s="14"/>
      <c r="CYB96" s="14"/>
      <c r="CYC96" s="14"/>
      <c r="CYD96" s="14"/>
      <c r="CYE96" s="14"/>
      <c r="CYF96" s="14"/>
      <c r="CYG96" s="14"/>
      <c r="CYH96" s="14"/>
      <c r="CYI96" s="14"/>
      <c r="CYJ96" s="14"/>
      <c r="CYK96" s="14"/>
      <c r="CYL96" s="14"/>
      <c r="CYM96" s="14"/>
      <c r="CYN96" s="14"/>
      <c r="CYO96" s="14"/>
      <c r="CYP96" s="14"/>
      <c r="CYQ96" s="14"/>
      <c r="CYR96" s="14"/>
      <c r="CYS96" s="14"/>
      <c r="CYT96" s="14"/>
      <c r="CYU96" s="14"/>
      <c r="CYV96" s="14"/>
      <c r="CYW96" s="14"/>
      <c r="CYX96" s="14"/>
      <c r="CYY96" s="14"/>
      <c r="CYZ96" s="14"/>
      <c r="CZA96" s="14"/>
      <c r="CZB96" s="14"/>
      <c r="CZC96" s="14"/>
      <c r="CZD96" s="14"/>
      <c r="CZE96" s="14"/>
      <c r="CZF96" s="14"/>
      <c r="CZG96" s="14"/>
      <c r="CZH96" s="14"/>
      <c r="CZI96" s="14"/>
      <c r="CZJ96" s="14"/>
      <c r="CZK96" s="14"/>
      <c r="CZL96" s="14"/>
      <c r="CZM96" s="14"/>
      <c r="CZN96" s="14"/>
      <c r="CZO96" s="14"/>
      <c r="CZP96" s="14"/>
      <c r="CZQ96" s="14"/>
      <c r="CZR96" s="14"/>
      <c r="CZS96" s="14"/>
      <c r="CZT96" s="14"/>
      <c r="CZU96" s="14"/>
      <c r="CZV96" s="14"/>
      <c r="CZW96" s="14"/>
      <c r="CZX96" s="14"/>
      <c r="CZY96" s="14"/>
      <c r="CZZ96" s="14"/>
      <c r="DAA96" s="14"/>
      <c r="DAB96" s="14"/>
      <c r="DAC96" s="14"/>
      <c r="DAD96" s="14"/>
      <c r="DAE96" s="14"/>
      <c r="DAF96" s="14"/>
      <c r="DAG96" s="14"/>
      <c r="DAH96" s="14"/>
      <c r="DAI96" s="14"/>
      <c r="DAJ96" s="14"/>
      <c r="DAK96" s="14"/>
      <c r="DAL96" s="14"/>
      <c r="DAM96" s="14"/>
      <c r="DAN96" s="14"/>
      <c r="DAO96" s="14"/>
      <c r="DAP96" s="14"/>
      <c r="DAQ96" s="14"/>
      <c r="DAR96" s="14"/>
      <c r="DAS96" s="14"/>
      <c r="DAT96" s="14"/>
      <c r="DAU96" s="14"/>
      <c r="DAV96" s="14"/>
      <c r="DAW96" s="14"/>
      <c r="DAX96" s="14"/>
      <c r="DAY96" s="14"/>
      <c r="DAZ96" s="14"/>
      <c r="DBA96" s="14"/>
      <c r="DBB96" s="14"/>
      <c r="DBC96" s="14"/>
      <c r="DBD96" s="14"/>
      <c r="DBE96" s="14"/>
      <c r="DBF96" s="14"/>
      <c r="DBG96" s="14"/>
      <c r="DBH96" s="14"/>
      <c r="DBI96" s="14"/>
      <c r="DBJ96" s="14"/>
      <c r="DBK96" s="14"/>
      <c r="DBL96" s="14"/>
      <c r="DBM96" s="14"/>
      <c r="DBN96" s="14"/>
      <c r="DBO96" s="14"/>
      <c r="DBP96" s="14"/>
      <c r="DBQ96" s="14"/>
      <c r="DBR96" s="14"/>
      <c r="DBS96" s="14"/>
      <c r="DBT96" s="14"/>
      <c r="DBU96" s="14"/>
      <c r="DBV96" s="14"/>
      <c r="DBW96" s="14"/>
      <c r="DBX96" s="14"/>
      <c r="DBY96" s="14"/>
      <c r="DBZ96" s="14"/>
      <c r="DCA96" s="14"/>
      <c r="DCB96" s="14"/>
      <c r="DCC96" s="14"/>
      <c r="DCD96" s="14"/>
      <c r="DCE96" s="14"/>
      <c r="DCF96" s="14"/>
      <c r="DCG96" s="14"/>
      <c r="DCH96" s="14"/>
      <c r="DCI96" s="14"/>
      <c r="DCJ96" s="14"/>
      <c r="DCK96" s="14"/>
      <c r="DCL96" s="14"/>
      <c r="DCM96" s="14"/>
      <c r="DCN96" s="14"/>
      <c r="DCO96" s="14"/>
      <c r="DCP96" s="14"/>
      <c r="DCQ96" s="14"/>
      <c r="DCR96" s="14"/>
      <c r="DCS96" s="14"/>
      <c r="DCT96" s="14"/>
      <c r="DCU96" s="14"/>
      <c r="DCV96" s="14"/>
      <c r="DCW96" s="14"/>
      <c r="DCX96" s="14"/>
      <c r="DCY96" s="14"/>
      <c r="DCZ96" s="14"/>
      <c r="DDA96" s="14"/>
      <c r="DDB96" s="14"/>
      <c r="DDC96" s="14"/>
      <c r="DDD96" s="14"/>
      <c r="DDE96" s="14"/>
      <c r="DDF96" s="14"/>
      <c r="DDG96" s="14"/>
      <c r="DDH96" s="14"/>
      <c r="DDI96" s="14"/>
      <c r="DDJ96" s="14"/>
      <c r="DDK96" s="14"/>
      <c r="DDL96" s="14"/>
      <c r="DDM96" s="14"/>
      <c r="DDN96" s="14"/>
      <c r="DDO96" s="14"/>
      <c r="DDP96" s="14"/>
      <c r="DDQ96" s="14"/>
      <c r="DDR96" s="14"/>
      <c r="DDS96" s="14"/>
      <c r="DDT96" s="14"/>
      <c r="DDU96" s="14"/>
      <c r="DDV96" s="14"/>
      <c r="DDW96" s="14"/>
      <c r="DDX96" s="14"/>
      <c r="DDY96" s="14"/>
      <c r="DDZ96" s="14"/>
      <c r="DEA96" s="14"/>
      <c r="DEB96" s="14"/>
      <c r="DEC96" s="14"/>
      <c r="DED96" s="14"/>
      <c r="DEE96" s="14"/>
      <c r="DEF96" s="14"/>
      <c r="DEG96" s="14"/>
      <c r="DEH96" s="14"/>
      <c r="DEI96" s="14"/>
      <c r="DEJ96" s="14"/>
      <c r="DEK96" s="14"/>
      <c r="DEL96" s="14"/>
      <c r="DEM96" s="14"/>
      <c r="DEN96" s="14"/>
      <c r="DEO96" s="14"/>
      <c r="DEP96" s="14"/>
      <c r="DEQ96" s="14"/>
      <c r="DER96" s="14"/>
      <c r="DES96" s="14"/>
      <c r="DET96" s="14"/>
      <c r="DEU96" s="14"/>
      <c r="DEV96" s="14"/>
      <c r="DEW96" s="14"/>
      <c r="DEX96" s="14"/>
      <c r="DEY96" s="14"/>
      <c r="DEZ96" s="14"/>
      <c r="DFA96" s="14"/>
      <c r="DFB96" s="14"/>
      <c r="DFC96" s="14"/>
      <c r="DFD96" s="14"/>
      <c r="DFE96" s="14"/>
      <c r="DFF96" s="14"/>
      <c r="DFG96" s="14"/>
      <c r="DFH96" s="14"/>
      <c r="DFI96" s="14"/>
      <c r="DFJ96" s="14"/>
      <c r="DFK96" s="14"/>
      <c r="DFL96" s="14"/>
      <c r="DFM96" s="14"/>
      <c r="DFN96" s="14"/>
      <c r="DFO96" s="14"/>
      <c r="DFP96" s="14"/>
      <c r="DFQ96" s="14"/>
      <c r="DFR96" s="14"/>
      <c r="DFS96" s="14"/>
      <c r="DFT96" s="14"/>
      <c r="DFU96" s="14"/>
      <c r="DFV96" s="14"/>
      <c r="DFW96" s="14"/>
      <c r="DFX96" s="14"/>
      <c r="DFY96" s="14"/>
      <c r="DFZ96" s="14"/>
      <c r="DGA96" s="14"/>
      <c r="DGB96" s="14"/>
      <c r="DGC96" s="14"/>
      <c r="DGD96" s="14"/>
      <c r="DGE96" s="14"/>
      <c r="DGF96" s="14"/>
      <c r="DGG96" s="14"/>
      <c r="DGH96" s="14"/>
      <c r="DGI96" s="14"/>
      <c r="DGJ96" s="14"/>
      <c r="DGK96" s="14"/>
      <c r="DGL96" s="14"/>
      <c r="DGM96" s="14"/>
      <c r="DGN96" s="14"/>
      <c r="DGO96" s="14"/>
      <c r="DGP96" s="14"/>
      <c r="DGQ96" s="14"/>
      <c r="DGR96" s="14"/>
      <c r="DGS96" s="14"/>
      <c r="DGT96" s="14"/>
      <c r="DGU96" s="14"/>
      <c r="DGV96" s="14"/>
      <c r="DGW96" s="14"/>
      <c r="DGX96" s="14"/>
      <c r="DGY96" s="14"/>
      <c r="DGZ96" s="14"/>
      <c r="DHA96" s="14"/>
      <c r="DHB96" s="14"/>
      <c r="DHC96" s="14"/>
      <c r="DHD96" s="14"/>
      <c r="DHE96" s="14"/>
      <c r="DHF96" s="14"/>
      <c r="DHG96" s="14"/>
      <c r="DHH96" s="14"/>
      <c r="DHI96" s="14"/>
      <c r="DHJ96" s="14"/>
      <c r="DHK96" s="14"/>
      <c r="DHL96" s="14"/>
      <c r="DHM96" s="14"/>
      <c r="DHN96" s="14"/>
      <c r="DHO96" s="14"/>
      <c r="DHP96" s="14"/>
      <c r="DHQ96" s="14"/>
      <c r="DHR96" s="14"/>
      <c r="DHS96" s="14"/>
      <c r="DHT96" s="14"/>
      <c r="DHU96" s="14"/>
      <c r="DHV96" s="14"/>
      <c r="DHW96" s="14"/>
      <c r="DHX96" s="14"/>
      <c r="DHY96" s="14"/>
      <c r="DHZ96" s="14"/>
      <c r="DIA96" s="14"/>
      <c r="DIB96" s="14"/>
      <c r="DIC96" s="14"/>
      <c r="DID96" s="14"/>
      <c r="DIE96" s="14"/>
      <c r="DIF96" s="14"/>
      <c r="DIG96" s="14"/>
      <c r="DIH96" s="14"/>
      <c r="DII96" s="14"/>
      <c r="DIJ96" s="14"/>
      <c r="DIK96" s="14"/>
      <c r="DIL96" s="14"/>
      <c r="DIM96" s="14"/>
      <c r="DIN96" s="14"/>
      <c r="DIO96" s="14"/>
      <c r="DIP96" s="14"/>
      <c r="DIQ96" s="14"/>
      <c r="DIR96" s="14"/>
      <c r="DIS96" s="14"/>
      <c r="DIT96" s="14"/>
      <c r="DIU96" s="14"/>
      <c r="DIV96" s="14"/>
      <c r="DIW96" s="14"/>
      <c r="DIX96" s="14"/>
      <c r="DIY96" s="14"/>
      <c r="DIZ96" s="14"/>
      <c r="DJA96" s="14"/>
      <c r="DJB96" s="14"/>
      <c r="DJC96" s="14"/>
      <c r="DJD96" s="14"/>
      <c r="DJE96" s="14"/>
      <c r="DJF96" s="14"/>
      <c r="DJG96" s="14"/>
      <c r="DJH96" s="14"/>
      <c r="DJI96" s="14"/>
      <c r="DJJ96" s="14"/>
      <c r="DJK96" s="14"/>
      <c r="DJL96" s="14"/>
      <c r="DJM96" s="14"/>
      <c r="DJN96" s="14"/>
      <c r="DJO96" s="14"/>
      <c r="DJP96" s="14"/>
      <c r="DJQ96" s="14"/>
      <c r="DJR96" s="14"/>
      <c r="DJS96" s="14"/>
      <c r="DJT96" s="14"/>
      <c r="DJU96" s="14"/>
      <c r="DJV96" s="14"/>
      <c r="DJW96" s="14"/>
      <c r="DJX96" s="14"/>
      <c r="DJY96" s="14"/>
      <c r="DJZ96" s="14"/>
      <c r="DKA96" s="14"/>
      <c r="DKB96" s="14"/>
      <c r="DKC96" s="14"/>
      <c r="DKD96" s="14"/>
      <c r="DKE96" s="14"/>
      <c r="DKF96" s="14"/>
      <c r="DKG96" s="14"/>
      <c r="DKH96" s="14"/>
      <c r="DKI96" s="14"/>
      <c r="DKJ96" s="14"/>
      <c r="DKK96" s="14"/>
      <c r="DKL96" s="14"/>
      <c r="DKM96" s="14"/>
      <c r="DKN96" s="14"/>
      <c r="DKO96" s="14"/>
      <c r="DKP96" s="14"/>
      <c r="DKQ96" s="14"/>
      <c r="DKR96" s="14"/>
      <c r="DKS96" s="14"/>
      <c r="DKT96" s="14"/>
      <c r="DKU96" s="14"/>
      <c r="DKV96" s="14"/>
      <c r="DKW96" s="14"/>
      <c r="DKX96" s="14"/>
      <c r="DKY96" s="14"/>
      <c r="DKZ96" s="14"/>
      <c r="DLA96" s="14"/>
      <c r="DLB96" s="14"/>
      <c r="DLC96" s="14"/>
      <c r="DLD96" s="14"/>
      <c r="DLE96" s="14"/>
      <c r="DLF96" s="14"/>
      <c r="DLG96" s="14"/>
      <c r="DLH96" s="14"/>
      <c r="DLI96" s="14"/>
      <c r="DLJ96" s="14"/>
      <c r="DLK96" s="14"/>
      <c r="DLL96" s="14"/>
      <c r="DLM96" s="14"/>
      <c r="DLN96" s="14"/>
      <c r="DLO96" s="14"/>
      <c r="DLP96" s="14"/>
      <c r="DLQ96" s="14"/>
      <c r="DLR96" s="14"/>
      <c r="DLS96" s="14"/>
      <c r="DLT96" s="14"/>
      <c r="DLU96" s="14"/>
      <c r="DLV96" s="14"/>
      <c r="DLW96" s="14"/>
      <c r="DLX96" s="14"/>
      <c r="DLY96" s="14"/>
      <c r="DLZ96" s="14"/>
      <c r="DMA96" s="14"/>
      <c r="DMB96" s="14"/>
      <c r="DMC96" s="14"/>
      <c r="DMD96" s="14"/>
      <c r="DME96" s="14"/>
      <c r="DMF96" s="14"/>
      <c r="DMG96" s="14"/>
      <c r="DMH96" s="14"/>
      <c r="DMI96" s="14"/>
      <c r="DMJ96" s="14"/>
      <c r="DMK96" s="14"/>
      <c r="DML96" s="14"/>
      <c r="DMM96" s="14"/>
      <c r="DMN96" s="14"/>
      <c r="DMO96" s="14"/>
      <c r="DMP96" s="14"/>
      <c r="DMQ96" s="14"/>
      <c r="DMR96" s="14"/>
      <c r="DMS96" s="14"/>
      <c r="DMT96" s="14"/>
      <c r="DMU96" s="14"/>
      <c r="DMV96" s="14"/>
      <c r="DMW96" s="14"/>
      <c r="DMX96" s="14"/>
      <c r="DMY96" s="14"/>
      <c r="DMZ96" s="14"/>
      <c r="DNA96" s="14"/>
      <c r="DNB96" s="14"/>
      <c r="DNC96" s="14"/>
      <c r="DND96" s="14"/>
      <c r="DNE96" s="14"/>
      <c r="DNF96" s="14"/>
      <c r="DNG96" s="14"/>
      <c r="DNH96" s="14"/>
      <c r="DNI96" s="14"/>
      <c r="DNJ96" s="14"/>
      <c r="DNK96" s="14"/>
      <c r="DNL96" s="14"/>
      <c r="DNM96" s="14"/>
      <c r="DNN96" s="14"/>
      <c r="DNO96" s="14"/>
      <c r="DNP96" s="14"/>
      <c r="DNQ96" s="14"/>
      <c r="DNR96" s="14"/>
      <c r="DNS96" s="14"/>
      <c r="DNT96" s="14"/>
      <c r="DNU96" s="14"/>
      <c r="DNV96" s="14"/>
      <c r="DNW96" s="14"/>
      <c r="DNX96" s="14"/>
      <c r="DNY96" s="14"/>
      <c r="DNZ96" s="14"/>
      <c r="DOA96" s="14"/>
      <c r="DOB96" s="14"/>
      <c r="DOC96" s="14"/>
      <c r="DOD96" s="14"/>
      <c r="DOE96" s="14"/>
      <c r="DOF96" s="14"/>
      <c r="DOG96" s="14"/>
      <c r="DOH96" s="14"/>
      <c r="DOI96" s="14"/>
      <c r="DOJ96" s="14"/>
      <c r="DOK96" s="14"/>
      <c r="DOL96" s="14"/>
      <c r="DOM96" s="14"/>
      <c r="DON96" s="14"/>
      <c r="DOO96" s="14"/>
      <c r="DOP96" s="14"/>
      <c r="DOQ96" s="14"/>
      <c r="DOR96" s="14"/>
      <c r="DOS96" s="14"/>
      <c r="DOT96" s="14"/>
      <c r="DOU96" s="14"/>
      <c r="DOV96" s="14"/>
      <c r="DOW96" s="14"/>
      <c r="DOX96" s="14"/>
      <c r="DOY96" s="14"/>
      <c r="DOZ96" s="14"/>
      <c r="DPA96" s="14"/>
      <c r="DPB96" s="14"/>
      <c r="DPC96" s="14"/>
      <c r="DPD96" s="14"/>
      <c r="DPE96" s="14"/>
      <c r="DPF96" s="14"/>
      <c r="DPG96" s="14"/>
      <c r="DPH96" s="14"/>
      <c r="DPI96" s="14"/>
      <c r="DPJ96" s="14"/>
      <c r="DPK96" s="14"/>
      <c r="DPL96" s="14"/>
      <c r="DPM96" s="14"/>
      <c r="DPN96" s="14"/>
      <c r="DPO96" s="14"/>
      <c r="DPP96" s="14"/>
      <c r="DPQ96" s="14"/>
      <c r="DPR96" s="14"/>
      <c r="DPS96" s="14"/>
      <c r="DPT96" s="14"/>
      <c r="DPU96" s="14"/>
      <c r="DPV96" s="14"/>
      <c r="DPW96" s="14"/>
      <c r="DPX96" s="14"/>
      <c r="DPY96" s="14"/>
      <c r="DPZ96" s="14"/>
      <c r="DQA96" s="14"/>
      <c r="DQB96" s="14"/>
      <c r="DQC96" s="14"/>
      <c r="DQD96" s="14"/>
      <c r="DQE96" s="14"/>
      <c r="DQF96" s="14"/>
      <c r="DQG96" s="14"/>
      <c r="DQH96" s="14"/>
      <c r="DQI96" s="14"/>
      <c r="DQJ96" s="14"/>
      <c r="DQK96" s="14"/>
      <c r="DQL96" s="14"/>
      <c r="DQM96" s="14"/>
      <c r="DQN96" s="14"/>
      <c r="DQO96" s="14"/>
      <c r="DQP96" s="14"/>
      <c r="DQQ96" s="14"/>
      <c r="DQR96" s="14"/>
      <c r="DQS96" s="14"/>
      <c r="DQT96" s="14"/>
      <c r="DQU96" s="14"/>
      <c r="DQV96" s="14"/>
      <c r="DQW96" s="14"/>
      <c r="DQX96" s="14"/>
      <c r="DQY96" s="14"/>
      <c r="DQZ96" s="14"/>
      <c r="DRA96" s="14"/>
      <c r="DRB96" s="14"/>
      <c r="DRC96" s="14"/>
      <c r="DRD96" s="14"/>
      <c r="DRE96" s="14"/>
      <c r="DRF96" s="14"/>
      <c r="DRG96" s="14"/>
      <c r="DRH96" s="14"/>
      <c r="DRI96" s="14"/>
      <c r="DRJ96" s="14"/>
      <c r="DRK96" s="14"/>
      <c r="DRL96" s="14"/>
      <c r="DRM96" s="14"/>
      <c r="DRN96" s="14"/>
      <c r="DRO96" s="14"/>
      <c r="DRP96" s="14"/>
      <c r="DRQ96" s="14"/>
      <c r="DRR96" s="14"/>
      <c r="DRS96" s="14"/>
      <c r="DRT96" s="14"/>
      <c r="DRU96" s="14"/>
      <c r="DRV96" s="14"/>
      <c r="DRW96" s="14"/>
      <c r="DRX96" s="14"/>
      <c r="DRY96" s="14"/>
      <c r="DRZ96" s="14"/>
      <c r="DSA96" s="14"/>
      <c r="DSB96" s="14"/>
      <c r="DSC96" s="14"/>
      <c r="DSD96" s="14"/>
      <c r="DSE96" s="14"/>
      <c r="DSF96" s="14"/>
      <c r="DSG96" s="14"/>
      <c r="DSH96" s="14"/>
      <c r="DSI96" s="14"/>
      <c r="DSJ96" s="14"/>
      <c r="DSK96" s="14"/>
      <c r="DSL96" s="14"/>
      <c r="DSM96" s="14"/>
      <c r="DSN96" s="14"/>
      <c r="DSO96" s="14"/>
      <c r="DSP96" s="14"/>
      <c r="DSQ96" s="14"/>
      <c r="DSR96" s="14"/>
      <c r="DSS96" s="14"/>
      <c r="DST96" s="14"/>
      <c r="DSU96" s="14"/>
      <c r="DSV96" s="14"/>
      <c r="DSW96" s="14"/>
      <c r="DSX96" s="14"/>
      <c r="DSY96" s="14"/>
      <c r="DSZ96" s="14"/>
      <c r="DTA96" s="14"/>
      <c r="DTB96" s="14"/>
      <c r="DTC96" s="14"/>
      <c r="DTD96" s="14"/>
      <c r="DTE96" s="14"/>
      <c r="DTF96" s="14"/>
      <c r="DTG96" s="14"/>
      <c r="DTH96" s="14"/>
      <c r="DTI96" s="14"/>
      <c r="DTJ96" s="14"/>
      <c r="DTK96" s="14"/>
      <c r="DTL96" s="14"/>
      <c r="DTM96" s="14"/>
      <c r="DTN96" s="14"/>
      <c r="DTO96" s="14"/>
      <c r="DTP96" s="14"/>
      <c r="DTQ96" s="14"/>
      <c r="DTR96" s="14"/>
      <c r="DTS96" s="14"/>
      <c r="DTT96" s="14"/>
      <c r="DTU96" s="14"/>
      <c r="DTV96" s="14"/>
      <c r="DTW96" s="14"/>
      <c r="DTX96" s="14"/>
      <c r="DTY96" s="14"/>
      <c r="DTZ96" s="14"/>
      <c r="DUA96" s="14"/>
      <c r="DUB96" s="14"/>
      <c r="DUC96" s="14"/>
      <c r="DUD96" s="14"/>
      <c r="DUE96" s="14"/>
      <c r="DUF96" s="14"/>
      <c r="DUG96" s="14"/>
      <c r="DUH96" s="14"/>
      <c r="DUI96" s="14"/>
      <c r="DUJ96" s="14"/>
      <c r="DUK96" s="14"/>
      <c r="DUL96" s="14"/>
      <c r="DUM96" s="14"/>
      <c r="DUN96" s="14"/>
      <c r="DUO96" s="14"/>
      <c r="DUP96" s="14"/>
      <c r="DUQ96" s="14"/>
      <c r="DUR96" s="14"/>
      <c r="DUS96" s="14"/>
      <c r="DUT96" s="14"/>
      <c r="DUU96" s="14"/>
      <c r="DUV96" s="14"/>
      <c r="DUW96" s="14"/>
      <c r="DUX96" s="14"/>
      <c r="DUY96" s="14"/>
      <c r="DUZ96" s="14"/>
      <c r="DVA96" s="14"/>
      <c r="DVB96" s="14"/>
      <c r="DVC96" s="14"/>
      <c r="DVD96" s="14"/>
      <c r="DVE96" s="14"/>
      <c r="DVF96" s="14"/>
      <c r="DVG96" s="14"/>
      <c r="DVH96" s="14"/>
      <c r="DVI96" s="14"/>
      <c r="DVJ96" s="14"/>
      <c r="DVK96" s="14"/>
      <c r="DVL96" s="14"/>
      <c r="DVM96" s="14"/>
      <c r="DVN96" s="14"/>
      <c r="DVO96" s="14"/>
      <c r="DVP96" s="14"/>
      <c r="DVQ96" s="14"/>
      <c r="DVR96" s="14"/>
      <c r="DVS96" s="14"/>
      <c r="DVT96" s="14"/>
      <c r="DVU96" s="14"/>
      <c r="DVV96" s="14"/>
      <c r="DVW96" s="14"/>
      <c r="DVX96" s="14"/>
      <c r="DVY96" s="14"/>
      <c r="DVZ96" s="14"/>
      <c r="DWA96" s="14"/>
      <c r="DWB96" s="14"/>
      <c r="DWC96" s="14"/>
      <c r="DWD96" s="14"/>
      <c r="DWE96" s="14"/>
      <c r="DWF96" s="14"/>
      <c r="DWG96" s="14"/>
      <c r="DWH96" s="14"/>
      <c r="DWI96" s="14"/>
      <c r="DWJ96" s="14"/>
      <c r="DWK96" s="14"/>
      <c r="DWL96" s="14"/>
      <c r="DWM96" s="14"/>
      <c r="DWN96" s="14"/>
      <c r="DWO96" s="14"/>
      <c r="DWP96" s="14"/>
      <c r="DWQ96" s="14"/>
      <c r="DWR96" s="14"/>
      <c r="DWS96" s="14"/>
      <c r="DWT96" s="14"/>
      <c r="DWU96" s="14"/>
      <c r="DWV96" s="14"/>
      <c r="DWW96" s="14"/>
      <c r="DWX96" s="14"/>
      <c r="DWY96" s="14"/>
      <c r="DWZ96" s="14"/>
      <c r="DXA96" s="14"/>
      <c r="DXB96" s="14"/>
      <c r="DXC96" s="14"/>
      <c r="DXD96" s="14"/>
      <c r="DXE96" s="14"/>
      <c r="DXF96" s="14"/>
      <c r="DXG96" s="14"/>
      <c r="DXH96" s="14"/>
      <c r="DXI96" s="14"/>
      <c r="DXJ96" s="14"/>
      <c r="DXK96" s="14"/>
      <c r="DXL96" s="14"/>
      <c r="DXM96" s="14"/>
      <c r="DXN96" s="14"/>
      <c r="DXO96" s="14"/>
      <c r="DXP96" s="14"/>
      <c r="DXQ96" s="14"/>
      <c r="DXR96" s="14"/>
      <c r="DXS96" s="14"/>
      <c r="DXT96" s="14"/>
      <c r="DXU96" s="14"/>
      <c r="DXV96" s="14"/>
      <c r="DXW96" s="14"/>
      <c r="DXX96" s="14"/>
      <c r="DXY96" s="14"/>
      <c r="DXZ96" s="14"/>
      <c r="DYA96" s="14"/>
      <c r="DYB96" s="14"/>
      <c r="DYC96" s="14"/>
      <c r="DYD96" s="14"/>
      <c r="DYE96" s="14"/>
      <c r="DYF96" s="14"/>
      <c r="DYG96" s="14"/>
      <c r="DYH96" s="14"/>
      <c r="DYI96" s="14"/>
      <c r="DYJ96" s="14"/>
      <c r="DYK96" s="14"/>
      <c r="DYL96" s="14"/>
      <c r="DYM96" s="14"/>
      <c r="DYN96" s="14"/>
      <c r="DYO96" s="14"/>
      <c r="DYP96" s="14"/>
      <c r="DYQ96" s="14"/>
      <c r="DYR96" s="14"/>
      <c r="DYS96" s="14"/>
      <c r="DYT96" s="14"/>
      <c r="DYU96" s="14"/>
      <c r="DYV96" s="14"/>
      <c r="DYW96" s="14"/>
      <c r="DYX96" s="14"/>
      <c r="DYY96" s="14"/>
      <c r="DYZ96" s="14"/>
      <c r="DZA96" s="14"/>
      <c r="DZB96" s="14"/>
      <c r="DZC96" s="14"/>
      <c r="DZD96" s="14"/>
      <c r="DZE96" s="14"/>
      <c r="DZF96" s="14"/>
      <c r="DZG96" s="14"/>
      <c r="DZH96" s="14"/>
      <c r="DZI96" s="14"/>
      <c r="DZJ96" s="14"/>
      <c r="DZK96" s="14"/>
      <c r="DZL96" s="14"/>
      <c r="DZM96" s="14"/>
      <c r="DZN96" s="14"/>
      <c r="DZO96" s="14"/>
      <c r="DZP96" s="14"/>
      <c r="DZQ96" s="14"/>
      <c r="DZR96" s="14"/>
      <c r="DZS96" s="14"/>
      <c r="DZT96" s="14"/>
      <c r="DZU96" s="14"/>
      <c r="DZV96" s="14"/>
      <c r="DZW96" s="14"/>
      <c r="DZX96" s="14"/>
      <c r="DZY96" s="14"/>
      <c r="DZZ96" s="14"/>
      <c r="EAA96" s="14"/>
      <c r="EAB96" s="14"/>
      <c r="EAC96" s="14"/>
      <c r="EAD96" s="14"/>
      <c r="EAE96" s="14"/>
      <c r="EAF96" s="14"/>
      <c r="EAG96" s="14"/>
      <c r="EAH96" s="14"/>
      <c r="EAI96" s="14"/>
      <c r="EAJ96" s="14"/>
      <c r="EAK96" s="14"/>
      <c r="EAL96" s="14"/>
      <c r="EAM96" s="14"/>
      <c r="EAN96" s="14"/>
      <c r="EAO96" s="14"/>
      <c r="EAP96" s="14"/>
      <c r="EAQ96" s="14"/>
      <c r="EAR96" s="14"/>
      <c r="EAS96" s="14"/>
      <c r="EAT96" s="14"/>
      <c r="EAU96" s="14"/>
      <c r="EAV96" s="14"/>
      <c r="EAW96" s="14"/>
      <c r="EAX96" s="14"/>
      <c r="EAY96" s="14"/>
      <c r="EAZ96" s="14"/>
      <c r="EBA96" s="14"/>
      <c r="EBB96" s="14"/>
      <c r="EBC96" s="14"/>
      <c r="EBD96" s="14"/>
      <c r="EBE96" s="14"/>
      <c r="EBF96" s="14"/>
      <c r="EBG96" s="14"/>
      <c r="EBH96" s="14"/>
      <c r="EBI96" s="14"/>
      <c r="EBJ96" s="14"/>
      <c r="EBK96" s="14"/>
      <c r="EBL96" s="14"/>
      <c r="EBM96" s="14"/>
      <c r="EBN96" s="14"/>
      <c r="EBO96" s="14"/>
      <c r="EBP96" s="14"/>
      <c r="EBQ96" s="14"/>
      <c r="EBR96" s="14"/>
      <c r="EBS96" s="14"/>
      <c r="EBT96" s="14"/>
      <c r="EBU96" s="14"/>
      <c r="EBV96" s="14"/>
      <c r="EBW96" s="14"/>
      <c r="EBX96" s="14"/>
      <c r="EBY96" s="14"/>
      <c r="EBZ96" s="14"/>
      <c r="ECA96" s="14"/>
      <c r="ECB96" s="14"/>
      <c r="ECC96" s="14"/>
      <c r="ECD96" s="14"/>
      <c r="ECE96" s="14"/>
      <c r="ECF96" s="14"/>
      <c r="ECG96" s="14"/>
      <c r="ECH96" s="14"/>
      <c r="ECI96" s="14"/>
      <c r="ECJ96" s="14"/>
      <c r="ECK96" s="14"/>
      <c r="ECL96" s="14"/>
      <c r="ECM96" s="14"/>
      <c r="ECN96" s="14"/>
      <c r="ECO96" s="14"/>
      <c r="ECP96" s="14"/>
      <c r="ECQ96" s="14"/>
      <c r="ECR96" s="14"/>
      <c r="ECS96" s="14"/>
      <c r="ECT96" s="14"/>
      <c r="ECU96" s="14"/>
      <c r="ECV96" s="14"/>
      <c r="ECW96" s="14"/>
      <c r="ECX96" s="14"/>
      <c r="ECY96" s="14"/>
      <c r="ECZ96" s="14"/>
      <c r="EDA96" s="14"/>
      <c r="EDB96" s="14"/>
      <c r="EDC96" s="14"/>
      <c r="EDD96" s="14"/>
      <c r="EDE96" s="14"/>
      <c r="EDF96" s="14"/>
      <c r="EDG96" s="14"/>
      <c r="EDH96" s="14"/>
      <c r="EDI96" s="14"/>
      <c r="EDJ96" s="14"/>
      <c r="EDK96" s="14"/>
      <c r="EDL96" s="14"/>
      <c r="EDM96" s="14"/>
      <c r="EDN96" s="14"/>
      <c r="EDO96" s="14"/>
      <c r="EDP96" s="14"/>
      <c r="EDQ96" s="14"/>
      <c r="EDR96" s="14"/>
      <c r="EDS96" s="14"/>
      <c r="EDT96" s="14"/>
      <c r="EDU96" s="14"/>
      <c r="EDV96" s="14"/>
      <c r="EDW96" s="14"/>
      <c r="EDX96" s="14"/>
      <c r="EDY96" s="14"/>
      <c r="EDZ96" s="14"/>
      <c r="EEA96" s="14"/>
      <c r="EEB96" s="14"/>
      <c r="EEC96" s="14"/>
      <c r="EED96" s="14"/>
      <c r="EEE96" s="14"/>
      <c r="EEF96" s="14"/>
      <c r="EEG96" s="14"/>
      <c r="EEH96" s="14"/>
      <c r="EEI96" s="14"/>
      <c r="EEJ96" s="14"/>
      <c r="EEK96" s="14"/>
      <c r="EEL96" s="14"/>
      <c r="EEM96" s="14"/>
      <c r="EEN96" s="14"/>
      <c r="EEO96" s="14"/>
      <c r="EEP96" s="14"/>
      <c r="EEQ96" s="14"/>
      <c r="EER96" s="14"/>
      <c r="EES96" s="14"/>
      <c r="EET96" s="14"/>
      <c r="EEU96" s="14"/>
      <c r="EEV96" s="14"/>
      <c r="EEW96" s="14"/>
      <c r="EEX96" s="14"/>
      <c r="EEY96" s="14"/>
      <c r="EEZ96" s="14"/>
      <c r="EFA96" s="14"/>
      <c r="EFB96" s="14"/>
      <c r="EFC96" s="14"/>
      <c r="EFD96" s="14"/>
      <c r="EFE96" s="14"/>
      <c r="EFF96" s="14"/>
      <c r="EFG96" s="14"/>
      <c r="EFH96" s="14"/>
      <c r="EFI96" s="14"/>
      <c r="EFJ96" s="14"/>
      <c r="EFK96" s="14"/>
      <c r="EFL96" s="14"/>
      <c r="EFM96" s="14"/>
      <c r="EFN96" s="14"/>
      <c r="EFO96" s="14"/>
      <c r="EFP96" s="14"/>
      <c r="EFQ96" s="14"/>
      <c r="EFR96" s="14"/>
      <c r="EFS96" s="14"/>
      <c r="EFT96" s="14"/>
      <c r="EFU96" s="14"/>
      <c r="EFV96" s="14"/>
      <c r="EFW96" s="14"/>
      <c r="EFX96" s="14"/>
      <c r="EFY96" s="14"/>
      <c r="EFZ96" s="14"/>
      <c r="EGA96" s="14"/>
      <c r="EGB96" s="14"/>
      <c r="EGC96" s="14"/>
      <c r="EGD96" s="14"/>
      <c r="EGE96" s="14"/>
      <c r="EGF96" s="14"/>
      <c r="EGG96" s="14"/>
      <c r="EGH96" s="14"/>
      <c r="EGI96" s="14"/>
      <c r="EGJ96" s="14"/>
      <c r="EGK96" s="14"/>
      <c r="EGL96" s="14"/>
      <c r="EGM96" s="14"/>
      <c r="EGN96" s="14"/>
      <c r="EGO96" s="14"/>
      <c r="EGP96" s="14"/>
      <c r="EGQ96" s="14"/>
      <c r="EGR96" s="14"/>
      <c r="EGS96" s="14"/>
      <c r="EGT96" s="14"/>
      <c r="EGU96" s="14"/>
      <c r="EGV96" s="14"/>
      <c r="EGW96" s="14"/>
      <c r="EGX96" s="14"/>
      <c r="EGY96" s="14"/>
      <c r="EGZ96" s="14"/>
      <c r="EHA96" s="14"/>
      <c r="EHB96" s="14"/>
      <c r="EHC96" s="14"/>
      <c r="EHD96" s="14"/>
      <c r="EHE96" s="14"/>
      <c r="EHF96" s="14"/>
      <c r="EHG96" s="14"/>
      <c r="EHH96" s="14"/>
      <c r="EHI96" s="14"/>
      <c r="EHJ96" s="14"/>
      <c r="EHK96" s="14"/>
      <c r="EHL96" s="14"/>
      <c r="EHM96" s="14"/>
      <c r="EHN96" s="14"/>
      <c r="EHO96" s="14"/>
      <c r="EHP96" s="14"/>
      <c r="EHQ96" s="14"/>
      <c r="EHR96" s="14"/>
      <c r="EHS96" s="14"/>
      <c r="EHT96" s="14"/>
      <c r="EHU96" s="14"/>
      <c r="EHV96" s="14"/>
      <c r="EHW96" s="14"/>
      <c r="EHX96" s="14"/>
      <c r="EHY96" s="14"/>
      <c r="EHZ96" s="14"/>
      <c r="EIA96" s="14"/>
      <c r="EIB96" s="14"/>
      <c r="EIC96" s="14"/>
      <c r="EID96" s="14"/>
      <c r="EIE96" s="14"/>
      <c r="EIF96" s="14"/>
      <c r="EIG96" s="14"/>
      <c r="EIH96" s="14"/>
      <c r="EII96" s="14"/>
      <c r="EIJ96" s="14"/>
      <c r="EIK96" s="14"/>
      <c r="EIL96" s="14"/>
      <c r="EIM96" s="14"/>
      <c r="EIN96" s="14"/>
      <c r="EIO96" s="14"/>
      <c r="EIP96" s="14"/>
      <c r="EIQ96" s="14"/>
      <c r="EIR96" s="14"/>
      <c r="EIS96" s="14"/>
      <c r="EIT96" s="14"/>
      <c r="EIU96" s="14"/>
      <c r="EIV96" s="14"/>
      <c r="EIW96" s="14"/>
      <c r="EIX96" s="14"/>
      <c r="EIY96" s="14"/>
      <c r="EIZ96" s="14"/>
      <c r="EJA96" s="14"/>
      <c r="EJB96" s="14"/>
      <c r="EJC96" s="14"/>
      <c r="EJD96" s="14"/>
      <c r="EJE96" s="14"/>
      <c r="EJF96" s="14"/>
      <c r="EJG96" s="14"/>
      <c r="EJH96" s="14"/>
      <c r="EJI96" s="14"/>
      <c r="EJJ96" s="14"/>
      <c r="EJK96" s="14"/>
      <c r="EJL96" s="14"/>
      <c r="EJM96" s="14"/>
      <c r="EJN96" s="14"/>
      <c r="EJO96" s="14"/>
      <c r="EJP96" s="14"/>
      <c r="EJQ96" s="14"/>
      <c r="EJR96" s="14"/>
      <c r="EJS96" s="14"/>
      <c r="EJT96" s="14"/>
      <c r="EJU96" s="14"/>
      <c r="EJV96" s="14"/>
      <c r="EJW96" s="14"/>
      <c r="EJX96" s="14"/>
      <c r="EJY96" s="14"/>
      <c r="EJZ96" s="14"/>
      <c r="EKA96" s="14"/>
      <c r="EKB96" s="14"/>
      <c r="EKC96" s="14"/>
      <c r="EKD96" s="14"/>
      <c r="EKE96" s="14"/>
      <c r="EKF96" s="14"/>
      <c r="EKG96" s="14"/>
      <c r="EKH96" s="14"/>
      <c r="EKI96" s="14"/>
      <c r="EKJ96" s="14"/>
      <c r="EKK96" s="14"/>
      <c r="EKL96" s="14"/>
      <c r="EKM96" s="14"/>
      <c r="EKN96" s="14"/>
      <c r="EKO96" s="14"/>
      <c r="EKP96" s="14"/>
      <c r="EKQ96" s="14"/>
      <c r="EKR96" s="14"/>
      <c r="EKS96" s="14"/>
      <c r="EKT96" s="14"/>
      <c r="EKU96" s="14"/>
      <c r="EKV96" s="14"/>
      <c r="EKW96" s="14"/>
      <c r="EKX96" s="14"/>
      <c r="EKY96" s="14"/>
      <c r="EKZ96" s="14"/>
      <c r="ELA96" s="14"/>
      <c r="ELB96" s="14"/>
      <c r="ELC96" s="14"/>
      <c r="ELD96" s="14"/>
      <c r="ELE96" s="14"/>
      <c r="ELF96" s="14"/>
      <c r="ELG96" s="14"/>
      <c r="ELH96" s="14"/>
      <c r="ELI96" s="14"/>
      <c r="ELJ96" s="14"/>
      <c r="ELK96" s="14"/>
      <c r="ELL96" s="14"/>
      <c r="ELM96" s="14"/>
      <c r="ELN96" s="14"/>
      <c r="ELO96" s="14"/>
      <c r="ELP96" s="14"/>
      <c r="ELQ96" s="14"/>
      <c r="ELR96" s="14"/>
      <c r="ELS96" s="14"/>
      <c r="ELT96" s="14"/>
      <c r="ELU96" s="14"/>
      <c r="ELV96" s="14"/>
      <c r="ELW96" s="14"/>
      <c r="ELX96" s="14"/>
      <c r="ELY96" s="14"/>
      <c r="ELZ96" s="14"/>
      <c r="EMA96" s="14"/>
      <c r="EMB96" s="14"/>
      <c r="EMC96" s="14"/>
      <c r="EMD96" s="14"/>
      <c r="EME96" s="14"/>
      <c r="EMF96" s="14"/>
      <c r="EMG96" s="14"/>
      <c r="EMH96" s="14"/>
      <c r="EMI96" s="14"/>
      <c r="EMJ96" s="14"/>
      <c r="EMK96" s="14"/>
      <c r="EML96" s="14"/>
      <c r="EMM96" s="14"/>
      <c r="EMN96" s="14"/>
      <c r="EMO96" s="14"/>
      <c r="EMP96" s="14"/>
      <c r="EMQ96" s="14"/>
      <c r="EMR96" s="14"/>
      <c r="EMS96" s="14"/>
      <c r="EMT96" s="14"/>
      <c r="EMU96" s="14"/>
      <c r="EMV96" s="14"/>
      <c r="EMW96" s="14"/>
      <c r="EMX96" s="14"/>
      <c r="EMY96" s="14"/>
      <c r="EMZ96" s="14"/>
      <c r="ENA96" s="14"/>
      <c r="ENB96" s="14"/>
      <c r="ENC96" s="14"/>
      <c r="END96" s="14"/>
      <c r="ENE96" s="14"/>
      <c r="ENF96" s="14"/>
      <c r="ENG96" s="14"/>
      <c r="ENH96" s="14"/>
      <c r="ENI96" s="14"/>
      <c r="ENJ96" s="14"/>
      <c r="ENK96" s="14"/>
      <c r="ENL96" s="14"/>
      <c r="ENM96" s="14"/>
      <c r="ENN96" s="14"/>
      <c r="ENO96" s="14"/>
      <c r="ENP96" s="14"/>
      <c r="ENQ96" s="14"/>
      <c r="ENR96" s="14"/>
      <c r="ENS96" s="14"/>
      <c r="ENT96" s="14"/>
      <c r="ENU96" s="14"/>
      <c r="ENV96" s="14"/>
      <c r="ENW96" s="14"/>
      <c r="ENX96" s="14"/>
      <c r="ENY96" s="14"/>
      <c r="ENZ96" s="14"/>
      <c r="EOA96" s="14"/>
      <c r="EOB96" s="14"/>
      <c r="EOC96" s="14"/>
      <c r="EOD96" s="14"/>
      <c r="EOE96" s="14"/>
      <c r="EOF96" s="14"/>
      <c r="EOG96" s="14"/>
      <c r="EOH96" s="14"/>
      <c r="EOI96" s="14"/>
      <c r="EOJ96" s="14"/>
      <c r="EOK96" s="14"/>
      <c r="EOL96" s="14"/>
      <c r="EOM96" s="14"/>
      <c r="EON96" s="14"/>
      <c r="EOO96" s="14"/>
      <c r="EOP96" s="14"/>
      <c r="EOQ96" s="14"/>
      <c r="EOR96" s="14"/>
      <c r="EOS96" s="14"/>
      <c r="EOT96" s="14"/>
      <c r="EOU96" s="14"/>
      <c r="EOV96" s="14"/>
      <c r="EOW96" s="14"/>
      <c r="EOX96" s="14"/>
      <c r="EOY96" s="14"/>
      <c r="EOZ96" s="14"/>
      <c r="EPA96" s="14"/>
      <c r="EPB96" s="14"/>
      <c r="EPC96" s="14"/>
      <c r="EPD96" s="14"/>
      <c r="EPE96" s="14"/>
      <c r="EPF96" s="14"/>
      <c r="EPG96" s="14"/>
      <c r="EPH96" s="14"/>
      <c r="EPI96" s="14"/>
      <c r="EPJ96" s="14"/>
      <c r="EPK96" s="14"/>
      <c r="EPL96" s="14"/>
      <c r="EPM96" s="14"/>
      <c r="EPN96" s="14"/>
      <c r="EPO96" s="14"/>
      <c r="EPP96" s="14"/>
      <c r="EPQ96" s="14"/>
      <c r="EPR96" s="14"/>
      <c r="EPS96" s="14"/>
      <c r="EPT96" s="14"/>
      <c r="EPU96" s="14"/>
      <c r="EPV96" s="14"/>
      <c r="EPW96" s="14"/>
      <c r="EPX96" s="14"/>
      <c r="EPY96" s="14"/>
      <c r="EPZ96" s="14"/>
      <c r="EQA96" s="14"/>
      <c r="EQB96" s="14"/>
      <c r="EQC96" s="14"/>
      <c r="EQD96" s="14"/>
      <c r="EQE96" s="14"/>
      <c r="EQF96" s="14"/>
      <c r="EQG96" s="14"/>
      <c r="EQH96" s="14"/>
      <c r="EQI96" s="14"/>
      <c r="EQJ96" s="14"/>
      <c r="EQK96" s="14"/>
      <c r="EQL96" s="14"/>
      <c r="EQM96" s="14"/>
      <c r="EQN96" s="14"/>
      <c r="EQO96" s="14"/>
      <c r="EQP96" s="14"/>
      <c r="EQQ96" s="14"/>
      <c r="EQR96" s="14"/>
      <c r="EQS96" s="14"/>
      <c r="EQT96" s="14"/>
      <c r="EQU96" s="14"/>
      <c r="EQV96" s="14"/>
      <c r="EQW96" s="14"/>
      <c r="EQX96" s="14"/>
      <c r="EQY96" s="14"/>
      <c r="EQZ96" s="14"/>
      <c r="ERA96" s="14"/>
      <c r="ERB96" s="14"/>
      <c r="ERC96" s="14"/>
      <c r="ERD96" s="14"/>
      <c r="ERE96" s="14"/>
      <c r="ERF96" s="14"/>
      <c r="ERG96" s="14"/>
      <c r="ERH96" s="14"/>
      <c r="ERI96" s="14"/>
      <c r="ERJ96" s="14"/>
      <c r="ERK96" s="14"/>
      <c r="ERL96" s="14"/>
      <c r="ERM96" s="14"/>
      <c r="ERN96" s="14"/>
      <c r="ERO96" s="14"/>
      <c r="ERP96" s="14"/>
      <c r="ERQ96" s="14"/>
      <c r="ERR96" s="14"/>
      <c r="ERS96" s="14"/>
      <c r="ERT96" s="14"/>
      <c r="ERU96" s="14"/>
      <c r="ERV96" s="14"/>
      <c r="ERW96" s="14"/>
      <c r="ERX96" s="14"/>
      <c r="ERY96" s="14"/>
      <c r="ERZ96" s="14"/>
      <c r="ESA96" s="14"/>
      <c r="ESB96" s="14"/>
      <c r="ESC96" s="14"/>
      <c r="ESD96" s="14"/>
      <c r="ESE96" s="14"/>
      <c r="ESF96" s="14"/>
      <c r="ESG96" s="14"/>
      <c r="ESH96" s="14"/>
      <c r="ESI96" s="14"/>
      <c r="ESJ96" s="14"/>
      <c r="ESK96" s="14"/>
      <c r="ESL96" s="14"/>
      <c r="ESM96" s="14"/>
      <c r="ESN96" s="14"/>
      <c r="ESO96" s="14"/>
      <c r="ESP96" s="14"/>
      <c r="ESQ96" s="14"/>
      <c r="ESR96" s="14"/>
      <c r="ESS96" s="14"/>
      <c r="EST96" s="14"/>
      <c r="ESU96" s="14"/>
      <c r="ESV96" s="14"/>
      <c r="ESW96" s="14"/>
      <c r="ESX96" s="14"/>
      <c r="ESY96" s="14"/>
      <c r="ESZ96" s="14"/>
      <c r="ETA96" s="14"/>
      <c r="ETB96" s="14"/>
      <c r="ETC96" s="14"/>
      <c r="ETD96" s="14"/>
      <c r="ETE96" s="14"/>
      <c r="ETF96" s="14"/>
      <c r="ETG96" s="14"/>
      <c r="ETH96" s="14"/>
      <c r="ETI96" s="14"/>
      <c r="ETJ96" s="14"/>
      <c r="ETK96" s="14"/>
      <c r="ETL96" s="14"/>
      <c r="ETM96" s="14"/>
      <c r="ETN96" s="14"/>
      <c r="ETO96" s="14"/>
      <c r="ETP96" s="14"/>
      <c r="ETQ96" s="14"/>
      <c r="ETR96" s="14"/>
      <c r="ETS96" s="14"/>
      <c r="ETT96" s="14"/>
      <c r="ETU96" s="14"/>
      <c r="ETV96" s="14"/>
      <c r="ETW96" s="14"/>
      <c r="ETX96" s="14"/>
      <c r="ETY96" s="14"/>
      <c r="ETZ96" s="14"/>
      <c r="EUA96" s="14"/>
      <c r="EUB96" s="14"/>
      <c r="EUC96" s="14"/>
      <c r="EUD96" s="14"/>
      <c r="EUE96" s="14"/>
      <c r="EUF96" s="14"/>
      <c r="EUG96" s="14"/>
      <c r="EUH96" s="14"/>
      <c r="EUI96" s="14"/>
      <c r="EUJ96" s="14"/>
      <c r="EUK96" s="14"/>
      <c r="EUL96" s="14"/>
      <c r="EUM96" s="14"/>
      <c r="EUN96" s="14"/>
      <c r="EUO96" s="14"/>
      <c r="EUP96" s="14"/>
      <c r="EUQ96" s="14"/>
      <c r="EUR96" s="14"/>
      <c r="EUS96" s="14"/>
      <c r="EUT96" s="14"/>
      <c r="EUU96" s="14"/>
      <c r="EUV96" s="14"/>
      <c r="EUW96" s="14"/>
      <c r="EUX96" s="14"/>
      <c r="EUY96" s="14"/>
      <c r="EUZ96" s="14"/>
      <c r="EVA96" s="14"/>
      <c r="EVB96" s="14"/>
      <c r="EVC96" s="14"/>
      <c r="EVD96" s="14"/>
      <c r="EVE96" s="14"/>
      <c r="EVF96" s="14"/>
      <c r="EVG96" s="14"/>
      <c r="EVH96" s="14"/>
      <c r="EVI96" s="14"/>
      <c r="EVJ96" s="14"/>
      <c r="EVK96" s="14"/>
      <c r="EVL96" s="14"/>
      <c r="EVM96" s="14"/>
      <c r="EVN96" s="14"/>
      <c r="EVO96" s="14"/>
      <c r="EVP96" s="14"/>
      <c r="EVQ96" s="14"/>
      <c r="EVR96" s="14"/>
      <c r="EVS96" s="14"/>
      <c r="EVT96" s="14"/>
      <c r="EVU96" s="14"/>
      <c r="EVV96" s="14"/>
      <c r="EVW96" s="14"/>
      <c r="EVX96" s="14"/>
      <c r="EVY96" s="14"/>
      <c r="EVZ96" s="14"/>
      <c r="EWA96" s="14"/>
      <c r="EWB96" s="14"/>
      <c r="EWC96" s="14"/>
      <c r="EWD96" s="14"/>
      <c r="EWE96" s="14"/>
      <c r="EWF96" s="14"/>
      <c r="EWG96" s="14"/>
      <c r="EWH96" s="14"/>
      <c r="EWI96" s="14"/>
      <c r="EWJ96" s="14"/>
      <c r="EWK96" s="14"/>
      <c r="EWL96" s="14"/>
      <c r="EWM96" s="14"/>
      <c r="EWN96" s="14"/>
      <c r="EWO96" s="14"/>
      <c r="EWP96" s="14"/>
      <c r="EWQ96" s="14"/>
      <c r="EWR96" s="14"/>
      <c r="EWS96" s="14"/>
      <c r="EWT96" s="14"/>
      <c r="EWU96" s="14"/>
      <c r="EWV96" s="14"/>
      <c r="EWW96" s="14"/>
      <c r="EWX96" s="14"/>
      <c r="EWY96" s="14"/>
      <c r="EWZ96" s="14"/>
      <c r="EXA96" s="14"/>
      <c r="EXB96" s="14"/>
      <c r="EXC96" s="14"/>
      <c r="EXD96" s="14"/>
      <c r="EXE96" s="14"/>
      <c r="EXF96" s="14"/>
      <c r="EXG96" s="14"/>
      <c r="EXH96" s="14"/>
      <c r="EXI96" s="14"/>
      <c r="EXJ96" s="14"/>
      <c r="EXK96" s="14"/>
      <c r="EXL96" s="14"/>
      <c r="EXM96" s="14"/>
      <c r="EXN96" s="14"/>
      <c r="EXO96" s="14"/>
      <c r="EXP96" s="14"/>
      <c r="EXQ96" s="14"/>
      <c r="EXR96" s="14"/>
      <c r="EXS96" s="14"/>
      <c r="EXT96" s="14"/>
      <c r="EXU96" s="14"/>
      <c r="EXV96" s="14"/>
      <c r="EXW96" s="14"/>
      <c r="EXX96" s="14"/>
      <c r="EXY96" s="14"/>
      <c r="EXZ96" s="14"/>
      <c r="EYA96" s="14"/>
      <c r="EYB96" s="14"/>
      <c r="EYC96" s="14"/>
      <c r="EYD96" s="14"/>
      <c r="EYE96" s="14"/>
      <c r="EYF96" s="14"/>
      <c r="EYG96" s="14"/>
      <c r="EYH96" s="14"/>
      <c r="EYI96" s="14"/>
      <c r="EYJ96" s="14"/>
      <c r="EYK96" s="14"/>
      <c r="EYL96" s="14"/>
      <c r="EYM96" s="14"/>
      <c r="EYN96" s="14"/>
      <c r="EYO96" s="14"/>
      <c r="EYP96" s="14"/>
      <c r="EYQ96" s="14"/>
      <c r="EYR96" s="14"/>
      <c r="EYS96" s="14"/>
      <c r="EYT96" s="14"/>
      <c r="EYU96" s="14"/>
      <c r="EYV96" s="14"/>
      <c r="EYW96" s="14"/>
      <c r="EYX96" s="14"/>
      <c r="EYY96" s="14"/>
      <c r="EYZ96" s="14"/>
      <c r="EZA96" s="14"/>
      <c r="EZB96" s="14"/>
      <c r="EZC96" s="14"/>
      <c r="EZD96" s="14"/>
      <c r="EZE96" s="14"/>
      <c r="EZF96" s="14"/>
      <c r="EZG96" s="14"/>
      <c r="EZH96" s="14"/>
      <c r="EZI96" s="14"/>
      <c r="EZJ96" s="14"/>
      <c r="EZK96" s="14"/>
      <c r="EZL96" s="14"/>
      <c r="EZM96" s="14"/>
      <c r="EZN96" s="14"/>
      <c r="EZO96" s="14"/>
      <c r="EZP96" s="14"/>
      <c r="EZQ96" s="14"/>
      <c r="EZR96" s="14"/>
      <c r="EZS96" s="14"/>
      <c r="EZT96" s="14"/>
      <c r="EZU96" s="14"/>
      <c r="EZV96" s="14"/>
      <c r="EZW96" s="14"/>
      <c r="EZX96" s="14"/>
      <c r="EZY96" s="14"/>
      <c r="EZZ96" s="14"/>
      <c r="FAA96" s="14"/>
      <c r="FAB96" s="14"/>
      <c r="FAC96" s="14"/>
      <c r="FAD96" s="14"/>
      <c r="FAE96" s="14"/>
      <c r="FAF96" s="14"/>
      <c r="FAG96" s="14"/>
      <c r="FAH96" s="14"/>
      <c r="FAI96" s="14"/>
      <c r="FAJ96" s="14"/>
      <c r="FAK96" s="14"/>
      <c r="FAL96" s="14"/>
      <c r="FAM96" s="14"/>
      <c r="FAN96" s="14"/>
      <c r="FAO96" s="14"/>
      <c r="FAP96" s="14"/>
      <c r="FAQ96" s="14"/>
      <c r="FAR96" s="14"/>
      <c r="FAS96" s="14"/>
      <c r="FAT96" s="14"/>
      <c r="FAU96" s="14"/>
      <c r="FAV96" s="14"/>
      <c r="FAW96" s="14"/>
      <c r="FAX96" s="14"/>
      <c r="FAY96" s="14"/>
      <c r="FAZ96" s="14"/>
      <c r="FBA96" s="14"/>
      <c r="FBB96" s="14"/>
      <c r="FBC96" s="14"/>
      <c r="FBD96" s="14"/>
      <c r="FBE96" s="14"/>
      <c r="FBF96" s="14"/>
      <c r="FBG96" s="14"/>
      <c r="FBH96" s="14"/>
      <c r="FBI96" s="14"/>
      <c r="FBJ96" s="14"/>
      <c r="FBK96" s="14"/>
      <c r="FBL96" s="14"/>
      <c r="FBM96" s="14"/>
      <c r="FBN96" s="14"/>
      <c r="FBO96" s="14"/>
      <c r="FBP96" s="14"/>
      <c r="FBQ96" s="14"/>
      <c r="FBR96" s="14"/>
      <c r="FBS96" s="14"/>
      <c r="FBT96" s="14"/>
      <c r="FBU96" s="14"/>
      <c r="FBV96" s="14"/>
      <c r="FBW96" s="14"/>
      <c r="FBX96" s="14"/>
      <c r="FBY96" s="14"/>
      <c r="FBZ96" s="14"/>
      <c r="FCA96" s="14"/>
      <c r="FCB96" s="14"/>
      <c r="FCC96" s="14"/>
      <c r="FCD96" s="14"/>
      <c r="FCE96" s="14"/>
      <c r="FCF96" s="14"/>
      <c r="FCG96" s="14"/>
      <c r="FCH96" s="14"/>
      <c r="FCI96" s="14"/>
      <c r="FCJ96" s="14"/>
      <c r="FCK96" s="14"/>
      <c r="FCL96" s="14"/>
      <c r="FCM96" s="14"/>
      <c r="FCN96" s="14"/>
      <c r="FCO96" s="14"/>
      <c r="FCP96" s="14"/>
      <c r="FCQ96" s="14"/>
      <c r="FCR96" s="14"/>
      <c r="FCS96" s="14"/>
      <c r="FCT96" s="14"/>
      <c r="FCU96" s="14"/>
      <c r="FCV96" s="14"/>
      <c r="FCW96" s="14"/>
      <c r="FCX96" s="14"/>
      <c r="FCY96" s="14"/>
      <c r="FCZ96" s="14"/>
      <c r="FDA96" s="14"/>
      <c r="FDB96" s="14"/>
      <c r="FDC96" s="14"/>
      <c r="FDD96" s="14"/>
      <c r="FDE96" s="14"/>
      <c r="FDF96" s="14"/>
      <c r="FDG96" s="14"/>
      <c r="FDH96" s="14"/>
      <c r="FDI96" s="14"/>
      <c r="FDJ96" s="14"/>
      <c r="FDK96" s="14"/>
      <c r="FDL96" s="14"/>
      <c r="FDM96" s="14"/>
      <c r="FDN96" s="14"/>
      <c r="FDO96" s="14"/>
      <c r="FDP96" s="14"/>
      <c r="FDQ96" s="14"/>
      <c r="FDR96" s="14"/>
      <c r="FDS96" s="14"/>
      <c r="FDT96" s="14"/>
      <c r="FDU96" s="14"/>
      <c r="FDV96" s="14"/>
      <c r="FDW96" s="14"/>
      <c r="FDX96" s="14"/>
      <c r="FDY96" s="14"/>
      <c r="FDZ96" s="14"/>
      <c r="FEA96" s="14"/>
      <c r="FEB96" s="14"/>
      <c r="FEC96" s="14"/>
      <c r="FED96" s="14"/>
      <c r="FEE96" s="14"/>
      <c r="FEF96" s="14"/>
      <c r="FEG96" s="14"/>
      <c r="FEH96" s="14"/>
      <c r="FEI96" s="14"/>
      <c r="FEJ96" s="14"/>
      <c r="FEK96" s="14"/>
      <c r="FEL96" s="14"/>
      <c r="FEM96" s="14"/>
      <c r="FEN96" s="14"/>
      <c r="FEO96" s="14"/>
      <c r="FEP96" s="14"/>
      <c r="FEQ96" s="14"/>
      <c r="FER96" s="14"/>
      <c r="FES96" s="14"/>
      <c r="FET96" s="14"/>
      <c r="FEU96" s="14"/>
      <c r="FEV96" s="14"/>
      <c r="FEW96" s="14"/>
      <c r="FEX96" s="14"/>
      <c r="FEY96" s="14"/>
      <c r="FEZ96" s="14"/>
      <c r="FFA96" s="14"/>
      <c r="FFB96" s="14"/>
      <c r="FFC96" s="14"/>
      <c r="FFD96" s="14"/>
      <c r="FFE96" s="14"/>
      <c r="FFF96" s="14"/>
      <c r="FFG96" s="14"/>
      <c r="FFH96" s="14"/>
      <c r="FFI96" s="14"/>
      <c r="FFJ96" s="14"/>
      <c r="FFK96" s="14"/>
      <c r="FFL96" s="14"/>
      <c r="FFM96" s="14"/>
      <c r="FFN96" s="14"/>
      <c r="FFO96" s="14"/>
      <c r="FFP96" s="14"/>
      <c r="FFQ96" s="14"/>
      <c r="FFR96" s="14"/>
      <c r="FFS96" s="14"/>
      <c r="FFT96" s="14"/>
      <c r="FFU96" s="14"/>
      <c r="FFV96" s="14"/>
      <c r="FFW96" s="14"/>
      <c r="FFX96" s="14"/>
      <c r="FFY96" s="14"/>
      <c r="FFZ96" s="14"/>
      <c r="FGA96" s="14"/>
      <c r="FGB96" s="14"/>
      <c r="FGC96" s="14"/>
      <c r="FGD96" s="14"/>
      <c r="FGE96" s="14"/>
      <c r="FGF96" s="14"/>
      <c r="FGG96" s="14"/>
      <c r="FGH96" s="14"/>
      <c r="FGI96" s="14"/>
      <c r="FGJ96" s="14"/>
      <c r="FGK96" s="14"/>
      <c r="FGL96" s="14"/>
      <c r="FGM96" s="14"/>
      <c r="FGN96" s="14"/>
      <c r="FGO96" s="14"/>
      <c r="FGP96" s="14"/>
      <c r="FGQ96" s="14"/>
      <c r="FGR96" s="14"/>
      <c r="FGS96" s="14"/>
      <c r="FGT96" s="14"/>
      <c r="FGU96" s="14"/>
      <c r="FGV96" s="14"/>
      <c r="FGW96" s="14"/>
      <c r="FGX96" s="14"/>
      <c r="FGY96" s="14"/>
      <c r="FGZ96" s="14"/>
      <c r="FHA96" s="14"/>
      <c r="FHB96" s="14"/>
      <c r="FHC96" s="14"/>
      <c r="FHD96" s="14"/>
      <c r="FHE96" s="14"/>
      <c r="FHF96" s="14"/>
      <c r="FHG96" s="14"/>
      <c r="FHH96" s="14"/>
      <c r="FHI96" s="14"/>
      <c r="FHJ96" s="14"/>
      <c r="FHK96" s="14"/>
      <c r="FHL96" s="14"/>
      <c r="FHM96" s="14"/>
      <c r="FHN96" s="14"/>
      <c r="FHO96" s="14"/>
      <c r="FHP96" s="14"/>
      <c r="FHQ96" s="14"/>
      <c r="FHR96" s="14"/>
      <c r="FHS96" s="14"/>
      <c r="FHT96" s="14"/>
      <c r="FHU96" s="14"/>
      <c r="FHV96" s="14"/>
      <c r="FHW96" s="14"/>
      <c r="FHX96" s="14"/>
      <c r="FHY96" s="14"/>
      <c r="FHZ96" s="14"/>
      <c r="FIA96" s="14"/>
      <c r="FIB96" s="14"/>
      <c r="FIC96" s="14"/>
      <c r="FID96" s="14"/>
      <c r="FIE96" s="14"/>
      <c r="FIF96" s="14"/>
      <c r="FIG96" s="14"/>
      <c r="FIH96" s="14"/>
      <c r="FII96" s="14"/>
      <c r="FIJ96" s="14"/>
      <c r="FIK96" s="14"/>
      <c r="FIL96" s="14"/>
      <c r="FIM96" s="14"/>
      <c r="FIN96" s="14"/>
      <c r="FIO96" s="14"/>
      <c r="FIP96" s="14"/>
      <c r="FIQ96" s="14"/>
      <c r="FIR96" s="14"/>
      <c r="FIS96" s="14"/>
      <c r="FIT96" s="14"/>
      <c r="FIU96" s="14"/>
      <c r="FIV96" s="14"/>
      <c r="FIW96" s="14"/>
      <c r="FIX96" s="14"/>
      <c r="FIY96" s="14"/>
      <c r="FIZ96" s="14"/>
      <c r="FJA96" s="14"/>
      <c r="FJB96" s="14"/>
      <c r="FJC96" s="14"/>
      <c r="FJD96" s="14"/>
      <c r="FJE96" s="14"/>
      <c r="FJF96" s="14"/>
      <c r="FJG96" s="14"/>
      <c r="FJH96" s="14"/>
      <c r="FJI96" s="14"/>
      <c r="FJJ96" s="14"/>
      <c r="FJK96" s="14"/>
      <c r="FJL96" s="14"/>
      <c r="FJM96" s="14"/>
      <c r="FJN96" s="14"/>
      <c r="FJO96" s="14"/>
      <c r="FJP96" s="14"/>
      <c r="FJQ96" s="14"/>
      <c r="FJR96" s="14"/>
      <c r="FJS96" s="14"/>
      <c r="FJT96" s="14"/>
      <c r="FJU96" s="14"/>
      <c r="FJV96" s="14"/>
      <c r="FJW96" s="14"/>
      <c r="FJX96" s="14"/>
      <c r="FJY96" s="14"/>
      <c r="FJZ96" s="14"/>
      <c r="FKA96" s="14"/>
      <c r="FKB96" s="14"/>
      <c r="FKC96" s="14"/>
      <c r="FKD96" s="14"/>
      <c r="FKE96" s="14"/>
      <c r="FKF96" s="14"/>
      <c r="FKG96" s="14"/>
      <c r="FKH96" s="14"/>
      <c r="FKI96" s="14"/>
      <c r="FKJ96" s="14"/>
      <c r="FKK96" s="14"/>
      <c r="FKL96" s="14"/>
      <c r="FKM96" s="14"/>
      <c r="FKN96" s="14"/>
      <c r="FKO96" s="14"/>
      <c r="FKP96" s="14"/>
      <c r="FKQ96" s="14"/>
      <c r="FKR96" s="14"/>
      <c r="FKS96" s="14"/>
      <c r="FKT96" s="14"/>
      <c r="FKU96" s="14"/>
      <c r="FKV96" s="14"/>
      <c r="FKW96" s="14"/>
      <c r="FKX96" s="14"/>
      <c r="FKY96" s="14"/>
      <c r="FKZ96" s="14"/>
      <c r="FLA96" s="14"/>
      <c r="FLB96" s="14"/>
      <c r="FLC96" s="14"/>
      <c r="FLD96" s="14"/>
      <c r="FLE96" s="14"/>
      <c r="FLF96" s="14"/>
      <c r="FLG96" s="14"/>
      <c r="FLH96" s="14"/>
      <c r="FLI96" s="14"/>
      <c r="FLJ96" s="14"/>
      <c r="FLK96" s="14"/>
      <c r="FLL96" s="14"/>
      <c r="FLM96" s="14"/>
      <c r="FLN96" s="14"/>
      <c r="FLO96" s="14"/>
      <c r="FLP96" s="14"/>
      <c r="FLQ96" s="14"/>
      <c r="FLR96" s="14"/>
      <c r="FLS96" s="14"/>
      <c r="FLT96" s="14"/>
      <c r="FLU96" s="14"/>
      <c r="FLV96" s="14"/>
      <c r="FLW96" s="14"/>
      <c r="FLX96" s="14"/>
      <c r="FLY96" s="14"/>
      <c r="FLZ96" s="14"/>
      <c r="FMA96" s="14"/>
      <c r="FMB96" s="14"/>
      <c r="FMC96" s="14"/>
      <c r="FMD96" s="14"/>
      <c r="FME96" s="14"/>
      <c r="FMF96" s="14"/>
      <c r="FMG96" s="14"/>
      <c r="FMH96" s="14"/>
      <c r="FMI96" s="14"/>
      <c r="FMJ96" s="14"/>
      <c r="FMK96" s="14"/>
      <c r="FML96" s="14"/>
      <c r="FMM96" s="14"/>
      <c r="FMN96" s="14"/>
      <c r="FMO96" s="14"/>
      <c r="FMP96" s="14"/>
      <c r="FMQ96" s="14"/>
      <c r="FMR96" s="14"/>
      <c r="FMS96" s="14"/>
      <c r="FMT96" s="14"/>
      <c r="FMU96" s="14"/>
      <c r="FMV96" s="14"/>
      <c r="FMW96" s="14"/>
      <c r="FMX96" s="14"/>
      <c r="FMY96" s="14"/>
      <c r="FMZ96" s="14"/>
      <c r="FNA96" s="14"/>
      <c r="FNB96" s="14"/>
      <c r="FNC96" s="14"/>
      <c r="FND96" s="14"/>
      <c r="FNE96" s="14"/>
      <c r="FNF96" s="14"/>
      <c r="FNG96" s="14"/>
      <c r="FNH96" s="14"/>
      <c r="FNI96" s="14"/>
      <c r="FNJ96" s="14"/>
      <c r="FNK96" s="14"/>
      <c r="FNL96" s="14"/>
      <c r="FNM96" s="14"/>
      <c r="FNN96" s="14"/>
      <c r="FNO96" s="14"/>
      <c r="FNP96" s="14"/>
      <c r="FNQ96" s="14"/>
      <c r="FNR96" s="14"/>
      <c r="FNS96" s="14"/>
      <c r="FNT96" s="14"/>
      <c r="FNU96" s="14"/>
      <c r="FNV96" s="14"/>
      <c r="FNW96" s="14"/>
      <c r="FNX96" s="14"/>
      <c r="FNY96" s="14"/>
      <c r="FNZ96" s="14"/>
      <c r="FOA96" s="14"/>
      <c r="FOB96" s="14"/>
      <c r="FOC96" s="14"/>
      <c r="FOD96" s="14"/>
      <c r="FOE96" s="14"/>
      <c r="FOF96" s="14"/>
      <c r="FOG96" s="14"/>
      <c r="FOH96" s="14"/>
      <c r="FOI96" s="14"/>
      <c r="FOJ96" s="14"/>
      <c r="FOK96" s="14"/>
      <c r="FOL96" s="14"/>
      <c r="FOM96" s="14"/>
      <c r="FON96" s="14"/>
      <c r="FOO96" s="14"/>
      <c r="FOP96" s="14"/>
      <c r="FOQ96" s="14"/>
      <c r="FOR96" s="14"/>
      <c r="FOS96" s="14"/>
      <c r="FOT96" s="14"/>
      <c r="FOU96" s="14"/>
      <c r="FOV96" s="14"/>
      <c r="FOW96" s="14"/>
      <c r="FOX96" s="14"/>
      <c r="FOY96" s="14"/>
      <c r="FOZ96" s="14"/>
      <c r="FPA96" s="14"/>
      <c r="FPB96" s="14"/>
      <c r="FPC96" s="14"/>
      <c r="FPD96" s="14"/>
      <c r="FPE96" s="14"/>
      <c r="FPF96" s="14"/>
      <c r="FPG96" s="14"/>
      <c r="FPH96" s="14"/>
      <c r="FPI96" s="14"/>
      <c r="FPJ96" s="14"/>
      <c r="FPK96" s="14"/>
      <c r="FPL96" s="14"/>
      <c r="FPM96" s="14"/>
      <c r="FPN96" s="14"/>
      <c r="FPO96" s="14"/>
      <c r="FPP96" s="14"/>
      <c r="FPQ96" s="14"/>
      <c r="FPR96" s="14"/>
      <c r="FPS96" s="14"/>
      <c r="FPT96" s="14"/>
      <c r="FPU96" s="14"/>
      <c r="FPV96" s="14"/>
      <c r="FPW96" s="14"/>
      <c r="FPX96" s="14"/>
      <c r="FPY96" s="14"/>
      <c r="FPZ96" s="14"/>
      <c r="FQA96" s="14"/>
      <c r="FQB96" s="14"/>
      <c r="FQC96" s="14"/>
      <c r="FQD96" s="14"/>
      <c r="FQE96" s="14"/>
      <c r="FQF96" s="14"/>
      <c r="FQG96" s="14"/>
      <c r="FQH96" s="14"/>
      <c r="FQI96" s="14"/>
      <c r="FQJ96" s="14"/>
      <c r="FQK96" s="14"/>
      <c r="FQL96" s="14"/>
      <c r="FQM96" s="14"/>
      <c r="FQN96" s="14"/>
      <c r="FQO96" s="14"/>
      <c r="FQP96" s="14"/>
      <c r="FQQ96" s="14"/>
      <c r="FQR96" s="14"/>
      <c r="FQS96" s="14"/>
      <c r="FQT96" s="14"/>
      <c r="FQU96" s="14"/>
      <c r="FQV96" s="14"/>
      <c r="FQW96" s="14"/>
      <c r="FQX96" s="14"/>
      <c r="FQY96" s="14"/>
      <c r="FQZ96" s="14"/>
      <c r="FRA96" s="14"/>
      <c r="FRB96" s="14"/>
      <c r="FRC96" s="14"/>
      <c r="FRD96" s="14"/>
      <c r="FRE96" s="14"/>
      <c r="FRF96" s="14"/>
      <c r="FRG96" s="14"/>
      <c r="FRH96" s="14"/>
      <c r="FRI96" s="14"/>
      <c r="FRJ96" s="14"/>
      <c r="FRK96" s="14"/>
      <c r="FRL96" s="14"/>
      <c r="FRM96" s="14"/>
      <c r="FRN96" s="14"/>
      <c r="FRO96" s="14"/>
      <c r="FRP96" s="14"/>
      <c r="FRQ96" s="14"/>
      <c r="FRR96" s="14"/>
      <c r="FRS96" s="14"/>
      <c r="FRT96" s="14"/>
      <c r="FRU96" s="14"/>
      <c r="FRV96" s="14"/>
      <c r="FRW96" s="14"/>
      <c r="FRX96" s="14"/>
      <c r="FRY96" s="14"/>
      <c r="FRZ96" s="14"/>
      <c r="FSA96" s="14"/>
      <c r="FSB96" s="14"/>
      <c r="FSC96" s="14"/>
      <c r="FSD96" s="14"/>
      <c r="FSE96" s="14"/>
      <c r="FSF96" s="14"/>
      <c r="FSG96" s="14"/>
      <c r="FSH96" s="14"/>
      <c r="FSI96" s="14"/>
      <c r="FSJ96" s="14"/>
      <c r="FSK96" s="14"/>
      <c r="FSL96" s="14"/>
      <c r="FSM96" s="14"/>
      <c r="FSN96" s="14"/>
      <c r="FSO96" s="14"/>
      <c r="FSP96" s="14"/>
      <c r="FSQ96" s="14"/>
      <c r="FSR96" s="14"/>
      <c r="FSS96" s="14"/>
      <c r="FST96" s="14"/>
      <c r="FSU96" s="14"/>
      <c r="FSV96" s="14"/>
      <c r="FSW96" s="14"/>
      <c r="FSX96" s="14"/>
      <c r="FSY96" s="14"/>
      <c r="FSZ96" s="14"/>
      <c r="FTA96" s="14"/>
      <c r="FTB96" s="14"/>
      <c r="FTC96" s="14"/>
      <c r="FTD96" s="14"/>
      <c r="FTE96" s="14"/>
      <c r="FTF96" s="14"/>
      <c r="FTG96" s="14"/>
      <c r="FTH96" s="14"/>
      <c r="FTI96" s="14"/>
      <c r="FTJ96" s="14"/>
      <c r="FTK96" s="14"/>
      <c r="FTL96" s="14"/>
      <c r="FTM96" s="14"/>
      <c r="FTN96" s="14"/>
      <c r="FTO96" s="14"/>
      <c r="FTP96" s="14"/>
      <c r="FTQ96" s="14"/>
      <c r="FTR96" s="14"/>
      <c r="FTS96" s="14"/>
      <c r="FTT96" s="14"/>
      <c r="FTU96" s="14"/>
      <c r="FTV96" s="14"/>
      <c r="FTW96" s="14"/>
      <c r="FTX96" s="14"/>
      <c r="FTY96" s="14"/>
      <c r="FTZ96" s="14"/>
      <c r="FUA96" s="14"/>
      <c r="FUB96" s="14"/>
      <c r="FUC96" s="14"/>
      <c r="FUD96" s="14"/>
      <c r="FUE96" s="14"/>
      <c r="FUF96" s="14"/>
      <c r="FUG96" s="14"/>
      <c r="FUH96" s="14"/>
      <c r="FUI96" s="14"/>
      <c r="FUJ96" s="14"/>
      <c r="FUK96" s="14"/>
      <c r="FUL96" s="14"/>
      <c r="FUM96" s="14"/>
      <c r="FUN96" s="14"/>
      <c r="FUO96" s="14"/>
      <c r="FUP96" s="14"/>
      <c r="FUQ96" s="14"/>
      <c r="FUR96" s="14"/>
      <c r="FUS96" s="14"/>
      <c r="FUT96" s="14"/>
      <c r="FUU96" s="14"/>
      <c r="FUV96" s="14"/>
      <c r="FUW96" s="14"/>
      <c r="FUX96" s="14"/>
      <c r="FUY96" s="14"/>
      <c r="FUZ96" s="14"/>
      <c r="FVA96" s="14"/>
      <c r="FVB96" s="14"/>
      <c r="FVC96" s="14"/>
      <c r="FVD96" s="14"/>
      <c r="FVE96" s="14"/>
      <c r="FVF96" s="14"/>
      <c r="FVG96" s="14"/>
      <c r="FVH96" s="14"/>
      <c r="FVI96" s="14"/>
      <c r="FVJ96" s="14"/>
      <c r="FVK96" s="14"/>
      <c r="FVL96" s="14"/>
      <c r="FVM96" s="14"/>
      <c r="FVN96" s="14"/>
      <c r="FVO96" s="14"/>
      <c r="FVP96" s="14"/>
      <c r="FVQ96" s="14"/>
      <c r="FVR96" s="14"/>
      <c r="FVS96" s="14"/>
      <c r="FVT96" s="14"/>
      <c r="FVU96" s="14"/>
      <c r="FVV96" s="14"/>
      <c r="FVW96" s="14"/>
      <c r="FVX96" s="14"/>
      <c r="FVY96" s="14"/>
      <c r="FVZ96" s="14"/>
      <c r="FWA96" s="14"/>
      <c r="FWB96" s="14"/>
      <c r="FWC96" s="14"/>
      <c r="FWD96" s="14"/>
      <c r="FWE96" s="14"/>
      <c r="FWF96" s="14"/>
      <c r="FWG96" s="14"/>
      <c r="FWH96" s="14"/>
      <c r="FWI96" s="14"/>
      <c r="FWJ96" s="14"/>
      <c r="FWK96" s="14"/>
      <c r="FWL96" s="14"/>
      <c r="FWM96" s="14"/>
      <c r="FWN96" s="14"/>
      <c r="FWO96" s="14"/>
      <c r="FWP96" s="14"/>
      <c r="FWQ96" s="14"/>
      <c r="FWR96" s="14"/>
      <c r="FWS96" s="14"/>
      <c r="FWT96" s="14"/>
      <c r="FWU96" s="14"/>
      <c r="FWV96" s="14"/>
      <c r="FWW96" s="14"/>
      <c r="FWX96" s="14"/>
      <c r="FWY96" s="14"/>
      <c r="FWZ96" s="14"/>
      <c r="FXA96" s="14"/>
      <c r="FXB96" s="14"/>
      <c r="FXC96" s="14"/>
      <c r="FXD96" s="14"/>
      <c r="FXE96" s="14"/>
      <c r="FXF96" s="14"/>
      <c r="FXG96" s="14"/>
      <c r="FXH96" s="14"/>
      <c r="FXI96" s="14"/>
      <c r="FXJ96" s="14"/>
      <c r="FXK96" s="14"/>
      <c r="FXL96" s="14"/>
      <c r="FXM96" s="14"/>
      <c r="FXN96" s="14"/>
      <c r="FXO96" s="14"/>
      <c r="FXP96" s="14"/>
      <c r="FXQ96" s="14"/>
      <c r="FXR96" s="14"/>
      <c r="FXS96" s="14"/>
      <c r="FXT96" s="14"/>
      <c r="FXU96" s="14"/>
      <c r="FXV96" s="14"/>
      <c r="FXW96" s="14"/>
      <c r="FXX96" s="14"/>
      <c r="FXY96" s="14"/>
      <c r="FXZ96" s="14"/>
      <c r="FYA96" s="14"/>
      <c r="FYB96" s="14"/>
      <c r="FYC96" s="14"/>
      <c r="FYD96" s="14"/>
      <c r="FYE96" s="14"/>
      <c r="FYF96" s="14"/>
      <c r="FYG96" s="14"/>
      <c r="FYH96" s="14"/>
      <c r="FYI96" s="14"/>
      <c r="FYJ96" s="14"/>
      <c r="FYK96" s="14"/>
      <c r="FYL96" s="14"/>
      <c r="FYM96" s="14"/>
      <c r="FYN96" s="14"/>
      <c r="FYO96" s="14"/>
      <c r="FYP96" s="14"/>
      <c r="FYQ96" s="14"/>
      <c r="FYR96" s="14"/>
      <c r="FYS96" s="14"/>
      <c r="FYT96" s="14"/>
      <c r="FYU96" s="14"/>
      <c r="FYV96" s="14"/>
      <c r="FYW96" s="14"/>
      <c r="FYX96" s="14"/>
      <c r="FYY96" s="14"/>
      <c r="FYZ96" s="14"/>
      <c r="FZA96" s="14"/>
      <c r="FZB96" s="14"/>
      <c r="FZC96" s="14"/>
      <c r="FZD96" s="14"/>
      <c r="FZE96" s="14"/>
      <c r="FZF96" s="14"/>
      <c r="FZG96" s="14"/>
      <c r="FZH96" s="14"/>
      <c r="FZI96" s="14"/>
      <c r="FZJ96" s="14"/>
      <c r="FZK96" s="14"/>
      <c r="FZL96" s="14"/>
      <c r="FZM96" s="14"/>
      <c r="FZN96" s="14"/>
      <c r="FZO96" s="14"/>
      <c r="FZP96" s="14"/>
      <c r="FZQ96" s="14"/>
      <c r="FZR96" s="14"/>
      <c r="FZS96" s="14"/>
      <c r="FZT96" s="14"/>
      <c r="FZU96" s="14"/>
      <c r="FZV96" s="14"/>
      <c r="FZW96" s="14"/>
      <c r="FZX96" s="14"/>
      <c r="FZY96" s="14"/>
      <c r="FZZ96" s="14"/>
      <c r="GAA96" s="14"/>
      <c r="GAB96" s="14"/>
      <c r="GAC96" s="14"/>
      <c r="GAD96" s="14"/>
      <c r="GAE96" s="14"/>
      <c r="GAF96" s="14"/>
      <c r="GAG96" s="14"/>
      <c r="GAH96" s="14"/>
      <c r="GAI96" s="14"/>
      <c r="GAJ96" s="14"/>
      <c r="GAK96" s="14"/>
      <c r="GAL96" s="14"/>
      <c r="GAM96" s="14"/>
      <c r="GAN96" s="14"/>
      <c r="GAO96" s="14"/>
      <c r="GAP96" s="14"/>
      <c r="GAQ96" s="14"/>
      <c r="GAR96" s="14"/>
      <c r="GAS96" s="14"/>
      <c r="GAT96" s="14"/>
      <c r="GAU96" s="14"/>
      <c r="GAV96" s="14"/>
      <c r="GAW96" s="14"/>
      <c r="GAX96" s="14"/>
      <c r="GAY96" s="14"/>
      <c r="GAZ96" s="14"/>
      <c r="GBA96" s="14"/>
      <c r="GBB96" s="14"/>
      <c r="GBC96" s="14"/>
      <c r="GBD96" s="14"/>
      <c r="GBE96" s="14"/>
      <c r="GBF96" s="14"/>
      <c r="GBG96" s="14"/>
      <c r="GBH96" s="14"/>
      <c r="GBI96" s="14"/>
      <c r="GBJ96" s="14"/>
      <c r="GBK96" s="14"/>
      <c r="GBL96" s="14"/>
      <c r="GBM96" s="14"/>
      <c r="GBN96" s="14"/>
      <c r="GBO96" s="14"/>
      <c r="GBP96" s="14"/>
      <c r="GBQ96" s="14"/>
      <c r="GBR96" s="14"/>
      <c r="GBS96" s="14"/>
      <c r="GBT96" s="14"/>
      <c r="GBU96" s="14"/>
      <c r="GBV96" s="14"/>
      <c r="GBW96" s="14"/>
      <c r="GBX96" s="14"/>
      <c r="GBY96" s="14"/>
      <c r="GBZ96" s="14"/>
      <c r="GCA96" s="14"/>
      <c r="GCB96" s="14"/>
      <c r="GCC96" s="14"/>
      <c r="GCD96" s="14"/>
      <c r="GCE96" s="14"/>
      <c r="GCF96" s="14"/>
      <c r="GCG96" s="14"/>
      <c r="GCH96" s="14"/>
      <c r="GCI96" s="14"/>
      <c r="GCJ96" s="14"/>
      <c r="GCK96" s="14"/>
      <c r="GCL96" s="14"/>
      <c r="GCM96" s="14"/>
      <c r="GCN96" s="14"/>
      <c r="GCO96" s="14"/>
      <c r="GCP96" s="14"/>
      <c r="GCQ96" s="14"/>
      <c r="GCR96" s="14"/>
      <c r="GCS96" s="14"/>
      <c r="GCT96" s="14"/>
      <c r="GCU96" s="14"/>
      <c r="GCV96" s="14"/>
      <c r="GCW96" s="14"/>
      <c r="GCX96" s="14"/>
      <c r="GCY96" s="14"/>
      <c r="GCZ96" s="14"/>
      <c r="GDA96" s="14"/>
      <c r="GDB96" s="14"/>
      <c r="GDC96" s="14"/>
      <c r="GDD96" s="14"/>
      <c r="GDE96" s="14"/>
      <c r="GDF96" s="14"/>
      <c r="GDG96" s="14"/>
      <c r="GDH96" s="14"/>
      <c r="GDI96" s="14"/>
      <c r="GDJ96" s="14"/>
      <c r="GDK96" s="14"/>
      <c r="GDL96" s="14"/>
      <c r="GDM96" s="14"/>
      <c r="GDN96" s="14"/>
      <c r="GDO96" s="14"/>
      <c r="GDP96" s="14"/>
      <c r="GDQ96" s="14"/>
      <c r="GDR96" s="14"/>
      <c r="GDS96" s="14"/>
      <c r="GDT96" s="14"/>
      <c r="GDU96" s="14"/>
      <c r="GDV96" s="14"/>
      <c r="GDW96" s="14"/>
      <c r="GDX96" s="14"/>
      <c r="GDY96" s="14"/>
      <c r="GDZ96" s="14"/>
      <c r="GEA96" s="14"/>
      <c r="GEB96" s="14"/>
      <c r="GEC96" s="14"/>
      <c r="GED96" s="14"/>
      <c r="GEE96" s="14"/>
      <c r="GEF96" s="14"/>
      <c r="GEG96" s="14"/>
      <c r="GEH96" s="14"/>
      <c r="GEI96" s="14"/>
      <c r="GEJ96" s="14"/>
      <c r="GEK96" s="14"/>
      <c r="GEL96" s="14"/>
      <c r="GEM96" s="14"/>
      <c r="GEN96" s="14"/>
      <c r="GEO96" s="14"/>
      <c r="GEP96" s="14"/>
      <c r="GEQ96" s="14"/>
      <c r="GER96" s="14"/>
      <c r="GES96" s="14"/>
      <c r="GET96" s="14"/>
      <c r="GEU96" s="14"/>
      <c r="GEV96" s="14"/>
      <c r="GEW96" s="14"/>
      <c r="GEX96" s="14"/>
      <c r="GEY96" s="14"/>
      <c r="GEZ96" s="14"/>
      <c r="GFA96" s="14"/>
      <c r="GFB96" s="14"/>
      <c r="GFC96" s="14"/>
      <c r="GFD96" s="14"/>
      <c r="GFE96" s="14"/>
      <c r="GFF96" s="14"/>
      <c r="GFG96" s="14"/>
      <c r="GFH96" s="14"/>
      <c r="GFI96" s="14"/>
      <c r="GFJ96" s="14"/>
      <c r="GFK96" s="14"/>
      <c r="GFL96" s="14"/>
      <c r="GFM96" s="14"/>
      <c r="GFN96" s="14"/>
      <c r="GFO96" s="14"/>
      <c r="GFP96" s="14"/>
      <c r="GFQ96" s="14"/>
      <c r="GFR96" s="14"/>
      <c r="GFS96" s="14"/>
      <c r="GFT96" s="14"/>
      <c r="GFU96" s="14"/>
      <c r="GFV96" s="14"/>
      <c r="GFW96" s="14"/>
      <c r="GFX96" s="14"/>
      <c r="GFY96" s="14"/>
      <c r="GFZ96" s="14"/>
      <c r="GGA96" s="14"/>
      <c r="GGB96" s="14"/>
      <c r="GGC96" s="14"/>
      <c r="GGD96" s="14"/>
      <c r="GGE96" s="14"/>
      <c r="GGF96" s="14"/>
      <c r="GGG96" s="14"/>
      <c r="GGH96" s="14"/>
      <c r="GGI96" s="14"/>
      <c r="GGJ96" s="14"/>
      <c r="GGK96" s="14"/>
      <c r="GGL96" s="14"/>
      <c r="GGM96" s="14"/>
      <c r="GGN96" s="14"/>
      <c r="GGO96" s="14"/>
      <c r="GGP96" s="14"/>
      <c r="GGQ96" s="14"/>
      <c r="GGR96" s="14"/>
      <c r="GGS96" s="14"/>
      <c r="GGT96" s="14"/>
      <c r="GGU96" s="14"/>
      <c r="GGV96" s="14"/>
      <c r="GGW96" s="14"/>
      <c r="GGX96" s="14"/>
      <c r="GGY96" s="14"/>
      <c r="GGZ96" s="14"/>
      <c r="GHA96" s="14"/>
      <c r="GHB96" s="14"/>
      <c r="GHC96" s="14"/>
      <c r="GHD96" s="14"/>
      <c r="GHE96" s="14"/>
      <c r="GHF96" s="14"/>
      <c r="GHG96" s="14"/>
      <c r="GHH96" s="14"/>
      <c r="GHI96" s="14"/>
      <c r="GHJ96" s="14"/>
      <c r="GHK96" s="14"/>
      <c r="GHL96" s="14"/>
      <c r="GHM96" s="14"/>
      <c r="GHN96" s="14"/>
      <c r="GHO96" s="14"/>
      <c r="GHP96" s="14"/>
      <c r="GHQ96" s="14"/>
      <c r="GHR96" s="14"/>
      <c r="GHS96" s="14"/>
      <c r="GHT96" s="14"/>
      <c r="GHU96" s="14"/>
      <c r="GHV96" s="14"/>
      <c r="GHW96" s="14"/>
      <c r="GHX96" s="14"/>
      <c r="GHY96" s="14"/>
      <c r="GHZ96" s="14"/>
      <c r="GIA96" s="14"/>
      <c r="GIB96" s="14"/>
      <c r="GIC96" s="14"/>
      <c r="GID96" s="14"/>
      <c r="GIE96" s="14"/>
      <c r="GIF96" s="14"/>
      <c r="GIG96" s="14"/>
      <c r="GIH96" s="14"/>
      <c r="GII96" s="14"/>
      <c r="GIJ96" s="14"/>
      <c r="GIK96" s="14"/>
      <c r="GIL96" s="14"/>
      <c r="GIM96" s="14"/>
      <c r="GIN96" s="14"/>
      <c r="GIO96" s="14"/>
      <c r="GIP96" s="14"/>
      <c r="GIQ96" s="14"/>
      <c r="GIR96" s="14"/>
      <c r="GIS96" s="14"/>
      <c r="GIT96" s="14"/>
      <c r="GIU96" s="14"/>
      <c r="GIV96" s="14"/>
      <c r="GIW96" s="14"/>
      <c r="GIX96" s="14"/>
      <c r="GIY96" s="14"/>
      <c r="GIZ96" s="14"/>
      <c r="GJA96" s="14"/>
      <c r="GJB96" s="14"/>
      <c r="GJC96" s="14"/>
      <c r="GJD96" s="14"/>
      <c r="GJE96" s="14"/>
      <c r="GJF96" s="14"/>
      <c r="GJG96" s="14"/>
      <c r="GJH96" s="14"/>
      <c r="GJI96" s="14"/>
      <c r="GJJ96" s="14"/>
      <c r="GJK96" s="14"/>
      <c r="GJL96" s="14"/>
      <c r="GJM96" s="14"/>
      <c r="GJN96" s="14"/>
      <c r="GJO96" s="14"/>
      <c r="GJP96" s="14"/>
      <c r="GJQ96" s="14"/>
      <c r="GJR96" s="14"/>
      <c r="GJS96" s="14"/>
      <c r="GJT96" s="14"/>
      <c r="GJU96" s="14"/>
      <c r="GJV96" s="14"/>
      <c r="GJW96" s="14"/>
      <c r="GJX96" s="14"/>
      <c r="GJY96" s="14"/>
      <c r="GJZ96" s="14"/>
      <c r="GKA96" s="14"/>
      <c r="GKB96" s="14"/>
      <c r="GKC96" s="14"/>
      <c r="GKD96" s="14"/>
      <c r="GKE96" s="14"/>
      <c r="GKF96" s="14"/>
      <c r="GKG96" s="14"/>
      <c r="GKH96" s="14"/>
      <c r="GKI96" s="14"/>
      <c r="GKJ96" s="14"/>
      <c r="GKK96" s="14"/>
      <c r="GKL96" s="14"/>
      <c r="GKM96" s="14"/>
      <c r="GKN96" s="14"/>
      <c r="GKO96" s="14"/>
      <c r="GKP96" s="14"/>
      <c r="GKQ96" s="14"/>
      <c r="GKR96" s="14"/>
      <c r="GKS96" s="14"/>
      <c r="GKT96" s="14"/>
      <c r="GKU96" s="14"/>
      <c r="GKV96" s="14"/>
      <c r="GKW96" s="14"/>
      <c r="GKX96" s="14"/>
      <c r="GKY96" s="14"/>
      <c r="GKZ96" s="14"/>
      <c r="GLA96" s="14"/>
      <c r="GLB96" s="14"/>
      <c r="GLC96" s="14"/>
      <c r="GLD96" s="14"/>
      <c r="GLE96" s="14"/>
      <c r="GLF96" s="14"/>
      <c r="GLG96" s="14"/>
      <c r="GLH96" s="14"/>
      <c r="GLI96" s="14"/>
      <c r="GLJ96" s="14"/>
      <c r="GLK96" s="14"/>
      <c r="GLL96" s="14"/>
      <c r="GLM96" s="14"/>
      <c r="GLN96" s="14"/>
      <c r="GLO96" s="14"/>
      <c r="GLP96" s="14"/>
      <c r="GLQ96" s="14"/>
      <c r="GLR96" s="14"/>
      <c r="GLS96" s="14"/>
      <c r="GLT96" s="14"/>
      <c r="GLU96" s="14"/>
      <c r="GLV96" s="14"/>
      <c r="GLW96" s="14"/>
      <c r="GLX96" s="14"/>
      <c r="GLY96" s="14"/>
      <c r="GLZ96" s="14"/>
      <c r="GMA96" s="14"/>
      <c r="GMB96" s="14"/>
      <c r="GMC96" s="14"/>
      <c r="GMD96" s="14"/>
      <c r="GME96" s="14"/>
      <c r="GMF96" s="14"/>
      <c r="GMG96" s="14"/>
      <c r="GMH96" s="14"/>
      <c r="GMI96" s="14"/>
      <c r="GMJ96" s="14"/>
      <c r="GMK96" s="14"/>
      <c r="GML96" s="14"/>
      <c r="GMM96" s="14"/>
      <c r="GMN96" s="14"/>
      <c r="GMO96" s="14"/>
      <c r="GMP96" s="14"/>
      <c r="GMQ96" s="14"/>
      <c r="GMR96" s="14"/>
      <c r="GMS96" s="14"/>
      <c r="GMT96" s="14"/>
      <c r="GMU96" s="14"/>
      <c r="GMV96" s="14"/>
      <c r="GMW96" s="14"/>
      <c r="GMX96" s="14"/>
      <c r="GMY96" s="14"/>
      <c r="GMZ96" s="14"/>
      <c r="GNA96" s="14"/>
      <c r="GNB96" s="14"/>
      <c r="GNC96" s="14"/>
      <c r="GND96" s="14"/>
      <c r="GNE96" s="14"/>
      <c r="GNF96" s="14"/>
      <c r="GNG96" s="14"/>
      <c r="GNH96" s="14"/>
      <c r="GNI96" s="14"/>
      <c r="GNJ96" s="14"/>
      <c r="GNK96" s="14"/>
      <c r="GNL96" s="14"/>
      <c r="GNM96" s="14"/>
      <c r="GNN96" s="14"/>
      <c r="GNO96" s="14"/>
      <c r="GNP96" s="14"/>
      <c r="GNQ96" s="14"/>
      <c r="GNR96" s="14"/>
      <c r="GNS96" s="14"/>
      <c r="GNT96" s="14"/>
      <c r="GNU96" s="14"/>
      <c r="GNV96" s="14"/>
      <c r="GNW96" s="14"/>
      <c r="GNX96" s="14"/>
      <c r="GNY96" s="14"/>
      <c r="GNZ96" s="14"/>
      <c r="GOA96" s="14"/>
      <c r="GOB96" s="14"/>
      <c r="GOC96" s="14"/>
      <c r="GOD96" s="14"/>
      <c r="GOE96" s="14"/>
      <c r="GOF96" s="14"/>
      <c r="GOG96" s="14"/>
      <c r="GOH96" s="14"/>
      <c r="GOI96" s="14"/>
      <c r="GOJ96" s="14"/>
      <c r="GOK96" s="14"/>
      <c r="GOL96" s="14"/>
      <c r="GOM96" s="14"/>
      <c r="GON96" s="14"/>
      <c r="GOO96" s="14"/>
      <c r="GOP96" s="14"/>
      <c r="GOQ96" s="14"/>
      <c r="GOR96" s="14"/>
      <c r="GOS96" s="14"/>
      <c r="GOT96" s="14"/>
      <c r="GOU96" s="14"/>
      <c r="GOV96" s="14"/>
      <c r="GOW96" s="14"/>
      <c r="GOX96" s="14"/>
      <c r="GOY96" s="14"/>
      <c r="GOZ96" s="14"/>
      <c r="GPA96" s="14"/>
      <c r="GPB96" s="14"/>
      <c r="GPC96" s="14"/>
      <c r="GPD96" s="14"/>
      <c r="GPE96" s="14"/>
      <c r="GPF96" s="14"/>
      <c r="GPG96" s="14"/>
      <c r="GPH96" s="14"/>
      <c r="GPI96" s="14"/>
      <c r="GPJ96" s="14"/>
      <c r="GPK96" s="14"/>
      <c r="GPL96" s="14"/>
      <c r="GPM96" s="14"/>
      <c r="GPN96" s="14"/>
      <c r="GPO96" s="14"/>
      <c r="GPP96" s="14"/>
      <c r="GPQ96" s="14"/>
      <c r="GPR96" s="14"/>
      <c r="GPS96" s="14"/>
      <c r="GPT96" s="14"/>
      <c r="GPU96" s="14"/>
      <c r="GPV96" s="14"/>
      <c r="GPW96" s="14"/>
      <c r="GPX96" s="14"/>
      <c r="GPY96" s="14"/>
      <c r="GPZ96" s="14"/>
      <c r="GQA96" s="14"/>
      <c r="GQB96" s="14"/>
      <c r="GQC96" s="14"/>
      <c r="GQD96" s="14"/>
      <c r="GQE96" s="14"/>
      <c r="GQF96" s="14"/>
      <c r="GQG96" s="14"/>
      <c r="GQH96" s="14"/>
      <c r="GQI96" s="14"/>
      <c r="GQJ96" s="14"/>
      <c r="GQK96" s="14"/>
      <c r="GQL96" s="14"/>
      <c r="GQM96" s="14"/>
      <c r="GQN96" s="14"/>
      <c r="GQO96" s="14"/>
      <c r="GQP96" s="14"/>
      <c r="GQQ96" s="14"/>
      <c r="GQR96" s="14"/>
      <c r="GQS96" s="14"/>
      <c r="GQT96" s="14"/>
      <c r="GQU96" s="14"/>
      <c r="GQV96" s="14"/>
      <c r="GQW96" s="14"/>
      <c r="GQX96" s="14"/>
      <c r="GQY96" s="14"/>
      <c r="GQZ96" s="14"/>
      <c r="GRA96" s="14"/>
      <c r="GRB96" s="14"/>
      <c r="GRC96" s="14"/>
      <c r="GRD96" s="14"/>
      <c r="GRE96" s="14"/>
      <c r="GRF96" s="14"/>
      <c r="GRG96" s="14"/>
      <c r="GRH96" s="14"/>
      <c r="GRI96" s="14"/>
      <c r="GRJ96" s="14"/>
      <c r="GRK96" s="14"/>
      <c r="GRL96" s="14"/>
      <c r="GRM96" s="14"/>
      <c r="GRN96" s="14"/>
      <c r="GRO96" s="14"/>
      <c r="GRP96" s="14"/>
      <c r="GRQ96" s="14"/>
      <c r="GRR96" s="14"/>
      <c r="GRS96" s="14"/>
      <c r="GRT96" s="14"/>
      <c r="GRU96" s="14"/>
      <c r="GRV96" s="14"/>
      <c r="GRW96" s="14"/>
      <c r="GRX96" s="14"/>
      <c r="GRY96" s="14"/>
      <c r="GRZ96" s="14"/>
      <c r="GSA96" s="14"/>
      <c r="GSB96" s="14"/>
      <c r="GSC96" s="14"/>
      <c r="GSD96" s="14"/>
      <c r="GSE96" s="14"/>
      <c r="GSF96" s="14"/>
      <c r="GSG96" s="14"/>
      <c r="GSH96" s="14"/>
      <c r="GSI96" s="14"/>
      <c r="GSJ96" s="14"/>
      <c r="GSK96" s="14"/>
      <c r="GSL96" s="14"/>
      <c r="GSM96" s="14"/>
      <c r="GSN96" s="14"/>
      <c r="GSO96" s="14"/>
      <c r="GSP96" s="14"/>
      <c r="GSQ96" s="14"/>
      <c r="GSR96" s="14"/>
      <c r="GSS96" s="14"/>
      <c r="GST96" s="14"/>
      <c r="GSU96" s="14"/>
      <c r="GSV96" s="14"/>
      <c r="GSW96" s="14"/>
      <c r="GSX96" s="14"/>
      <c r="GSY96" s="14"/>
      <c r="GSZ96" s="14"/>
      <c r="GTA96" s="14"/>
      <c r="GTB96" s="14"/>
      <c r="GTC96" s="14"/>
      <c r="GTD96" s="14"/>
      <c r="GTE96" s="14"/>
      <c r="GTF96" s="14"/>
      <c r="GTG96" s="14"/>
      <c r="GTH96" s="14"/>
      <c r="GTI96" s="14"/>
      <c r="GTJ96" s="14"/>
      <c r="GTK96" s="14"/>
      <c r="GTL96" s="14"/>
      <c r="GTM96" s="14"/>
      <c r="GTN96" s="14"/>
      <c r="GTO96" s="14"/>
      <c r="GTP96" s="14"/>
      <c r="GTQ96" s="14"/>
      <c r="GTR96" s="14"/>
      <c r="GTS96" s="14"/>
      <c r="GTT96" s="14"/>
      <c r="GTU96" s="14"/>
      <c r="GTV96" s="14"/>
      <c r="GTW96" s="14"/>
      <c r="GTX96" s="14"/>
      <c r="GTY96" s="14"/>
      <c r="GTZ96" s="14"/>
      <c r="GUA96" s="14"/>
      <c r="GUB96" s="14"/>
      <c r="GUC96" s="14"/>
      <c r="GUD96" s="14"/>
      <c r="GUE96" s="14"/>
      <c r="GUF96" s="14"/>
      <c r="GUG96" s="14"/>
      <c r="GUH96" s="14"/>
      <c r="GUI96" s="14"/>
      <c r="GUJ96" s="14"/>
      <c r="GUK96" s="14"/>
      <c r="GUL96" s="14"/>
      <c r="GUM96" s="14"/>
      <c r="GUN96" s="14"/>
      <c r="GUO96" s="14"/>
      <c r="GUP96" s="14"/>
      <c r="GUQ96" s="14"/>
      <c r="GUR96" s="14"/>
      <c r="GUS96" s="14"/>
      <c r="GUT96" s="14"/>
      <c r="GUU96" s="14"/>
      <c r="GUV96" s="14"/>
      <c r="GUW96" s="14"/>
      <c r="GUX96" s="14"/>
      <c r="GUY96" s="14"/>
      <c r="GUZ96" s="14"/>
      <c r="GVA96" s="14"/>
      <c r="GVB96" s="14"/>
      <c r="GVC96" s="14"/>
      <c r="GVD96" s="14"/>
      <c r="GVE96" s="14"/>
      <c r="GVF96" s="14"/>
      <c r="GVG96" s="14"/>
      <c r="GVH96" s="14"/>
      <c r="GVI96" s="14"/>
      <c r="GVJ96" s="14"/>
      <c r="GVK96" s="14"/>
      <c r="GVL96" s="14"/>
      <c r="GVM96" s="14"/>
      <c r="GVN96" s="14"/>
      <c r="GVO96" s="14"/>
      <c r="GVP96" s="14"/>
      <c r="GVQ96" s="14"/>
      <c r="GVR96" s="14"/>
      <c r="GVS96" s="14"/>
      <c r="GVT96" s="14"/>
      <c r="GVU96" s="14"/>
      <c r="GVV96" s="14"/>
      <c r="GVW96" s="14"/>
      <c r="GVX96" s="14"/>
      <c r="GVY96" s="14"/>
      <c r="GVZ96" s="14"/>
      <c r="GWA96" s="14"/>
      <c r="GWB96" s="14"/>
      <c r="GWC96" s="14"/>
      <c r="GWD96" s="14"/>
      <c r="GWE96" s="14"/>
      <c r="GWF96" s="14"/>
      <c r="GWG96" s="14"/>
      <c r="GWH96" s="14"/>
      <c r="GWI96" s="14"/>
      <c r="GWJ96" s="14"/>
      <c r="GWK96" s="14"/>
      <c r="GWL96" s="14"/>
      <c r="GWM96" s="14"/>
      <c r="GWN96" s="14"/>
      <c r="GWO96" s="14"/>
      <c r="GWP96" s="14"/>
      <c r="GWQ96" s="14"/>
      <c r="GWR96" s="14"/>
      <c r="GWS96" s="14"/>
      <c r="GWT96" s="14"/>
      <c r="GWU96" s="14"/>
      <c r="GWV96" s="14"/>
      <c r="GWW96" s="14"/>
      <c r="GWX96" s="14"/>
      <c r="GWY96" s="14"/>
      <c r="GWZ96" s="14"/>
      <c r="GXA96" s="14"/>
      <c r="GXB96" s="14"/>
      <c r="GXC96" s="14"/>
      <c r="GXD96" s="14"/>
      <c r="GXE96" s="14"/>
      <c r="GXF96" s="14"/>
      <c r="GXG96" s="14"/>
      <c r="GXH96" s="14"/>
      <c r="GXI96" s="14"/>
      <c r="GXJ96" s="14"/>
      <c r="GXK96" s="14"/>
      <c r="GXL96" s="14"/>
      <c r="GXM96" s="14"/>
      <c r="GXN96" s="14"/>
      <c r="GXO96" s="14"/>
      <c r="GXP96" s="14"/>
      <c r="GXQ96" s="14"/>
      <c r="GXR96" s="14"/>
      <c r="GXS96" s="14"/>
      <c r="GXT96" s="14"/>
      <c r="GXU96" s="14"/>
      <c r="GXV96" s="14"/>
      <c r="GXW96" s="14"/>
      <c r="GXX96" s="14"/>
      <c r="GXY96" s="14"/>
      <c r="GXZ96" s="14"/>
      <c r="GYA96" s="14"/>
      <c r="GYB96" s="14"/>
      <c r="GYC96" s="14"/>
      <c r="GYD96" s="14"/>
      <c r="GYE96" s="14"/>
      <c r="GYF96" s="14"/>
      <c r="GYG96" s="14"/>
      <c r="GYH96" s="14"/>
      <c r="GYI96" s="14"/>
      <c r="GYJ96" s="14"/>
      <c r="GYK96" s="14"/>
      <c r="GYL96" s="14"/>
      <c r="GYM96" s="14"/>
      <c r="GYN96" s="14"/>
      <c r="GYO96" s="14"/>
      <c r="GYP96" s="14"/>
      <c r="GYQ96" s="14"/>
      <c r="GYR96" s="14"/>
      <c r="GYS96" s="14"/>
      <c r="GYT96" s="14"/>
      <c r="GYU96" s="14"/>
      <c r="GYV96" s="14"/>
      <c r="GYW96" s="14"/>
      <c r="GYX96" s="14"/>
      <c r="GYY96" s="14"/>
      <c r="GYZ96" s="14"/>
      <c r="GZA96" s="14"/>
      <c r="GZB96" s="14"/>
      <c r="GZC96" s="14"/>
      <c r="GZD96" s="14"/>
      <c r="GZE96" s="14"/>
      <c r="GZF96" s="14"/>
      <c r="GZG96" s="14"/>
      <c r="GZH96" s="14"/>
      <c r="GZI96" s="14"/>
      <c r="GZJ96" s="14"/>
      <c r="GZK96" s="14"/>
      <c r="GZL96" s="14"/>
      <c r="GZM96" s="14"/>
      <c r="GZN96" s="14"/>
      <c r="GZO96" s="14"/>
      <c r="GZP96" s="14"/>
      <c r="GZQ96" s="14"/>
      <c r="GZR96" s="14"/>
      <c r="GZS96" s="14"/>
      <c r="GZT96" s="14"/>
      <c r="GZU96" s="14"/>
      <c r="GZV96" s="14"/>
      <c r="GZW96" s="14"/>
      <c r="GZX96" s="14"/>
      <c r="GZY96" s="14"/>
      <c r="GZZ96" s="14"/>
      <c r="HAA96" s="14"/>
      <c r="HAB96" s="14"/>
      <c r="HAC96" s="14"/>
      <c r="HAD96" s="14"/>
      <c r="HAE96" s="14"/>
      <c r="HAF96" s="14"/>
      <c r="HAG96" s="14"/>
      <c r="HAH96" s="14"/>
      <c r="HAI96" s="14"/>
      <c r="HAJ96" s="14"/>
      <c r="HAK96" s="14"/>
      <c r="HAL96" s="14"/>
      <c r="HAM96" s="14"/>
      <c r="HAN96" s="14"/>
      <c r="HAO96" s="14"/>
      <c r="HAP96" s="14"/>
      <c r="HAQ96" s="14"/>
      <c r="HAR96" s="14"/>
      <c r="HAS96" s="14"/>
      <c r="HAT96" s="14"/>
      <c r="HAU96" s="14"/>
      <c r="HAV96" s="14"/>
      <c r="HAW96" s="14"/>
      <c r="HAX96" s="14"/>
      <c r="HAY96" s="14"/>
      <c r="HAZ96" s="14"/>
      <c r="HBA96" s="14"/>
      <c r="HBB96" s="14"/>
      <c r="HBC96" s="14"/>
      <c r="HBD96" s="14"/>
      <c r="HBE96" s="14"/>
      <c r="HBF96" s="14"/>
      <c r="HBG96" s="14"/>
      <c r="HBH96" s="14"/>
      <c r="HBI96" s="14"/>
      <c r="HBJ96" s="14"/>
      <c r="HBK96" s="14"/>
      <c r="HBL96" s="14"/>
      <c r="HBM96" s="14"/>
      <c r="HBN96" s="14"/>
      <c r="HBO96" s="14"/>
      <c r="HBP96" s="14"/>
      <c r="HBQ96" s="14"/>
      <c r="HBR96" s="14"/>
      <c r="HBS96" s="14"/>
      <c r="HBT96" s="14"/>
      <c r="HBU96" s="14"/>
      <c r="HBV96" s="14"/>
      <c r="HBW96" s="14"/>
      <c r="HBX96" s="14"/>
      <c r="HBY96" s="14"/>
      <c r="HBZ96" s="14"/>
      <c r="HCA96" s="14"/>
      <c r="HCB96" s="14"/>
      <c r="HCC96" s="14"/>
      <c r="HCD96" s="14"/>
      <c r="HCE96" s="14"/>
      <c r="HCF96" s="14"/>
      <c r="HCG96" s="14"/>
      <c r="HCH96" s="14"/>
      <c r="HCI96" s="14"/>
      <c r="HCJ96" s="14"/>
      <c r="HCK96" s="14"/>
      <c r="HCL96" s="14"/>
      <c r="HCM96" s="14"/>
      <c r="HCN96" s="14"/>
      <c r="HCO96" s="14"/>
      <c r="HCP96" s="14"/>
      <c r="HCQ96" s="14"/>
      <c r="HCR96" s="14"/>
      <c r="HCS96" s="14"/>
      <c r="HCT96" s="14"/>
      <c r="HCU96" s="14"/>
      <c r="HCV96" s="14"/>
      <c r="HCW96" s="14"/>
      <c r="HCX96" s="14"/>
      <c r="HCY96" s="14"/>
      <c r="HCZ96" s="14"/>
      <c r="HDA96" s="14"/>
      <c r="HDB96" s="14"/>
      <c r="HDC96" s="14"/>
      <c r="HDD96" s="14"/>
      <c r="HDE96" s="14"/>
      <c r="HDF96" s="14"/>
      <c r="HDG96" s="14"/>
      <c r="HDH96" s="14"/>
      <c r="HDI96" s="14"/>
      <c r="HDJ96" s="14"/>
      <c r="HDK96" s="14"/>
      <c r="HDL96" s="14"/>
      <c r="HDM96" s="14"/>
      <c r="HDN96" s="14"/>
      <c r="HDO96" s="14"/>
      <c r="HDP96" s="14"/>
      <c r="HDQ96" s="14"/>
      <c r="HDR96" s="14"/>
      <c r="HDS96" s="14"/>
      <c r="HDT96" s="14"/>
      <c r="HDU96" s="14"/>
      <c r="HDV96" s="14"/>
      <c r="HDW96" s="14"/>
      <c r="HDX96" s="14"/>
      <c r="HDY96" s="14"/>
      <c r="HDZ96" s="14"/>
      <c r="HEA96" s="14"/>
      <c r="HEB96" s="14"/>
      <c r="HEC96" s="14"/>
      <c r="HED96" s="14"/>
      <c r="HEE96" s="14"/>
      <c r="HEF96" s="14"/>
      <c r="HEG96" s="14"/>
      <c r="HEH96" s="14"/>
      <c r="HEI96" s="14"/>
      <c r="HEJ96" s="14"/>
      <c r="HEK96" s="14"/>
      <c r="HEL96" s="14"/>
      <c r="HEM96" s="14"/>
      <c r="HEN96" s="14"/>
      <c r="HEO96" s="14"/>
      <c r="HEP96" s="14"/>
      <c r="HEQ96" s="14"/>
      <c r="HER96" s="14"/>
      <c r="HES96" s="14"/>
      <c r="HET96" s="14"/>
      <c r="HEU96" s="14"/>
      <c r="HEV96" s="14"/>
      <c r="HEW96" s="14"/>
      <c r="HEX96" s="14"/>
      <c r="HEY96" s="14"/>
      <c r="HEZ96" s="14"/>
      <c r="HFA96" s="14"/>
      <c r="HFB96" s="14"/>
      <c r="HFC96" s="14"/>
      <c r="HFD96" s="14"/>
      <c r="HFE96" s="14"/>
      <c r="HFF96" s="14"/>
      <c r="HFG96" s="14"/>
      <c r="HFH96" s="14"/>
      <c r="HFI96" s="14"/>
      <c r="HFJ96" s="14"/>
      <c r="HFK96" s="14"/>
      <c r="HFL96" s="14"/>
      <c r="HFM96" s="14"/>
      <c r="HFN96" s="14"/>
      <c r="HFO96" s="14"/>
      <c r="HFP96" s="14"/>
      <c r="HFQ96" s="14"/>
      <c r="HFR96" s="14"/>
      <c r="HFS96" s="14"/>
      <c r="HFT96" s="14"/>
      <c r="HFU96" s="14"/>
      <c r="HFV96" s="14"/>
      <c r="HFW96" s="14"/>
      <c r="HFX96" s="14"/>
      <c r="HFY96" s="14"/>
      <c r="HFZ96" s="14"/>
      <c r="HGA96" s="14"/>
      <c r="HGB96" s="14"/>
      <c r="HGC96" s="14"/>
      <c r="HGD96" s="14"/>
      <c r="HGE96" s="14"/>
      <c r="HGF96" s="14"/>
      <c r="HGG96" s="14"/>
      <c r="HGH96" s="14"/>
      <c r="HGI96" s="14"/>
      <c r="HGJ96" s="14"/>
      <c r="HGK96" s="14"/>
      <c r="HGL96" s="14"/>
      <c r="HGM96" s="14"/>
      <c r="HGN96" s="14"/>
      <c r="HGO96" s="14"/>
      <c r="HGP96" s="14"/>
      <c r="HGQ96" s="14"/>
      <c r="HGR96" s="14"/>
      <c r="HGS96" s="14"/>
      <c r="HGT96" s="14"/>
      <c r="HGU96" s="14"/>
      <c r="HGV96" s="14"/>
      <c r="HGW96" s="14"/>
      <c r="HGX96" s="14"/>
      <c r="HGY96" s="14"/>
      <c r="HGZ96" s="14"/>
      <c r="HHA96" s="14"/>
      <c r="HHB96" s="14"/>
      <c r="HHC96" s="14"/>
      <c r="HHD96" s="14"/>
      <c r="HHE96" s="14"/>
      <c r="HHF96" s="14"/>
      <c r="HHG96" s="14"/>
      <c r="HHH96" s="14"/>
      <c r="HHI96" s="14"/>
      <c r="HHJ96" s="14"/>
      <c r="HHK96" s="14"/>
      <c r="HHL96" s="14"/>
      <c r="HHM96" s="14"/>
      <c r="HHN96" s="14"/>
      <c r="HHO96" s="14"/>
      <c r="HHP96" s="14"/>
      <c r="HHQ96" s="14"/>
      <c r="HHR96" s="14"/>
      <c r="HHS96" s="14"/>
      <c r="HHT96" s="14"/>
      <c r="HHU96" s="14"/>
      <c r="HHV96" s="14"/>
      <c r="HHW96" s="14"/>
      <c r="HHX96" s="14"/>
      <c r="HHY96" s="14"/>
      <c r="HHZ96" s="14"/>
      <c r="HIA96" s="14"/>
      <c r="HIB96" s="14"/>
      <c r="HIC96" s="14"/>
      <c r="HID96" s="14"/>
      <c r="HIE96" s="14"/>
      <c r="HIF96" s="14"/>
      <c r="HIG96" s="14"/>
      <c r="HIH96" s="14"/>
      <c r="HII96" s="14"/>
      <c r="HIJ96" s="14"/>
      <c r="HIK96" s="14"/>
      <c r="HIL96" s="14"/>
      <c r="HIM96" s="14"/>
      <c r="HIN96" s="14"/>
      <c r="HIO96" s="14"/>
      <c r="HIP96" s="14"/>
      <c r="HIQ96" s="14"/>
      <c r="HIR96" s="14"/>
      <c r="HIS96" s="14"/>
      <c r="HIT96" s="14"/>
      <c r="HIU96" s="14"/>
      <c r="HIV96" s="14"/>
      <c r="HIW96" s="14"/>
      <c r="HIX96" s="14"/>
      <c r="HIY96" s="14"/>
      <c r="HIZ96" s="14"/>
      <c r="HJA96" s="14"/>
      <c r="HJB96" s="14"/>
      <c r="HJC96" s="14"/>
      <c r="HJD96" s="14"/>
      <c r="HJE96" s="14"/>
      <c r="HJF96" s="14"/>
      <c r="HJG96" s="14"/>
      <c r="HJH96" s="14"/>
      <c r="HJI96" s="14"/>
      <c r="HJJ96" s="14"/>
      <c r="HJK96" s="14"/>
      <c r="HJL96" s="14"/>
      <c r="HJM96" s="14"/>
      <c r="HJN96" s="14"/>
      <c r="HJO96" s="14"/>
      <c r="HJP96" s="14"/>
      <c r="HJQ96" s="14"/>
      <c r="HJR96" s="14"/>
      <c r="HJS96" s="14"/>
      <c r="HJT96" s="14"/>
      <c r="HJU96" s="14"/>
      <c r="HJV96" s="14"/>
      <c r="HJW96" s="14"/>
      <c r="HJX96" s="14"/>
      <c r="HJY96" s="14"/>
      <c r="HJZ96" s="14"/>
      <c r="HKA96" s="14"/>
      <c r="HKB96" s="14"/>
      <c r="HKC96" s="14"/>
      <c r="HKD96" s="14"/>
      <c r="HKE96" s="14"/>
      <c r="HKF96" s="14"/>
      <c r="HKG96" s="14"/>
      <c r="HKH96" s="14"/>
      <c r="HKI96" s="14"/>
      <c r="HKJ96" s="14"/>
      <c r="HKK96" s="14"/>
      <c r="HKL96" s="14"/>
      <c r="HKM96" s="14"/>
      <c r="HKN96" s="14"/>
      <c r="HKO96" s="14"/>
      <c r="HKP96" s="14"/>
      <c r="HKQ96" s="14"/>
      <c r="HKR96" s="14"/>
      <c r="HKS96" s="14"/>
      <c r="HKT96" s="14"/>
      <c r="HKU96" s="14"/>
      <c r="HKV96" s="14"/>
      <c r="HKW96" s="14"/>
      <c r="HKX96" s="14"/>
      <c r="HKY96" s="14"/>
      <c r="HKZ96" s="14"/>
      <c r="HLA96" s="14"/>
      <c r="HLB96" s="14"/>
      <c r="HLC96" s="14"/>
      <c r="HLD96" s="14"/>
      <c r="HLE96" s="14"/>
      <c r="HLF96" s="14"/>
      <c r="HLG96" s="14"/>
      <c r="HLH96" s="14"/>
      <c r="HLI96" s="14"/>
      <c r="HLJ96" s="14"/>
      <c r="HLK96" s="14"/>
      <c r="HLL96" s="14"/>
      <c r="HLM96" s="14"/>
      <c r="HLN96" s="14"/>
      <c r="HLO96" s="14"/>
      <c r="HLP96" s="14"/>
      <c r="HLQ96" s="14"/>
      <c r="HLR96" s="14"/>
      <c r="HLS96" s="14"/>
      <c r="HLT96" s="14"/>
      <c r="HLU96" s="14"/>
      <c r="HLV96" s="14"/>
      <c r="HLW96" s="14"/>
      <c r="HLX96" s="14"/>
      <c r="HLY96" s="14"/>
      <c r="HLZ96" s="14"/>
      <c r="HMA96" s="14"/>
      <c r="HMB96" s="14"/>
      <c r="HMC96" s="14"/>
      <c r="HMD96" s="14"/>
      <c r="HME96" s="14"/>
      <c r="HMF96" s="14"/>
      <c r="HMG96" s="14"/>
      <c r="HMH96" s="14"/>
      <c r="HMI96" s="14"/>
      <c r="HMJ96" s="14"/>
      <c r="HMK96" s="14"/>
      <c r="HML96" s="14"/>
      <c r="HMM96" s="14"/>
      <c r="HMN96" s="14"/>
      <c r="HMO96" s="14"/>
      <c r="HMP96" s="14"/>
      <c r="HMQ96" s="14"/>
      <c r="HMR96" s="14"/>
      <c r="HMS96" s="14"/>
      <c r="HMT96" s="14"/>
      <c r="HMU96" s="14"/>
      <c r="HMV96" s="14"/>
      <c r="HMW96" s="14"/>
      <c r="HMX96" s="14"/>
      <c r="HMY96" s="14"/>
      <c r="HMZ96" s="14"/>
      <c r="HNA96" s="14"/>
      <c r="HNB96" s="14"/>
      <c r="HNC96" s="14"/>
      <c r="HND96" s="14"/>
      <c r="HNE96" s="14"/>
      <c r="HNF96" s="14"/>
      <c r="HNG96" s="14"/>
      <c r="HNH96" s="14"/>
      <c r="HNI96" s="14"/>
      <c r="HNJ96" s="14"/>
      <c r="HNK96" s="14"/>
      <c r="HNL96" s="14"/>
      <c r="HNM96" s="14"/>
      <c r="HNN96" s="14"/>
      <c r="HNO96" s="14"/>
      <c r="HNP96" s="14"/>
      <c r="HNQ96" s="14"/>
      <c r="HNR96" s="14"/>
      <c r="HNS96" s="14"/>
      <c r="HNT96" s="14"/>
      <c r="HNU96" s="14"/>
      <c r="HNV96" s="14"/>
      <c r="HNW96" s="14"/>
      <c r="HNX96" s="14"/>
      <c r="HNY96" s="14"/>
      <c r="HNZ96" s="14"/>
      <c r="HOA96" s="14"/>
      <c r="HOB96" s="14"/>
      <c r="HOC96" s="14"/>
      <c r="HOD96" s="14"/>
      <c r="HOE96" s="14"/>
      <c r="HOF96" s="14"/>
      <c r="HOG96" s="14"/>
      <c r="HOH96" s="14"/>
      <c r="HOI96" s="14"/>
      <c r="HOJ96" s="14"/>
      <c r="HOK96" s="14"/>
      <c r="HOL96" s="14"/>
      <c r="HOM96" s="14"/>
      <c r="HON96" s="14"/>
      <c r="HOO96" s="14"/>
      <c r="HOP96" s="14"/>
      <c r="HOQ96" s="14"/>
      <c r="HOR96" s="14"/>
      <c r="HOS96" s="14"/>
      <c r="HOT96" s="14"/>
      <c r="HOU96" s="14"/>
      <c r="HOV96" s="14"/>
      <c r="HOW96" s="14"/>
      <c r="HOX96" s="14"/>
      <c r="HOY96" s="14"/>
      <c r="HOZ96" s="14"/>
      <c r="HPA96" s="14"/>
      <c r="HPB96" s="14"/>
      <c r="HPC96" s="14"/>
      <c r="HPD96" s="14"/>
      <c r="HPE96" s="14"/>
      <c r="HPF96" s="14"/>
      <c r="HPG96" s="14"/>
      <c r="HPH96" s="14"/>
      <c r="HPI96" s="14"/>
      <c r="HPJ96" s="14"/>
      <c r="HPK96" s="14"/>
      <c r="HPL96" s="14"/>
      <c r="HPM96" s="14"/>
      <c r="HPN96" s="14"/>
      <c r="HPO96" s="14"/>
      <c r="HPP96" s="14"/>
      <c r="HPQ96" s="14"/>
      <c r="HPR96" s="14"/>
      <c r="HPS96" s="14"/>
      <c r="HPT96" s="14"/>
      <c r="HPU96" s="14"/>
      <c r="HPV96" s="14"/>
      <c r="HPW96" s="14"/>
      <c r="HPX96" s="14"/>
      <c r="HPY96" s="14"/>
      <c r="HPZ96" s="14"/>
      <c r="HQA96" s="14"/>
      <c r="HQB96" s="14"/>
      <c r="HQC96" s="14"/>
      <c r="HQD96" s="14"/>
      <c r="HQE96" s="14"/>
      <c r="HQF96" s="14"/>
      <c r="HQG96" s="14"/>
      <c r="HQH96" s="14"/>
      <c r="HQI96" s="14"/>
      <c r="HQJ96" s="14"/>
      <c r="HQK96" s="14"/>
      <c r="HQL96" s="14"/>
      <c r="HQM96" s="14"/>
      <c r="HQN96" s="14"/>
      <c r="HQO96" s="14"/>
      <c r="HQP96" s="14"/>
      <c r="HQQ96" s="14"/>
      <c r="HQR96" s="14"/>
      <c r="HQS96" s="14"/>
      <c r="HQT96" s="14"/>
      <c r="HQU96" s="14"/>
      <c r="HQV96" s="14"/>
      <c r="HQW96" s="14"/>
      <c r="HQX96" s="14"/>
      <c r="HQY96" s="14"/>
      <c r="HQZ96" s="14"/>
      <c r="HRA96" s="14"/>
      <c r="HRB96" s="14"/>
      <c r="HRC96" s="14"/>
      <c r="HRD96" s="14"/>
      <c r="HRE96" s="14"/>
      <c r="HRF96" s="14"/>
      <c r="HRG96" s="14"/>
      <c r="HRH96" s="14"/>
      <c r="HRI96" s="14"/>
      <c r="HRJ96" s="14"/>
      <c r="HRK96" s="14"/>
      <c r="HRL96" s="14"/>
      <c r="HRM96" s="14"/>
      <c r="HRN96" s="14"/>
      <c r="HRO96" s="14"/>
      <c r="HRP96" s="14"/>
      <c r="HRQ96" s="14"/>
      <c r="HRR96" s="14"/>
      <c r="HRS96" s="14"/>
      <c r="HRT96" s="14"/>
      <c r="HRU96" s="14"/>
      <c r="HRV96" s="14"/>
      <c r="HRW96" s="14"/>
      <c r="HRX96" s="14"/>
      <c r="HRY96" s="14"/>
      <c r="HRZ96" s="14"/>
      <c r="HSA96" s="14"/>
      <c r="HSB96" s="14"/>
      <c r="HSC96" s="14"/>
      <c r="HSD96" s="14"/>
      <c r="HSE96" s="14"/>
      <c r="HSF96" s="14"/>
      <c r="HSG96" s="14"/>
      <c r="HSH96" s="14"/>
      <c r="HSI96" s="14"/>
      <c r="HSJ96" s="14"/>
      <c r="HSK96" s="14"/>
      <c r="HSL96" s="14"/>
      <c r="HSM96" s="14"/>
      <c r="HSN96" s="14"/>
      <c r="HSO96" s="14"/>
      <c r="HSP96" s="14"/>
      <c r="HSQ96" s="14"/>
      <c r="HSR96" s="14"/>
      <c r="HSS96" s="14"/>
      <c r="HST96" s="14"/>
      <c r="HSU96" s="14"/>
      <c r="HSV96" s="14"/>
      <c r="HSW96" s="14"/>
      <c r="HSX96" s="14"/>
      <c r="HSY96" s="14"/>
      <c r="HSZ96" s="14"/>
      <c r="HTA96" s="14"/>
      <c r="HTB96" s="14"/>
      <c r="HTC96" s="14"/>
      <c r="HTD96" s="14"/>
      <c r="HTE96" s="14"/>
      <c r="HTF96" s="14"/>
      <c r="HTG96" s="14"/>
      <c r="HTH96" s="14"/>
      <c r="HTI96" s="14"/>
      <c r="HTJ96" s="14"/>
      <c r="HTK96" s="14"/>
      <c r="HTL96" s="14"/>
      <c r="HTM96" s="14"/>
      <c r="HTN96" s="14"/>
      <c r="HTO96" s="14"/>
      <c r="HTP96" s="14"/>
      <c r="HTQ96" s="14"/>
      <c r="HTR96" s="14"/>
      <c r="HTS96" s="14"/>
      <c r="HTT96" s="14"/>
      <c r="HTU96" s="14"/>
      <c r="HTV96" s="14"/>
      <c r="HTW96" s="14"/>
      <c r="HTX96" s="14"/>
      <c r="HTY96" s="14"/>
      <c r="HTZ96" s="14"/>
      <c r="HUA96" s="14"/>
      <c r="HUB96" s="14"/>
      <c r="HUC96" s="14"/>
      <c r="HUD96" s="14"/>
      <c r="HUE96" s="14"/>
      <c r="HUF96" s="14"/>
      <c r="HUG96" s="14"/>
      <c r="HUH96" s="14"/>
      <c r="HUI96" s="14"/>
      <c r="HUJ96" s="14"/>
      <c r="HUK96" s="14"/>
      <c r="HUL96" s="14"/>
      <c r="HUM96" s="14"/>
      <c r="HUN96" s="14"/>
      <c r="HUO96" s="14"/>
      <c r="HUP96" s="14"/>
      <c r="HUQ96" s="14"/>
      <c r="HUR96" s="14"/>
      <c r="HUS96" s="14"/>
      <c r="HUT96" s="14"/>
      <c r="HUU96" s="14"/>
      <c r="HUV96" s="14"/>
      <c r="HUW96" s="14"/>
      <c r="HUX96" s="14"/>
      <c r="HUY96" s="14"/>
      <c r="HUZ96" s="14"/>
      <c r="HVA96" s="14"/>
      <c r="HVB96" s="14"/>
      <c r="HVC96" s="14"/>
      <c r="HVD96" s="14"/>
      <c r="HVE96" s="14"/>
      <c r="HVF96" s="14"/>
      <c r="HVG96" s="14"/>
      <c r="HVH96" s="14"/>
      <c r="HVI96" s="14"/>
      <c r="HVJ96" s="14"/>
      <c r="HVK96" s="14"/>
      <c r="HVL96" s="14"/>
      <c r="HVM96" s="14"/>
      <c r="HVN96" s="14"/>
      <c r="HVO96" s="14"/>
      <c r="HVP96" s="14"/>
      <c r="HVQ96" s="14"/>
      <c r="HVR96" s="14"/>
      <c r="HVS96" s="14"/>
      <c r="HVT96" s="14"/>
      <c r="HVU96" s="14"/>
      <c r="HVV96" s="14"/>
      <c r="HVW96" s="14"/>
      <c r="HVX96" s="14"/>
      <c r="HVY96" s="14"/>
      <c r="HVZ96" s="14"/>
      <c r="HWA96" s="14"/>
      <c r="HWB96" s="14"/>
      <c r="HWC96" s="14"/>
      <c r="HWD96" s="14"/>
      <c r="HWE96" s="14"/>
      <c r="HWF96" s="14"/>
      <c r="HWG96" s="14"/>
      <c r="HWH96" s="14"/>
      <c r="HWI96" s="14"/>
      <c r="HWJ96" s="14"/>
      <c r="HWK96" s="14"/>
      <c r="HWL96" s="14"/>
      <c r="HWM96" s="14"/>
      <c r="HWN96" s="14"/>
      <c r="HWO96" s="14"/>
      <c r="HWP96" s="14"/>
      <c r="HWQ96" s="14"/>
      <c r="HWR96" s="14"/>
      <c r="HWS96" s="14"/>
      <c r="HWT96" s="14"/>
      <c r="HWU96" s="14"/>
      <c r="HWV96" s="14"/>
      <c r="HWW96" s="14"/>
      <c r="HWX96" s="14"/>
      <c r="HWY96" s="14"/>
      <c r="HWZ96" s="14"/>
      <c r="HXA96" s="14"/>
      <c r="HXB96" s="14"/>
      <c r="HXC96" s="14"/>
      <c r="HXD96" s="14"/>
      <c r="HXE96" s="14"/>
      <c r="HXF96" s="14"/>
      <c r="HXG96" s="14"/>
      <c r="HXH96" s="14"/>
      <c r="HXI96" s="14"/>
      <c r="HXJ96" s="14"/>
      <c r="HXK96" s="14"/>
      <c r="HXL96" s="14"/>
      <c r="HXM96" s="14"/>
      <c r="HXN96" s="14"/>
      <c r="HXO96" s="14"/>
      <c r="HXP96" s="14"/>
      <c r="HXQ96" s="14"/>
      <c r="HXR96" s="14"/>
      <c r="HXS96" s="14"/>
      <c r="HXT96" s="14"/>
      <c r="HXU96" s="14"/>
      <c r="HXV96" s="14"/>
      <c r="HXW96" s="14"/>
      <c r="HXX96" s="14"/>
      <c r="HXY96" s="14"/>
      <c r="HXZ96" s="14"/>
      <c r="HYA96" s="14"/>
      <c r="HYB96" s="14"/>
      <c r="HYC96" s="14"/>
      <c r="HYD96" s="14"/>
      <c r="HYE96" s="14"/>
      <c r="HYF96" s="14"/>
      <c r="HYG96" s="14"/>
      <c r="HYH96" s="14"/>
      <c r="HYI96" s="14"/>
      <c r="HYJ96" s="14"/>
      <c r="HYK96" s="14"/>
      <c r="HYL96" s="14"/>
      <c r="HYM96" s="14"/>
      <c r="HYN96" s="14"/>
      <c r="HYO96" s="14"/>
      <c r="HYP96" s="14"/>
      <c r="HYQ96" s="14"/>
      <c r="HYR96" s="14"/>
      <c r="HYS96" s="14"/>
      <c r="HYT96" s="14"/>
      <c r="HYU96" s="14"/>
      <c r="HYV96" s="14"/>
      <c r="HYW96" s="14"/>
      <c r="HYX96" s="14"/>
      <c r="HYY96" s="14"/>
      <c r="HYZ96" s="14"/>
      <c r="HZA96" s="14"/>
      <c r="HZB96" s="14"/>
      <c r="HZC96" s="14"/>
      <c r="HZD96" s="14"/>
      <c r="HZE96" s="14"/>
      <c r="HZF96" s="14"/>
      <c r="HZG96" s="14"/>
      <c r="HZH96" s="14"/>
      <c r="HZI96" s="14"/>
      <c r="HZJ96" s="14"/>
      <c r="HZK96" s="14"/>
      <c r="HZL96" s="14"/>
      <c r="HZM96" s="14"/>
      <c r="HZN96" s="14"/>
      <c r="HZO96" s="14"/>
      <c r="HZP96" s="14"/>
      <c r="HZQ96" s="14"/>
      <c r="HZR96" s="14"/>
      <c r="HZS96" s="14"/>
      <c r="HZT96" s="14"/>
      <c r="HZU96" s="14"/>
      <c r="HZV96" s="14"/>
      <c r="HZW96" s="14"/>
      <c r="HZX96" s="14"/>
      <c r="HZY96" s="14"/>
      <c r="HZZ96" s="14"/>
      <c r="IAA96" s="14"/>
      <c r="IAB96" s="14"/>
      <c r="IAC96" s="14"/>
      <c r="IAD96" s="14"/>
      <c r="IAE96" s="14"/>
      <c r="IAF96" s="14"/>
      <c r="IAG96" s="14"/>
      <c r="IAH96" s="14"/>
      <c r="IAI96" s="14"/>
      <c r="IAJ96" s="14"/>
      <c r="IAK96" s="14"/>
      <c r="IAL96" s="14"/>
      <c r="IAM96" s="14"/>
      <c r="IAN96" s="14"/>
      <c r="IAO96" s="14"/>
      <c r="IAP96" s="14"/>
      <c r="IAQ96" s="14"/>
      <c r="IAR96" s="14"/>
      <c r="IAS96" s="14"/>
      <c r="IAT96" s="14"/>
      <c r="IAU96" s="14"/>
      <c r="IAV96" s="14"/>
      <c r="IAW96" s="14"/>
      <c r="IAX96" s="14"/>
      <c r="IAY96" s="14"/>
      <c r="IAZ96" s="14"/>
      <c r="IBA96" s="14"/>
      <c r="IBB96" s="14"/>
      <c r="IBC96" s="14"/>
      <c r="IBD96" s="14"/>
      <c r="IBE96" s="14"/>
      <c r="IBF96" s="14"/>
      <c r="IBG96" s="14"/>
      <c r="IBH96" s="14"/>
      <c r="IBI96" s="14"/>
      <c r="IBJ96" s="14"/>
      <c r="IBK96" s="14"/>
      <c r="IBL96" s="14"/>
      <c r="IBM96" s="14"/>
      <c r="IBN96" s="14"/>
      <c r="IBO96" s="14"/>
      <c r="IBP96" s="14"/>
      <c r="IBQ96" s="14"/>
      <c r="IBR96" s="14"/>
      <c r="IBS96" s="14"/>
      <c r="IBT96" s="14"/>
      <c r="IBU96" s="14"/>
      <c r="IBV96" s="14"/>
      <c r="IBW96" s="14"/>
      <c r="IBX96" s="14"/>
      <c r="IBY96" s="14"/>
      <c r="IBZ96" s="14"/>
      <c r="ICA96" s="14"/>
      <c r="ICB96" s="14"/>
      <c r="ICC96" s="14"/>
      <c r="ICD96" s="14"/>
      <c r="ICE96" s="14"/>
      <c r="ICF96" s="14"/>
      <c r="ICG96" s="14"/>
      <c r="ICH96" s="14"/>
      <c r="ICI96" s="14"/>
      <c r="ICJ96" s="14"/>
      <c r="ICK96" s="14"/>
      <c r="ICL96" s="14"/>
      <c r="ICM96" s="14"/>
      <c r="ICN96" s="14"/>
      <c r="ICO96" s="14"/>
      <c r="ICP96" s="14"/>
      <c r="ICQ96" s="14"/>
      <c r="ICR96" s="14"/>
      <c r="ICS96" s="14"/>
      <c r="ICT96" s="14"/>
      <c r="ICU96" s="14"/>
      <c r="ICV96" s="14"/>
      <c r="ICW96" s="14"/>
      <c r="ICX96" s="14"/>
      <c r="ICY96" s="14"/>
      <c r="ICZ96" s="14"/>
      <c r="IDA96" s="14"/>
      <c r="IDB96" s="14"/>
      <c r="IDC96" s="14"/>
      <c r="IDD96" s="14"/>
      <c r="IDE96" s="14"/>
      <c r="IDF96" s="14"/>
      <c r="IDG96" s="14"/>
      <c r="IDH96" s="14"/>
      <c r="IDI96" s="14"/>
      <c r="IDJ96" s="14"/>
      <c r="IDK96" s="14"/>
      <c r="IDL96" s="14"/>
      <c r="IDM96" s="14"/>
      <c r="IDN96" s="14"/>
      <c r="IDO96" s="14"/>
      <c r="IDP96" s="14"/>
      <c r="IDQ96" s="14"/>
      <c r="IDR96" s="14"/>
      <c r="IDS96" s="14"/>
      <c r="IDT96" s="14"/>
      <c r="IDU96" s="14"/>
      <c r="IDV96" s="14"/>
      <c r="IDW96" s="14"/>
      <c r="IDX96" s="14"/>
      <c r="IDY96" s="14"/>
      <c r="IDZ96" s="14"/>
      <c r="IEA96" s="14"/>
      <c r="IEB96" s="14"/>
      <c r="IEC96" s="14"/>
      <c r="IED96" s="14"/>
      <c r="IEE96" s="14"/>
      <c r="IEF96" s="14"/>
      <c r="IEG96" s="14"/>
      <c r="IEH96" s="14"/>
      <c r="IEI96" s="14"/>
      <c r="IEJ96" s="14"/>
      <c r="IEK96" s="14"/>
      <c r="IEL96" s="14"/>
      <c r="IEM96" s="14"/>
      <c r="IEN96" s="14"/>
      <c r="IEO96" s="14"/>
      <c r="IEP96" s="14"/>
      <c r="IEQ96" s="14"/>
      <c r="IER96" s="14"/>
      <c r="IES96" s="14"/>
      <c r="IET96" s="14"/>
      <c r="IEU96" s="14"/>
      <c r="IEV96" s="14"/>
      <c r="IEW96" s="14"/>
      <c r="IEX96" s="14"/>
      <c r="IEY96" s="14"/>
      <c r="IEZ96" s="14"/>
      <c r="IFA96" s="14"/>
      <c r="IFB96" s="14"/>
      <c r="IFC96" s="14"/>
      <c r="IFD96" s="14"/>
      <c r="IFE96" s="14"/>
      <c r="IFF96" s="14"/>
      <c r="IFG96" s="14"/>
      <c r="IFH96" s="14"/>
      <c r="IFI96" s="14"/>
      <c r="IFJ96" s="14"/>
      <c r="IFK96" s="14"/>
      <c r="IFL96" s="14"/>
      <c r="IFM96" s="14"/>
      <c r="IFN96" s="14"/>
      <c r="IFO96" s="14"/>
      <c r="IFP96" s="14"/>
      <c r="IFQ96" s="14"/>
      <c r="IFR96" s="14"/>
      <c r="IFS96" s="14"/>
      <c r="IFT96" s="14"/>
      <c r="IFU96" s="14"/>
      <c r="IFV96" s="14"/>
      <c r="IFW96" s="14"/>
      <c r="IFX96" s="14"/>
      <c r="IFY96" s="14"/>
      <c r="IFZ96" s="14"/>
      <c r="IGA96" s="14"/>
      <c r="IGB96" s="14"/>
      <c r="IGC96" s="14"/>
      <c r="IGD96" s="14"/>
      <c r="IGE96" s="14"/>
      <c r="IGF96" s="14"/>
      <c r="IGG96" s="14"/>
      <c r="IGH96" s="14"/>
      <c r="IGI96" s="14"/>
      <c r="IGJ96" s="14"/>
      <c r="IGK96" s="14"/>
      <c r="IGL96" s="14"/>
      <c r="IGM96" s="14"/>
      <c r="IGN96" s="14"/>
      <c r="IGO96" s="14"/>
      <c r="IGP96" s="14"/>
      <c r="IGQ96" s="14"/>
      <c r="IGR96" s="14"/>
      <c r="IGS96" s="14"/>
      <c r="IGT96" s="14"/>
      <c r="IGU96" s="14"/>
      <c r="IGV96" s="14"/>
      <c r="IGW96" s="14"/>
      <c r="IGX96" s="14"/>
      <c r="IGY96" s="14"/>
      <c r="IGZ96" s="14"/>
      <c r="IHA96" s="14"/>
      <c r="IHB96" s="14"/>
      <c r="IHC96" s="14"/>
      <c r="IHD96" s="14"/>
      <c r="IHE96" s="14"/>
      <c r="IHF96" s="14"/>
      <c r="IHG96" s="14"/>
      <c r="IHH96" s="14"/>
      <c r="IHI96" s="14"/>
      <c r="IHJ96" s="14"/>
      <c r="IHK96" s="14"/>
      <c r="IHL96" s="14"/>
      <c r="IHM96" s="14"/>
      <c r="IHN96" s="14"/>
      <c r="IHO96" s="14"/>
      <c r="IHP96" s="14"/>
      <c r="IHQ96" s="14"/>
      <c r="IHR96" s="14"/>
      <c r="IHS96" s="14"/>
      <c r="IHT96" s="14"/>
      <c r="IHU96" s="14"/>
      <c r="IHV96" s="14"/>
      <c r="IHW96" s="14"/>
      <c r="IHX96" s="14"/>
      <c r="IHY96" s="14"/>
      <c r="IHZ96" s="14"/>
      <c r="IIA96" s="14"/>
      <c r="IIB96" s="14"/>
      <c r="IIC96" s="14"/>
      <c r="IID96" s="14"/>
      <c r="IIE96" s="14"/>
      <c r="IIF96" s="14"/>
      <c r="IIG96" s="14"/>
      <c r="IIH96" s="14"/>
      <c r="III96" s="14"/>
      <c r="IIJ96" s="14"/>
      <c r="IIK96" s="14"/>
      <c r="IIL96" s="14"/>
      <c r="IIM96" s="14"/>
      <c r="IIN96" s="14"/>
      <c r="IIO96" s="14"/>
      <c r="IIP96" s="14"/>
      <c r="IIQ96" s="14"/>
      <c r="IIR96" s="14"/>
      <c r="IIS96" s="14"/>
      <c r="IIT96" s="14"/>
      <c r="IIU96" s="14"/>
      <c r="IIV96" s="14"/>
      <c r="IIW96" s="14"/>
      <c r="IIX96" s="14"/>
      <c r="IIY96" s="14"/>
      <c r="IIZ96" s="14"/>
      <c r="IJA96" s="14"/>
      <c r="IJB96" s="14"/>
      <c r="IJC96" s="14"/>
      <c r="IJD96" s="14"/>
      <c r="IJE96" s="14"/>
      <c r="IJF96" s="14"/>
      <c r="IJG96" s="14"/>
      <c r="IJH96" s="14"/>
      <c r="IJI96" s="14"/>
      <c r="IJJ96" s="14"/>
      <c r="IJK96" s="14"/>
      <c r="IJL96" s="14"/>
      <c r="IJM96" s="14"/>
      <c r="IJN96" s="14"/>
      <c r="IJO96" s="14"/>
      <c r="IJP96" s="14"/>
      <c r="IJQ96" s="14"/>
      <c r="IJR96" s="14"/>
      <c r="IJS96" s="14"/>
      <c r="IJT96" s="14"/>
      <c r="IJU96" s="14"/>
      <c r="IJV96" s="14"/>
      <c r="IJW96" s="14"/>
      <c r="IJX96" s="14"/>
      <c r="IJY96" s="14"/>
      <c r="IJZ96" s="14"/>
      <c r="IKA96" s="14"/>
      <c r="IKB96" s="14"/>
      <c r="IKC96" s="14"/>
      <c r="IKD96" s="14"/>
      <c r="IKE96" s="14"/>
      <c r="IKF96" s="14"/>
      <c r="IKG96" s="14"/>
      <c r="IKH96" s="14"/>
      <c r="IKI96" s="14"/>
      <c r="IKJ96" s="14"/>
      <c r="IKK96" s="14"/>
      <c r="IKL96" s="14"/>
      <c r="IKM96" s="14"/>
      <c r="IKN96" s="14"/>
      <c r="IKO96" s="14"/>
      <c r="IKP96" s="14"/>
      <c r="IKQ96" s="14"/>
      <c r="IKR96" s="14"/>
      <c r="IKS96" s="14"/>
      <c r="IKT96" s="14"/>
      <c r="IKU96" s="14"/>
      <c r="IKV96" s="14"/>
      <c r="IKW96" s="14"/>
      <c r="IKX96" s="14"/>
      <c r="IKY96" s="14"/>
      <c r="IKZ96" s="14"/>
      <c r="ILA96" s="14"/>
      <c r="ILB96" s="14"/>
      <c r="ILC96" s="14"/>
      <c r="ILD96" s="14"/>
      <c r="ILE96" s="14"/>
      <c r="ILF96" s="14"/>
      <c r="ILG96" s="14"/>
      <c r="ILH96" s="14"/>
      <c r="ILI96" s="14"/>
      <c r="ILJ96" s="14"/>
      <c r="ILK96" s="14"/>
      <c r="ILL96" s="14"/>
      <c r="ILM96" s="14"/>
      <c r="ILN96" s="14"/>
      <c r="ILO96" s="14"/>
      <c r="ILP96" s="14"/>
      <c r="ILQ96" s="14"/>
      <c r="ILR96" s="14"/>
      <c r="ILS96" s="14"/>
      <c r="ILT96" s="14"/>
      <c r="ILU96" s="14"/>
      <c r="ILV96" s="14"/>
      <c r="ILW96" s="14"/>
      <c r="ILX96" s="14"/>
      <c r="ILY96" s="14"/>
      <c r="ILZ96" s="14"/>
      <c r="IMA96" s="14"/>
      <c r="IMB96" s="14"/>
      <c r="IMC96" s="14"/>
      <c r="IMD96" s="14"/>
      <c r="IME96" s="14"/>
      <c r="IMF96" s="14"/>
      <c r="IMG96" s="14"/>
      <c r="IMH96" s="14"/>
      <c r="IMI96" s="14"/>
      <c r="IMJ96" s="14"/>
      <c r="IMK96" s="14"/>
      <c r="IML96" s="14"/>
      <c r="IMM96" s="14"/>
      <c r="IMN96" s="14"/>
      <c r="IMO96" s="14"/>
      <c r="IMP96" s="14"/>
      <c r="IMQ96" s="14"/>
      <c r="IMR96" s="14"/>
      <c r="IMS96" s="14"/>
      <c r="IMT96" s="14"/>
      <c r="IMU96" s="14"/>
      <c r="IMV96" s="14"/>
      <c r="IMW96" s="14"/>
      <c r="IMX96" s="14"/>
      <c r="IMY96" s="14"/>
      <c r="IMZ96" s="14"/>
      <c r="INA96" s="14"/>
      <c r="INB96" s="14"/>
      <c r="INC96" s="14"/>
      <c r="IND96" s="14"/>
      <c r="INE96" s="14"/>
      <c r="INF96" s="14"/>
      <c r="ING96" s="14"/>
      <c r="INH96" s="14"/>
      <c r="INI96" s="14"/>
      <c r="INJ96" s="14"/>
      <c r="INK96" s="14"/>
      <c r="INL96" s="14"/>
      <c r="INM96" s="14"/>
      <c r="INN96" s="14"/>
      <c r="INO96" s="14"/>
      <c r="INP96" s="14"/>
      <c r="INQ96" s="14"/>
      <c r="INR96" s="14"/>
      <c r="INS96" s="14"/>
      <c r="INT96" s="14"/>
      <c r="INU96" s="14"/>
      <c r="INV96" s="14"/>
      <c r="INW96" s="14"/>
      <c r="INX96" s="14"/>
      <c r="INY96" s="14"/>
      <c r="INZ96" s="14"/>
      <c r="IOA96" s="14"/>
      <c r="IOB96" s="14"/>
      <c r="IOC96" s="14"/>
      <c r="IOD96" s="14"/>
      <c r="IOE96" s="14"/>
      <c r="IOF96" s="14"/>
      <c r="IOG96" s="14"/>
      <c r="IOH96" s="14"/>
      <c r="IOI96" s="14"/>
      <c r="IOJ96" s="14"/>
      <c r="IOK96" s="14"/>
      <c r="IOL96" s="14"/>
      <c r="IOM96" s="14"/>
      <c r="ION96" s="14"/>
      <c r="IOO96" s="14"/>
      <c r="IOP96" s="14"/>
      <c r="IOQ96" s="14"/>
      <c r="IOR96" s="14"/>
      <c r="IOS96" s="14"/>
      <c r="IOT96" s="14"/>
      <c r="IOU96" s="14"/>
      <c r="IOV96" s="14"/>
      <c r="IOW96" s="14"/>
      <c r="IOX96" s="14"/>
      <c r="IOY96" s="14"/>
      <c r="IOZ96" s="14"/>
      <c r="IPA96" s="14"/>
      <c r="IPB96" s="14"/>
      <c r="IPC96" s="14"/>
      <c r="IPD96" s="14"/>
      <c r="IPE96" s="14"/>
      <c r="IPF96" s="14"/>
      <c r="IPG96" s="14"/>
      <c r="IPH96" s="14"/>
      <c r="IPI96" s="14"/>
      <c r="IPJ96" s="14"/>
      <c r="IPK96" s="14"/>
      <c r="IPL96" s="14"/>
      <c r="IPM96" s="14"/>
      <c r="IPN96" s="14"/>
      <c r="IPO96" s="14"/>
      <c r="IPP96" s="14"/>
      <c r="IPQ96" s="14"/>
      <c r="IPR96" s="14"/>
      <c r="IPS96" s="14"/>
      <c r="IPT96" s="14"/>
      <c r="IPU96" s="14"/>
      <c r="IPV96" s="14"/>
      <c r="IPW96" s="14"/>
      <c r="IPX96" s="14"/>
      <c r="IPY96" s="14"/>
      <c r="IPZ96" s="14"/>
      <c r="IQA96" s="14"/>
      <c r="IQB96" s="14"/>
      <c r="IQC96" s="14"/>
      <c r="IQD96" s="14"/>
      <c r="IQE96" s="14"/>
      <c r="IQF96" s="14"/>
      <c r="IQG96" s="14"/>
      <c r="IQH96" s="14"/>
      <c r="IQI96" s="14"/>
      <c r="IQJ96" s="14"/>
      <c r="IQK96" s="14"/>
      <c r="IQL96" s="14"/>
      <c r="IQM96" s="14"/>
      <c r="IQN96" s="14"/>
      <c r="IQO96" s="14"/>
      <c r="IQP96" s="14"/>
      <c r="IQQ96" s="14"/>
      <c r="IQR96" s="14"/>
      <c r="IQS96" s="14"/>
      <c r="IQT96" s="14"/>
      <c r="IQU96" s="14"/>
      <c r="IQV96" s="14"/>
      <c r="IQW96" s="14"/>
      <c r="IQX96" s="14"/>
      <c r="IQY96" s="14"/>
      <c r="IQZ96" s="14"/>
      <c r="IRA96" s="14"/>
      <c r="IRB96" s="14"/>
      <c r="IRC96" s="14"/>
      <c r="IRD96" s="14"/>
      <c r="IRE96" s="14"/>
      <c r="IRF96" s="14"/>
      <c r="IRG96" s="14"/>
      <c r="IRH96" s="14"/>
      <c r="IRI96" s="14"/>
      <c r="IRJ96" s="14"/>
      <c r="IRK96" s="14"/>
      <c r="IRL96" s="14"/>
      <c r="IRM96" s="14"/>
      <c r="IRN96" s="14"/>
      <c r="IRO96" s="14"/>
      <c r="IRP96" s="14"/>
      <c r="IRQ96" s="14"/>
      <c r="IRR96" s="14"/>
      <c r="IRS96" s="14"/>
      <c r="IRT96" s="14"/>
      <c r="IRU96" s="14"/>
      <c r="IRV96" s="14"/>
      <c r="IRW96" s="14"/>
      <c r="IRX96" s="14"/>
      <c r="IRY96" s="14"/>
      <c r="IRZ96" s="14"/>
      <c r="ISA96" s="14"/>
      <c r="ISB96" s="14"/>
      <c r="ISC96" s="14"/>
      <c r="ISD96" s="14"/>
      <c r="ISE96" s="14"/>
      <c r="ISF96" s="14"/>
      <c r="ISG96" s="14"/>
      <c r="ISH96" s="14"/>
      <c r="ISI96" s="14"/>
      <c r="ISJ96" s="14"/>
      <c r="ISK96" s="14"/>
      <c r="ISL96" s="14"/>
      <c r="ISM96" s="14"/>
      <c r="ISN96" s="14"/>
      <c r="ISO96" s="14"/>
      <c r="ISP96" s="14"/>
      <c r="ISQ96" s="14"/>
      <c r="ISR96" s="14"/>
      <c r="ISS96" s="14"/>
      <c r="IST96" s="14"/>
      <c r="ISU96" s="14"/>
      <c r="ISV96" s="14"/>
      <c r="ISW96" s="14"/>
      <c r="ISX96" s="14"/>
      <c r="ISY96" s="14"/>
      <c r="ISZ96" s="14"/>
      <c r="ITA96" s="14"/>
      <c r="ITB96" s="14"/>
      <c r="ITC96" s="14"/>
      <c r="ITD96" s="14"/>
      <c r="ITE96" s="14"/>
      <c r="ITF96" s="14"/>
      <c r="ITG96" s="14"/>
      <c r="ITH96" s="14"/>
      <c r="ITI96" s="14"/>
      <c r="ITJ96" s="14"/>
      <c r="ITK96" s="14"/>
      <c r="ITL96" s="14"/>
      <c r="ITM96" s="14"/>
      <c r="ITN96" s="14"/>
      <c r="ITO96" s="14"/>
      <c r="ITP96" s="14"/>
      <c r="ITQ96" s="14"/>
      <c r="ITR96" s="14"/>
      <c r="ITS96" s="14"/>
      <c r="ITT96" s="14"/>
      <c r="ITU96" s="14"/>
      <c r="ITV96" s="14"/>
      <c r="ITW96" s="14"/>
      <c r="ITX96" s="14"/>
      <c r="ITY96" s="14"/>
      <c r="ITZ96" s="14"/>
      <c r="IUA96" s="14"/>
      <c r="IUB96" s="14"/>
      <c r="IUC96" s="14"/>
      <c r="IUD96" s="14"/>
      <c r="IUE96" s="14"/>
      <c r="IUF96" s="14"/>
      <c r="IUG96" s="14"/>
      <c r="IUH96" s="14"/>
      <c r="IUI96" s="14"/>
      <c r="IUJ96" s="14"/>
      <c r="IUK96" s="14"/>
      <c r="IUL96" s="14"/>
      <c r="IUM96" s="14"/>
      <c r="IUN96" s="14"/>
      <c r="IUO96" s="14"/>
      <c r="IUP96" s="14"/>
      <c r="IUQ96" s="14"/>
      <c r="IUR96" s="14"/>
      <c r="IUS96" s="14"/>
      <c r="IUT96" s="14"/>
      <c r="IUU96" s="14"/>
      <c r="IUV96" s="14"/>
      <c r="IUW96" s="14"/>
      <c r="IUX96" s="14"/>
      <c r="IUY96" s="14"/>
      <c r="IUZ96" s="14"/>
      <c r="IVA96" s="14"/>
      <c r="IVB96" s="14"/>
      <c r="IVC96" s="14"/>
      <c r="IVD96" s="14"/>
      <c r="IVE96" s="14"/>
      <c r="IVF96" s="14"/>
      <c r="IVG96" s="14"/>
      <c r="IVH96" s="14"/>
      <c r="IVI96" s="14"/>
      <c r="IVJ96" s="14"/>
      <c r="IVK96" s="14"/>
      <c r="IVL96" s="14"/>
      <c r="IVM96" s="14"/>
      <c r="IVN96" s="14"/>
      <c r="IVO96" s="14"/>
      <c r="IVP96" s="14"/>
      <c r="IVQ96" s="14"/>
      <c r="IVR96" s="14"/>
      <c r="IVS96" s="14"/>
      <c r="IVT96" s="14"/>
      <c r="IVU96" s="14"/>
      <c r="IVV96" s="14"/>
      <c r="IVW96" s="14"/>
      <c r="IVX96" s="14"/>
      <c r="IVY96" s="14"/>
      <c r="IVZ96" s="14"/>
      <c r="IWA96" s="14"/>
      <c r="IWB96" s="14"/>
      <c r="IWC96" s="14"/>
      <c r="IWD96" s="14"/>
      <c r="IWE96" s="14"/>
      <c r="IWF96" s="14"/>
      <c r="IWG96" s="14"/>
      <c r="IWH96" s="14"/>
      <c r="IWI96" s="14"/>
      <c r="IWJ96" s="14"/>
      <c r="IWK96" s="14"/>
      <c r="IWL96" s="14"/>
      <c r="IWM96" s="14"/>
      <c r="IWN96" s="14"/>
      <c r="IWO96" s="14"/>
      <c r="IWP96" s="14"/>
      <c r="IWQ96" s="14"/>
      <c r="IWR96" s="14"/>
      <c r="IWS96" s="14"/>
      <c r="IWT96" s="14"/>
      <c r="IWU96" s="14"/>
      <c r="IWV96" s="14"/>
      <c r="IWW96" s="14"/>
      <c r="IWX96" s="14"/>
      <c r="IWY96" s="14"/>
      <c r="IWZ96" s="14"/>
      <c r="IXA96" s="14"/>
      <c r="IXB96" s="14"/>
      <c r="IXC96" s="14"/>
      <c r="IXD96" s="14"/>
      <c r="IXE96" s="14"/>
      <c r="IXF96" s="14"/>
      <c r="IXG96" s="14"/>
      <c r="IXH96" s="14"/>
      <c r="IXI96" s="14"/>
      <c r="IXJ96" s="14"/>
      <c r="IXK96" s="14"/>
      <c r="IXL96" s="14"/>
      <c r="IXM96" s="14"/>
      <c r="IXN96" s="14"/>
      <c r="IXO96" s="14"/>
      <c r="IXP96" s="14"/>
      <c r="IXQ96" s="14"/>
      <c r="IXR96" s="14"/>
      <c r="IXS96" s="14"/>
      <c r="IXT96" s="14"/>
      <c r="IXU96" s="14"/>
      <c r="IXV96" s="14"/>
      <c r="IXW96" s="14"/>
      <c r="IXX96" s="14"/>
      <c r="IXY96" s="14"/>
      <c r="IXZ96" s="14"/>
      <c r="IYA96" s="14"/>
      <c r="IYB96" s="14"/>
      <c r="IYC96" s="14"/>
      <c r="IYD96" s="14"/>
      <c r="IYE96" s="14"/>
      <c r="IYF96" s="14"/>
      <c r="IYG96" s="14"/>
      <c r="IYH96" s="14"/>
      <c r="IYI96" s="14"/>
      <c r="IYJ96" s="14"/>
      <c r="IYK96" s="14"/>
      <c r="IYL96" s="14"/>
      <c r="IYM96" s="14"/>
      <c r="IYN96" s="14"/>
      <c r="IYO96" s="14"/>
      <c r="IYP96" s="14"/>
      <c r="IYQ96" s="14"/>
      <c r="IYR96" s="14"/>
      <c r="IYS96" s="14"/>
      <c r="IYT96" s="14"/>
      <c r="IYU96" s="14"/>
      <c r="IYV96" s="14"/>
      <c r="IYW96" s="14"/>
      <c r="IYX96" s="14"/>
      <c r="IYY96" s="14"/>
      <c r="IYZ96" s="14"/>
      <c r="IZA96" s="14"/>
      <c r="IZB96" s="14"/>
      <c r="IZC96" s="14"/>
      <c r="IZD96" s="14"/>
      <c r="IZE96" s="14"/>
      <c r="IZF96" s="14"/>
      <c r="IZG96" s="14"/>
      <c r="IZH96" s="14"/>
      <c r="IZI96" s="14"/>
      <c r="IZJ96" s="14"/>
      <c r="IZK96" s="14"/>
      <c r="IZL96" s="14"/>
      <c r="IZM96" s="14"/>
      <c r="IZN96" s="14"/>
      <c r="IZO96" s="14"/>
      <c r="IZP96" s="14"/>
      <c r="IZQ96" s="14"/>
      <c r="IZR96" s="14"/>
      <c r="IZS96" s="14"/>
      <c r="IZT96" s="14"/>
      <c r="IZU96" s="14"/>
      <c r="IZV96" s="14"/>
      <c r="IZW96" s="14"/>
      <c r="IZX96" s="14"/>
      <c r="IZY96" s="14"/>
      <c r="IZZ96" s="14"/>
      <c r="JAA96" s="14"/>
      <c r="JAB96" s="14"/>
      <c r="JAC96" s="14"/>
      <c r="JAD96" s="14"/>
      <c r="JAE96" s="14"/>
      <c r="JAF96" s="14"/>
      <c r="JAG96" s="14"/>
      <c r="JAH96" s="14"/>
      <c r="JAI96" s="14"/>
      <c r="JAJ96" s="14"/>
      <c r="JAK96" s="14"/>
      <c r="JAL96" s="14"/>
      <c r="JAM96" s="14"/>
      <c r="JAN96" s="14"/>
      <c r="JAO96" s="14"/>
      <c r="JAP96" s="14"/>
      <c r="JAQ96" s="14"/>
      <c r="JAR96" s="14"/>
      <c r="JAS96" s="14"/>
      <c r="JAT96" s="14"/>
      <c r="JAU96" s="14"/>
      <c r="JAV96" s="14"/>
      <c r="JAW96" s="14"/>
      <c r="JAX96" s="14"/>
      <c r="JAY96" s="14"/>
      <c r="JAZ96" s="14"/>
      <c r="JBA96" s="14"/>
      <c r="JBB96" s="14"/>
      <c r="JBC96" s="14"/>
      <c r="JBD96" s="14"/>
      <c r="JBE96" s="14"/>
      <c r="JBF96" s="14"/>
      <c r="JBG96" s="14"/>
      <c r="JBH96" s="14"/>
      <c r="JBI96" s="14"/>
      <c r="JBJ96" s="14"/>
      <c r="JBK96" s="14"/>
      <c r="JBL96" s="14"/>
      <c r="JBM96" s="14"/>
      <c r="JBN96" s="14"/>
      <c r="JBO96" s="14"/>
      <c r="JBP96" s="14"/>
      <c r="JBQ96" s="14"/>
      <c r="JBR96" s="14"/>
      <c r="JBS96" s="14"/>
      <c r="JBT96" s="14"/>
      <c r="JBU96" s="14"/>
      <c r="JBV96" s="14"/>
      <c r="JBW96" s="14"/>
      <c r="JBX96" s="14"/>
      <c r="JBY96" s="14"/>
      <c r="JBZ96" s="14"/>
      <c r="JCA96" s="14"/>
      <c r="JCB96" s="14"/>
      <c r="JCC96" s="14"/>
      <c r="JCD96" s="14"/>
      <c r="JCE96" s="14"/>
      <c r="JCF96" s="14"/>
      <c r="JCG96" s="14"/>
      <c r="JCH96" s="14"/>
      <c r="JCI96" s="14"/>
      <c r="JCJ96" s="14"/>
      <c r="JCK96" s="14"/>
      <c r="JCL96" s="14"/>
      <c r="JCM96" s="14"/>
      <c r="JCN96" s="14"/>
      <c r="JCO96" s="14"/>
      <c r="JCP96" s="14"/>
      <c r="JCQ96" s="14"/>
      <c r="JCR96" s="14"/>
      <c r="JCS96" s="14"/>
      <c r="JCT96" s="14"/>
      <c r="JCU96" s="14"/>
      <c r="JCV96" s="14"/>
      <c r="JCW96" s="14"/>
      <c r="JCX96" s="14"/>
      <c r="JCY96" s="14"/>
      <c r="JCZ96" s="14"/>
      <c r="JDA96" s="14"/>
      <c r="JDB96" s="14"/>
      <c r="JDC96" s="14"/>
      <c r="JDD96" s="14"/>
      <c r="JDE96" s="14"/>
      <c r="JDF96" s="14"/>
      <c r="JDG96" s="14"/>
      <c r="JDH96" s="14"/>
      <c r="JDI96" s="14"/>
      <c r="JDJ96" s="14"/>
      <c r="JDK96" s="14"/>
      <c r="JDL96" s="14"/>
      <c r="JDM96" s="14"/>
      <c r="JDN96" s="14"/>
      <c r="JDO96" s="14"/>
      <c r="JDP96" s="14"/>
      <c r="JDQ96" s="14"/>
      <c r="JDR96" s="14"/>
      <c r="JDS96" s="14"/>
      <c r="JDT96" s="14"/>
      <c r="JDU96" s="14"/>
      <c r="JDV96" s="14"/>
      <c r="JDW96" s="14"/>
      <c r="JDX96" s="14"/>
      <c r="JDY96" s="14"/>
      <c r="JDZ96" s="14"/>
      <c r="JEA96" s="14"/>
      <c r="JEB96" s="14"/>
      <c r="JEC96" s="14"/>
      <c r="JED96" s="14"/>
      <c r="JEE96" s="14"/>
      <c r="JEF96" s="14"/>
      <c r="JEG96" s="14"/>
      <c r="JEH96" s="14"/>
      <c r="JEI96" s="14"/>
      <c r="JEJ96" s="14"/>
      <c r="JEK96" s="14"/>
      <c r="JEL96" s="14"/>
      <c r="JEM96" s="14"/>
      <c r="JEN96" s="14"/>
      <c r="JEO96" s="14"/>
      <c r="JEP96" s="14"/>
      <c r="JEQ96" s="14"/>
      <c r="JER96" s="14"/>
      <c r="JES96" s="14"/>
      <c r="JET96" s="14"/>
      <c r="JEU96" s="14"/>
      <c r="JEV96" s="14"/>
      <c r="JEW96" s="14"/>
      <c r="JEX96" s="14"/>
      <c r="JEY96" s="14"/>
      <c r="JEZ96" s="14"/>
      <c r="JFA96" s="14"/>
      <c r="JFB96" s="14"/>
      <c r="JFC96" s="14"/>
      <c r="JFD96" s="14"/>
      <c r="JFE96" s="14"/>
      <c r="JFF96" s="14"/>
      <c r="JFG96" s="14"/>
      <c r="JFH96" s="14"/>
      <c r="JFI96" s="14"/>
      <c r="JFJ96" s="14"/>
      <c r="JFK96" s="14"/>
      <c r="JFL96" s="14"/>
      <c r="JFM96" s="14"/>
      <c r="JFN96" s="14"/>
      <c r="JFO96" s="14"/>
      <c r="JFP96" s="14"/>
      <c r="JFQ96" s="14"/>
      <c r="JFR96" s="14"/>
      <c r="JFS96" s="14"/>
      <c r="JFT96" s="14"/>
      <c r="JFU96" s="14"/>
      <c r="JFV96" s="14"/>
      <c r="JFW96" s="14"/>
      <c r="JFX96" s="14"/>
      <c r="JFY96" s="14"/>
      <c r="JFZ96" s="14"/>
      <c r="JGA96" s="14"/>
      <c r="JGB96" s="14"/>
      <c r="JGC96" s="14"/>
      <c r="JGD96" s="14"/>
      <c r="JGE96" s="14"/>
      <c r="JGF96" s="14"/>
      <c r="JGG96" s="14"/>
      <c r="JGH96" s="14"/>
      <c r="JGI96" s="14"/>
      <c r="JGJ96" s="14"/>
      <c r="JGK96" s="14"/>
      <c r="JGL96" s="14"/>
      <c r="JGM96" s="14"/>
      <c r="JGN96" s="14"/>
      <c r="JGO96" s="14"/>
      <c r="JGP96" s="14"/>
      <c r="JGQ96" s="14"/>
      <c r="JGR96" s="14"/>
      <c r="JGS96" s="14"/>
      <c r="JGT96" s="14"/>
      <c r="JGU96" s="14"/>
      <c r="JGV96" s="14"/>
      <c r="JGW96" s="14"/>
      <c r="JGX96" s="14"/>
      <c r="JGY96" s="14"/>
      <c r="JGZ96" s="14"/>
      <c r="JHA96" s="14"/>
      <c r="JHB96" s="14"/>
      <c r="JHC96" s="14"/>
      <c r="JHD96" s="14"/>
      <c r="JHE96" s="14"/>
      <c r="JHF96" s="14"/>
      <c r="JHG96" s="14"/>
      <c r="JHH96" s="14"/>
      <c r="JHI96" s="14"/>
      <c r="JHJ96" s="14"/>
      <c r="JHK96" s="14"/>
      <c r="JHL96" s="14"/>
      <c r="JHM96" s="14"/>
      <c r="JHN96" s="14"/>
      <c r="JHO96" s="14"/>
      <c r="JHP96" s="14"/>
      <c r="JHQ96" s="14"/>
      <c r="JHR96" s="14"/>
      <c r="JHS96" s="14"/>
      <c r="JHT96" s="14"/>
      <c r="JHU96" s="14"/>
      <c r="JHV96" s="14"/>
      <c r="JHW96" s="14"/>
      <c r="JHX96" s="14"/>
      <c r="JHY96" s="14"/>
      <c r="JHZ96" s="14"/>
      <c r="JIA96" s="14"/>
      <c r="JIB96" s="14"/>
      <c r="JIC96" s="14"/>
      <c r="JID96" s="14"/>
      <c r="JIE96" s="14"/>
      <c r="JIF96" s="14"/>
      <c r="JIG96" s="14"/>
      <c r="JIH96" s="14"/>
      <c r="JII96" s="14"/>
      <c r="JIJ96" s="14"/>
      <c r="JIK96" s="14"/>
      <c r="JIL96" s="14"/>
      <c r="JIM96" s="14"/>
      <c r="JIN96" s="14"/>
      <c r="JIO96" s="14"/>
      <c r="JIP96" s="14"/>
      <c r="JIQ96" s="14"/>
      <c r="JIR96" s="14"/>
      <c r="JIS96" s="14"/>
      <c r="JIT96" s="14"/>
      <c r="JIU96" s="14"/>
      <c r="JIV96" s="14"/>
      <c r="JIW96" s="14"/>
      <c r="JIX96" s="14"/>
      <c r="JIY96" s="14"/>
      <c r="JIZ96" s="14"/>
      <c r="JJA96" s="14"/>
      <c r="JJB96" s="14"/>
      <c r="JJC96" s="14"/>
      <c r="JJD96" s="14"/>
      <c r="JJE96" s="14"/>
      <c r="JJF96" s="14"/>
      <c r="JJG96" s="14"/>
      <c r="JJH96" s="14"/>
      <c r="JJI96" s="14"/>
      <c r="JJJ96" s="14"/>
      <c r="JJK96" s="14"/>
      <c r="JJL96" s="14"/>
      <c r="JJM96" s="14"/>
      <c r="JJN96" s="14"/>
      <c r="JJO96" s="14"/>
      <c r="JJP96" s="14"/>
      <c r="JJQ96" s="14"/>
      <c r="JJR96" s="14"/>
      <c r="JJS96" s="14"/>
      <c r="JJT96" s="14"/>
      <c r="JJU96" s="14"/>
      <c r="JJV96" s="14"/>
      <c r="JJW96" s="14"/>
      <c r="JJX96" s="14"/>
      <c r="JJY96" s="14"/>
      <c r="JJZ96" s="14"/>
      <c r="JKA96" s="14"/>
      <c r="JKB96" s="14"/>
      <c r="JKC96" s="14"/>
      <c r="JKD96" s="14"/>
      <c r="JKE96" s="14"/>
      <c r="JKF96" s="14"/>
      <c r="JKG96" s="14"/>
      <c r="JKH96" s="14"/>
      <c r="JKI96" s="14"/>
      <c r="JKJ96" s="14"/>
      <c r="JKK96" s="14"/>
      <c r="JKL96" s="14"/>
      <c r="JKM96" s="14"/>
      <c r="JKN96" s="14"/>
      <c r="JKO96" s="14"/>
      <c r="JKP96" s="14"/>
      <c r="JKQ96" s="14"/>
      <c r="JKR96" s="14"/>
      <c r="JKS96" s="14"/>
      <c r="JKT96" s="14"/>
      <c r="JKU96" s="14"/>
      <c r="JKV96" s="14"/>
      <c r="JKW96" s="14"/>
      <c r="JKX96" s="14"/>
      <c r="JKY96" s="14"/>
      <c r="JKZ96" s="14"/>
      <c r="JLA96" s="14"/>
      <c r="JLB96" s="14"/>
      <c r="JLC96" s="14"/>
      <c r="JLD96" s="14"/>
      <c r="JLE96" s="14"/>
      <c r="JLF96" s="14"/>
      <c r="JLG96" s="14"/>
      <c r="JLH96" s="14"/>
      <c r="JLI96" s="14"/>
      <c r="JLJ96" s="14"/>
      <c r="JLK96" s="14"/>
      <c r="JLL96" s="14"/>
      <c r="JLM96" s="14"/>
      <c r="JLN96" s="14"/>
      <c r="JLO96" s="14"/>
      <c r="JLP96" s="14"/>
      <c r="JLQ96" s="14"/>
      <c r="JLR96" s="14"/>
      <c r="JLS96" s="14"/>
      <c r="JLT96" s="14"/>
      <c r="JLU96" s="14"/>
      <c r="JLV96" s="14"/>
      <c r="JLW96" s="14"/>
      <c r="JLX96" s="14"/>
      <c r="JLY96" s="14"/>
      <c r="JLZ96" s="14"/>
      <c r="JMA96" s="14"/>
      <c r="JMB96" s="14"/>
      <c r="JMC96" s="14"/>
      <c r="JMD96" s="14"/>
      <c r="JME96" s="14"/>
      <c r="JMF96" s="14"/>
      <c r="JMG96" s="14"/>
      <c r="JMH96" s="14"/>
      <c r="JMI96" s="14"/>
      <c r="JMJ96" s="14"/>
      <c r="JMK96" s="14"/>
      <c r="JML96" s="14"/>
      <c r="JMM96" s="14"/>
      <c r="JMN96" s="14"/>
      <c r="JMO96" s="14"/>
      <c r="JMP96" s="14"/>
      <c r="JMQ96" s="14"/>
      <c r="JMR96" s="14"/>
      <c r="JMS96" s="14"/>
      <c r="JMT96" s="14"/>
      <c r="JMU96" s="14"/>
      <c r="JMV96" s="14"/>
      <c r="JMW96" s="14"/>
      <c r="JMX96" s="14"/>
      <c r="JMY96" s="14"/>
      <c r="JMZ96" s="14"/>
      <c r="JNA96" s="14"/>
      <c r="JNB96" s="14"/>
      <c r="JNC96" s="14"/>
      <c r="JND96" s="14"/>
      <c r="JNE96" s="14"/>
      <c r="JNF96" s="14"/>
      <c r="JNG96" s="14"/>
      <c r="JNH96" s="14"/>
      <c r="JNI96" s="14"/>
      <c r="JNJ96" s="14"/>
      <c r="JNK96" s="14"/>
      <c r="JNL96" s="14"/>
      <c r="JNM96" s="14"/>
      <c r="JNN96" s="14"/>
      <c r="JNO96" s="14"/>
      <c r="JNP96" s="14"/>
      <c r="JNQ96" s="14"/>
      <c r="JNR96" s="14"/>
      <c r="JNS96" s="14"/>
      <c r="JNT96" s="14"/>
      <c r="JNU96" s="14"/>
      <c r="JNV96" s="14"/>
      <c r="JNW96" s="14"/>
      <c r="JNX96" s="14"/>
      <c r="JNY96" s="14"/>
      <c r="JNZ96" s="14"/>
      <c r="JOA96" s="14"/>
      <c r="JOB96" s="14"/>
      <c r="JOC96" s="14"/>
      <c r="JOD96" s="14"/>
      <c r="JOE96" s="14"/>
      <c r="JOF96" s="14"/>
      <c r="JOG96" s="14"/>
      <c r="JOH96" s="14"/>
      <c r="JOI96" s="14"/>
      <c r="JOJ96" s="14"/>
      <c r="JOK96" s="14"/>
      <c r="JOL96" s="14"/>
      <c r="JOM96" s="14"/>
      <c r="JON96" s="14"/>
      <c r="JOO96" s="14"/>
      <c r="JOP96" s="14"/>
      <c r="JOQ96" s="14"/>
      <c r="JOR96" s="14"/>
      <c r="JOS96" s="14"/>
      <c r="JOT96" s="14"/>
      <c r="JOU96" s="14"/>
      <c r="JOV96" s="14"/>
      <c r="JOW96" s="14"/>
      <c r="JOX96" s="14"/>
      <c r="JOY96" s="14"/>
      <c r="JOZ96" s="14"/>
      <c r="JPA96" s="14"/>
      <c r="JPB96" s="14"/>
      <c r="JPC96" s="14"/>
      <c r="JPD96" s="14"/>
      <c r="JPE96" s="14"/>
      <c r="JPF96" s="14"/>
      <c r="JPG96" s="14"/>
      <c r="JPH96" s="14"/>
      <c r="JPI96" s="14"/>
      <c r="JPJ96" s="14"/>
      <c r="JPK96" s="14"/>
      <c r="JPL96" s="14"/>
      <c r="JPM96" s="14"/>
      <c r="JPN96" s="14"/>
      <c r="JPO96" s="14"/>
      <c r="JPP96" s="14"/>
      <c r="JPQ96" s="14"/>
      <c r="JPR96" s="14"/>
      <c r="JPS96" s="14"/>
      <c r="JPT96" s="14"/>
      <c r="JPU96" s="14"/>
      <c r="JPV96" s="14"/>
      <c r="JPW96" s="14"/>
      <c r="JPX96" s="14"/>
      <c r="JPY96" s="14"/>
      <c r="JPZ96" s="14"/>
      <c r="JQA96" s="14"/>
      <c r="JQB96" s="14"/>
      <c r="JQC96" s="14"/>
      <c r="JQD96" s="14"/>
      <c r="JQE96" s="14"/>
      <c r="JQF96" s="14"/>
      <c r="JQG96" s="14"/>
      <c r="JQH96" s="14"/>
      <c r="JQI96" s="14"/>
      <c r="JQJ96" s="14"/>
      <c r="JQK96" s="14"/>
      <c r="JQL96" s="14"/>
      <c r="JQM96" s="14"/>
      <c r="JQN96" s="14"/>
      <c r="JQO96" s="14"/>
      <c r="JQP96" s="14"/>
      <c r="JQQ96" s="14"/>
      <c r="JQR96" s="14"/>
      <c r="JQS96" s="14"/>
      <c r="JQT96" s="14"/>
      <c r="JQU96" s="14"/>
      <c r="JQV96" s="14"/>
      <c r="JQW96" s="14"/>
      <c r="JQX96" s="14"/>
      <c r="JQY96" s="14"/>
      <c r="JQZ96" s="14"/>
      <c r="JRA96" s="14"/>
      <c r="JRB96" s="14"/>
      <c r="JRC96" s="14"/>
      <c r="JRD96" s="14"/>
      <c r="JRE96" s="14"/>
      <c r="JRF96" s="14"/>
      <c r="JRG96" s="14"/>
      <c r="JRH96" s="14"/>
      <c r="JRI96" s="14"/>
      <c r="JRJ96" s="14"/>
      <c r="JRK96" s="14"/>
      <c r="JRL96" s="14"/>
      <c r="JRM96" s="14"/>
      <c r="JRN96" s="14"/>
      <c r="JRO96" s="14"/>
      <c r="JRP96" s="14"/>
      <c r="JRQ96" s="14"/>
      <c r="JRR96" s="14"/>
      <c r="JRS96" s="14"/>
      <c r="JRT96" s="14"/>
      <c r="JRU96" s="14"/>
      <c r="JRV96" s="14"/>
      <c r="JRW96" s="14"/>
      <c r="JRX96" s="14"/>
      <c r="JRY96" s="14"/>
      <c r="JRZ96" s="14"/>
      <c r="JSA96" s="14"/>
      <c r="JSB96" s="14"/>
      <c r="JSC96" s="14"/>
      <c r="JSD96" s="14"/>
      <c r="JSE96" s="14"/>
      <c r="JSF96" s="14"/>
      <c r="JSG96" s="14"/>
      <c r="JSH96" s="14"/>
      <c r="JSI96" s="14"/>
      <c r="JSJ96" s="14"/>
      <c r="JSK96" s="14"/>
      <c r="JSL96" s="14"/>
      <c r="JSM96" s="14"/>
      <c r="JSN96" s="14"/>
      <c r="JSO96" s="14"/>
      <c r="JSP96" s="14"/>
      <c r="JSQ96" s="14"/>
      <c r="JSR96" s="14"/>
      <c r="JSS96" s="14"/>
      <c r="JST96" s="14"/>
      <c r="JSU96" s="14"/>
      <c r="JSV96" s="14"/>
      <c r="JSW96" s="14"/>
      <c r="JSX96" s="14"/>
      <c r="JSY96" s="14"/>
      <c r="JSZ96" s="14"/>
      <c r="JTA96" s="14"/>
      <c r="JTB96" s="14"/>
      <c r="JTC96" s="14"/>
      <c r="JTD96" s="14"/>
      <c r="JTE96" s="14"/>
      <c r="JTF96" s="14"/>
      <c r="JTG96" s="14"/>
      <c r="JTH96" s="14"/>
      <c r="JTI96" s="14"/>
      <c r="JTJ96" s="14"/>
      <c r="JTK96" s="14"/>
      <c r="JTL96" s="14"/>
      <c r="JTM96" s="14"/>
      <c r="JTN96" s="14"/>
      <c r="JTO96" s="14"/>
      <c r="JTP96" s="14"/>
      <c r="JTQ96" s="14"/>
      <c r="JTR96" s="14"/>
      <c r="JTS96" s="14"/>
      <c r="JTT96" s="14"/>
      <c r="JTU96" s="14"/>
      <c r="JTV96" s="14"/>
      <c r="JTW96" s="14"/>
      <c r="JTX96" s="14"/>
      <c r="JTY96" s="14"/>
      <c r="JTZ96" s="14"/>
      <c r="JUA96" s="14"/>
      <c r="JUB96" s="14"/>
      <c r="JUC96" s="14"/>
      <c r="JUD96" s="14"/>
      <c r="JUE96" s="14"/>
      <c r="JUF96" s="14"/>
      <c r="JUG96" s="14"/>
      <c r="JUH96" s="14"/>
      <c r="JUI96" s="14"/>
      <c r="JUJ96" s="14"/>
      <c r="JUK96" s="14"/>
      <c r="JUL96" s="14"/>
      <c r="JUM96" s="14"/>
      <c r="JUN96" s="14"/>
      <c r="JUO96" s="14"/>
      <c r="JUP96" s="14"/>
      <c r="JUQ96" s="14"/>
      <c r="JUR96" s="14"/>
      <c r="JUS96" s="14"/>
      <c r="JUT96" s="14"/>
      <c r="JUU96" s="14"/>
      <c r="JUV96" s="14"/>
      <c r="JUW96" s="14"/>
      <c r="JUX96" s="14"/>
      <c r="JUY96" s="14"/>
      <c r="JUZ96" s="14"/>
      <c r="JVA96" s="14"/>
      <c r="JVB96" s="14"/>
      <c r="JVC96" s="14"/>
      <c r="JVD96" s="14"/>
      <c r="JVE96" s="14"/>
      <c r="JVF96" s="14"/>
      <c r="JVG96" s="14"/>
      <c r="JVH96" s="14"/>
      <c r="JVI96" s="14"/>
      <c r="JVJ96" s="14"/>
      <c r="JVK96" s="14"/>
      <c r="JVL96" s="14"/>
      <c r="JVM96" s="14"/>
      <c r="JVN96" s="14"/>
      <c r="JVO96" s="14"/>
      <c r="JVP96" s="14"/>
      <c r="JVQ96" s="14"/>
      <c r="JVR96" s="14"/>
      <c r="JVS96" s="14"/>
      <c r="JVT96" s="14"/>
      <c r="JVU96" s="14"/>
      <c r="JVV96" s="14"/>
      <c r="JVW96" s="14"/>
      <c r="JVX96" s="14"/>
      <c r="JVY96" s="14"/>
      <c r="JVZ96" s="14"/>
      <c r="JWA96" s="14"/>
      <c r="JWB96" s="14"/>
      <c r="JWC96" s="14"/>
      <c r="JWD96" s="14"/>
      <c r="JWE96" s="14"/>
      <c r="JWF96" s="14"/>
      <c r="JWG96" s="14"/>
      <c r="JWH96" s="14"/>
      <c r="JWI96" s="14"/>
      <c r="JWJ96" s="14"/>
      <c r="JWK96" s="14"/>
      <c r="JWL96" s="14"/>
      <c r="JWM96" s="14"/>
      <c r="JWN96" s="14"/>
      <c r="JWO96" s="14"/>
      <c r="JWP96" s="14"/>
      <c r="JWQ96" s="14"/>
      <c r="JWR96" s="14"/>
      <c r="JWS96" s="14"/>
      <c r="JWT96" s="14"/>
      <c r="JWU96" s="14"/>
      <c r="JWV96" s="14"/>
      <c r="JWW96" s="14"/>
      <c r="JWX96" s="14"/>
      <c r="JWY96" s="14"/>
      <c r="JWZ96" s="14"/>
      <c r="JXA96" s="14"/>
      <c r="JXB96" s="14"/>
      <c r="JXC96" s="14"/>
      <c r="JXD96" s="14"/>
      <c r="JXE96" s="14"/>
      <c r="JXF96" s="14"/>
      <c r="JXG96" s="14"/>
      <c r="JXH96" s="14"/>
      <c r="JXI96" s="14"/>
      <c r="JXJ96" s="14"/>
      <c r="JXK96" s="14"/>
      <c r="JXL96" s="14"/>
      <c r="JXM96" s="14"/>
      <c r="JXN96" s="14"/>
      <c r="JXO96" s="14"/>
      <c r="JXP96" s="14"/>
      <c r="JXQ96" s="14"/>
      <c r="JXR96" s="14"/>
      <c r="JXS96" s="14"/>
      <c r="JXT96" s="14"/>
      <c r="JXU96" s="14"/>
      <c r="JXV96" s="14"/>
      <c r="JXW96" s="14"/>
      <c r="JXX96" s="14"/>
      <c r="JXY96" s="14"/>
      <c r="JXZ96" s="14"/>
      <c r="JYA96" s="14"/>
      <c r="JYB96" s="14"/>
      <c r="JYC96" s="14"/>
      <c r="JYD96" s="14"/>
      <c r="JYE96" s="14"/>
      <c r="JYF96" s="14"/>
      <c r="JYG96" s="14"/>
      <c r="JYH96" s="14"/>
      <c r="JYI96" s="14"/>
      <c r="JYJ96" s="14"/>
      <c r="JYK96" s="14"/>
      <c r="JYL96" s="14"/>
      <c r="JYM96" s="14"/>
      <c r="JYN96" s="14"/>
      <c r="JYO96" s="14"/>
      <c r="JYP96" s="14"/>
      <c r="JYQ96" s="14"/>
      <c r="JYR96" s="14"/>
      <c r="JYS96" s="14"/>
      <c r="JYT96" s="14"/>
      <c r="JYU96" s="14"/>
      <c r="JYV96" s="14"/>
      <c r="JYW96" s="14"/>
      <c r="JYX96" s="14"/>
      <c r="JYY96" s="14"/>
      <c r="JYZ96" s="14"/>
      <c r="JZA96" s="14"/>
      <c r="JZB96" s="14"/>
      <c r="JZC96" s="14"/>
      <c r="JZD96" s="14"/>
      <c r="JZE96" s="14"/>
      <c r="JZF96" s="14"/>
      <c r="JZG96" s="14"/>
      <c r="JZH96" s="14"/>
      <c r="JZI96" s="14"/>
      <c r="JZJ96" s="14"/>
      <c r="JZK96" s="14"/>
      <c r="JZL96" s="14"/>
      <c r="JZM96" s="14"/>
      <c r="JZN96" s="14"/>
      <c r="JZO96" s="14"/>
      <c r="JZP96" s="14"/>
      <c r="JZQ96" s="14"/>
      <c r="JZR96" s="14"/>
      <c r="JZS96" s="14"/>
      <c r="JZT96" s="14"/>
      <c r="JZU96" s="14"/>
      <c r="JZV96" s="14"/>
      <c r="JZW96" s="14"/>
      <c r="JZX96" s="14"/>
      <c r="JZY96" s="14"/>
      <c r="JZZ96" s="14"/>
      <c r="KAA96" s="14"/>
      <c r="KAB96" s="14"/>
      <c r="KAC96" s="14"/>
      <c r="KAD96" s="14"/>
      <c r="KAE96" s="14"/>
      <c r="KAF96" s="14"/>
      <c r="KAG96" s="14"/>
      <c r="KAH96" s="14"/>
      <c r="KAI96" s="14"/>
      <c r="KAJ96" s="14"/>
      <c r="KAK96" s="14"/>
      <c r="KAL96" s="14"/>
      <c r="KAM96" s="14"/>
      <c r="KAN96" s="14"/>
      <c r="KAO96" s="14"/>
      <c r="KAP96" s="14"/>
      <c r="KAQ96" s="14"/>
      <c r="KAR96" s="14"/>
      <c r="KAS96" s="14"/>
      <c r="KAT96" s="14"/>
      <c r="KAU96" s="14"/>
      <c r="KAV96" s="14"/>
      <c r="KAW96" s="14"/>
      <c r="KAX96" s="14"/>
      <c r="KAY96" s="14"/>
      <c r="KAZ96" s="14"/>
      <c r="KBA96" s="14"/>
      <c r="KBB96" s="14"/>
      <c r="KBC96" s="14"/>
      <c r="KBD96" s="14"/>
      <c r="KBE96" s="14"/>
      <c r="KBF96" s="14"/>
      <c r="KBG96" s="14"/>
      <c r="KBH96" s="14"/>
      <c r="KBI96" s="14"/>
      <c r="KBJ96" s="14"/>
      <c r="KBK96" s="14"/>
      <c r="KBL96" s="14"/>
      <c r="KBM96" s="14"/>
      <c r="KBN96" s="14"/>
      <c r="KBO96" s="14"/>
      <c r="KBP96" s="14"/>
      <c r="KBQ96" s="14"/>
      <c r="KBR96" s="14"/>
      <c r="KBS96" s="14"/>
      <c r="KBT96" s="14"/>
      <c r="KBU96" s="14"/>
      <c r="KBV96" s="14"/>
      <c r="KBW96" s="14"/>
      <c r="KBX96" s="14"/>
      <c r="KBY96" s="14"/>
      <c r="KBZ96" s="14"/>
      <c r="KCA96" s="14"/>
      <c r="KCB96" s="14"/>
      <c r="KCC96" s="14"/>
      <c r="KCD96" s="14"/>
      <c r="KCE96" s="14"/>
      <c r="KCF96" s="14"/>
      <c r="KCG96" s="14"/>
      <c r="KCH96" s="14"/>
      <c r="KCI96" s="14"/>
      <c r="KCJ96" s="14"/>
      <c r="KCK96" s="14"/>
      <c r="KCL96" s="14"/>
      <c r="KCM96" s="14"/>
      <c r="KCN96" s="14"/>
      <c r="KCO96" s="14"/>
      <c r="KCP96" s="14"/>
      <c r="KCQ96" s="14"/>
      <c r="KCR96" s="14"/>
      <c r="KCS96" s="14"/>
      <c r="KCT96" s="14"/>
      <c r="KCU96" s="14"/>
      <c r="KCV96" s="14"/>
      <c r="KCW96" s="14"/>
      <c r="KCX96" s="14"/>
      <c r="KCY96" s="14"/>
      <c r="KCZ96" s="14"/>
      <c r="KDA96" s="14"/>
      <c r="KDB96" s="14"/>
      <c r="KDC96" s="14"/>
      <c r="KDD96" s="14"/>
      <c r="KDE96" s="14"/>
      <c r="KDF96" s="14"/>
      <c r="KDG96" s="14"/>
      <c r="KDH96" s="14"/>
      <c r="KDI96" s="14"/>
      <c r="KDJ96" s="14"/>
      <c r="KDK96" s="14"/>
      <c r="KDL96" s="14"/>
      <c r="KDM96" s="14"/>
      <c r="KDN96" s="14"/>
      <c r="KDO96" s="14"/>
      <c r="KDP96" s="14"/>
      <c r="KDQ96" s="14"/>
      <c r="KDR96" s="14"/>
      <c r="KDS96" s="14"/>
      <c r="KDT96" s="14"/>
      <c r="KDU96" s="14"/>
      <c r="KDV96" s="14"/>
      <c r="KDW96" s="14"/>
      <c r="KDX96" s="14"/>
      <c r="KDY96" s="14"/>
      <c r="KDZ96" s="14"/>
      <c r="KEA96" s="14"/>
      <c r="KEB96" s="14"/>
      <c r="KEC96" s="14"/>
      <c r="KED96" s="14"/>
      <c r="KEE96" s="14"/>
      <c r="KEF96" s="14"/>
      <c r="KEG96" s="14"/>
      <c r="KEH96" s="14"/>
      <c r="KEI96" s="14"/>
      <c r="KEJ96" s="14"/>
      <c r="KEK96" s="14"/>
      <c r="KEL96" s="14"/>
      <c r="KEM96" s="14"/>
      <c r="KEN96" s="14"/>
      <c r="KEO96" s="14"/>
      <c r="KEP96" s="14"/>
      <c r="KEQ96" s="14"/>
      <c r="KER96" s="14"/>
      <c r="KES96" s="14"/>
      <c r="KET96" s="14"/>
      <c r="KEU96" s="14"/>
      <c r="KEV96" s="14"/>
      <c r="KEW96" s="14"/>
      <c r="KEX96" s="14"/>
      <c r="KEY96" s="14"/>
      <c r="KEZ96" s="14"/>
      <c r="KFA96" s="14"/>
      <c r="KFB96" s="14"/>
      <c r="KFC96" s="14"/>
      <c r="KFD96" s="14"/>
      <c r="KFE96" s="14"/>
      <c r="KFF96" s="14"/>
      <c r="KFG96" s="14"/>
      <c r="KFH96" s="14"/>
      <c r="KFI96" s="14"/>
      <c r="KFJ96" s="14"/>
      <c r="KFK96" s="14"/>
      <c r="KFL96" s="14"/>
      <c r="KFM96" s="14"/>
      <c r="KFN96" s="14"/>
      <c r="KFO96" s="14"/>
      <c r="KFP96" s="14"/>
      <c r="KFQ96" s="14"/>
      <c r="KFR96" s="14"/>
      <c r="KFS96" s="14"/>
      <c r="KFT96" s="14"/>
      <c r="KFU96" s="14"/>
      <c r="KFV96" s="14"/>
      <c r="KFW96" s="14"/>
      <c r="KFX96" s="14"/>
      <c r="KFY96" s="14"/>
      <c r="KFZ96" s="14"/>
      <c r="KGA96" s="14"/>
      <c r="KGB96" s="14"/>
      <c r="KGC96" s="14"/>
      <c r="KGD96" s="14"/>
      <c r="KGE96" s="14"/>
      <c r="KGF96" s="14"/>
      <c r="KGG96" s="14"/>
      <c r="KGH96" s="14"/>
      <c r="KGI96" s="14"/>
      <c r="KGJ96" s="14"/>
      <c r="KGK96" s="14"/>
      <c r="KGL96" s="14"/>
      <c r="KGM96" s="14"/>
      <c r="KGN96" s="14"/>
      <c r="KGO96" s="14"/>
      <c r="KGP96" s="14"/>
      <c r="KGQ96" s="14"/>
      <c r="KGR96" s="14"/>
      <c r="KGS96" s="14"/>
      <c r="KGT96" s="14"/>
      <c r="KGU96" s="14"/>
      <c r="KGV96" s="14"/>
      <c r="KGW96" s="14"/>
      <c r="KGX96" s="14"/>
      <c r="KGY96" s="14"/>
      <c r="KGZ96" s="14"/>
      <c r="KHA96" s="14"/>
      <c r="KHB96" s="14"/>
      <c r="KHC96" s="14"/>
      <c r="KHD96" s="14"/>
      <c r="KHE96" s="14"/>
      <c r="KHF96" s="14"/>
      <c r="KHG96" s="14"/>
      <c r="KHH96" s="14"/>
      <c r="KHI96" s="14"/>
      <c r="KHJ96" s="14"/>
      <c r="KHK96" s="14"/>
      <c r="KHL96" s="14"/>
      <c r="KHM96" s="14"/>
      <c r="KHN96" s="14"/>
      <c r="KHO96" s="14"/>
      <c r="KHP96" s="14"/>
      <c r="KHQ96" s="14"/>
      <c r="KHR96" s="14"/>
      <c r="KHS96" s="14"/>
      <c r="KHT96" s="14"/>
      <c r="KHU96" s="14"/>
      <c r="KHV96" s="14"/>
      <c r="KHW96" s="14"/>
      <c r="KHX96" s="14"/>
      <c r="KHY96" s="14"/>
      <c r="KHZ96" s="14"/>
      <c r="KIA96" s="14"/>
      <c r="KIB96" s="14"/>
      <c r="KIC96" s="14"/>
      <c r="KID96" s="14"/>
      <c r="KIE96" s="14"/>
      <c r="KIF96" s="14"/>
      <c r="KIG96" s="14"/>
      <c r="KIH96" s="14"/>
      <c r="KII96" s="14"/>
      <c r="KIJ96" s="14"/>
      <c r="KIK96" s="14"/>
      <c r="KIL96" s="14"/>
      <c r="KIM96" s="14"/>
      <c r="KIN96" s="14"/>
      <c r="KIO96" s="14"/>
      <c r="KIP96" s="14"/>
      <c r="KIQ96" s="14"/>
      <c r="KIR96" s="14"/>
      <c r="KIS96" s="14"/>
      <c r="KIT96" s="14"/>
      <c r="KIU96" s="14"/>
      <c r="KIV96" s="14"/>
      <c r="KIW96" s="14"/>
      <c r="KIX96" s="14"/>
      <c r="KIY96" s="14"/>
      <c r="KIZ96" s="14"/>
      <c r="KJA96" s="14"/>
      <c r="KJB96" s="14"/>
      <c r="KJC96" s="14"/>
      <c r="KJD96" s="14"/>
      <c r="KJE96" s="14"/>
      <c r="KJF96" s="14"/>
      <c r="KJG96" s="14"/>
      <c r="KJH96" s="14"/>
      <c r="KJI96" s="14"/>
      <c r="KJJ96" s="14"/>
      <c r="KJK96" s="14"/>
      <c r="KJL96" s="14"/>
      <c r="KJM96" s="14"/>
      <c r="KJN96" s="14"/>
      <c r="KJO96" s="14"/>
      <c r="KJP96" s="14"/>
      <c r="KJQ96" s="14"/>
      <c r="KJR96" s="14"/>
      <c r="KJS96" s="14"/>
      <c r="KJT96" s="14"/>
      <c r="KJU96" s="14"/>
      <c r="KJV96" s="14"/>
      <c r="KJW96" s="14"/>
      <c r="KJX96" s="14"/>
      <c r="KJY96" s="14"/>
      <c r="KJZ96" s="14"/>
      <c r="KKA96" s="14"/>
      <c r="KKB96" s="14"/>
      <c r="KKC96" s="14"/>
      <c r="KKD96" s="14"/>
      <c r="KKE96" s="14"/>
      <c r="KKF96" s="14"/>
      <c r="KKG96" s="14"/>
      <c r="KKH96" s="14"/>
      <c r="KKI96" s="14"/>
      <c r="KKJ96" s="14"/>
      <c r="KKK96" s="14"/>
      <c r="KKL96" s="14"/>
      <c r="KKM96" s="14"/>
      <c r="KKN96" s="14"/>
      <c r="KKO96" s="14"/>
      <c r="KKP96" s="14"/>
      <c r="KKQ96" s="14"/>
      <c r="KKR96" s="14"/>
      <c r="KKS96" s="14"/>
      <c r="KKT96" s="14"/>
      <c r="KKU96" s="14"/>
      <c r="KKV96" s="14"/>
      <c r="KKW96" s="14"/>
      <c r="KKX96" s="14"/>
      <c r="KKY96" s="14"/>
      <c r="KKZ96" s="14"/>
      <c r="KLA96" s="14"/>
      <c r="KLB96" s="14"/>
      <c r="KLC96" s="14"/>
      <c r="KLD96" s="14"/>
      <c r="KLE96" s="14"/>
      <c r="KLF96" s="14"/>
      <c r="KLG96" s="14"/>
      <c r="KLH96" s="14"/>
      <c r="KLI96" s="14"/>
      <c r="KLJ96" s="14"/>
      <c r="KLK96" s="14"/>
      <c r="KLL96" s="14"/>
      <c r="KLM96" s="14"/>
      <c r="KLN96" s="14"/>
      <c r="KLO96" s="14"/>
      <c r="KLP96" s="14"/>
      <c r="KLQ96" s="14"/>
      <c r="KLR96" s="14"/>
      <c r="KLS96" s="14"/>
      <c r="KLT96" s="14"/>
      <c r="KLU96" s="14"/>
      <c r="KLV96" s="14"/>
      <c r="KLW96" s="14"/>
      <c r="KLX96" s="14"/>
      <c r="KLY96" s="14"/>
      <c r="KLZ96" s="14"/>
      <c r="KMA96" s="14"/>
      <c r="KMB96" s="14"/>
      <c r="KMC96" s="14"/>
      <c r="KMD96" s="14"/>
      <c r="KME96" s="14"/>
      <c r="KMF96" s="14"/>
      <c r="KMG96" s="14"/>
      <c r="KMH96" s="14"/>
      <c r="KMI96" s="14"/>
      <c r="KMJ96" s="14"/>
      <c r="KMK96" s="14"/>
      <c r="KML96" s="14"/>
      <c r="KMM96" s="14"/>
      <c r="KMN96" s="14"/>
      <c r="KMO96" s="14"/>
      <c r="KMP96" s="14"/>
      <c r="KMQ96" s="14"/>
      <c r="KMR96" s="14"/>
      <c r="KMS96" s="14"/>
      <c r="KMT96" s="14"/>
      <c r="KMU96" s="14"/>
      <c r="KMV96" s="14"/>
      <c r="KMW96" s="14"/>
      <c r="KMX96" s="14"/>
      <c r="KMY96" s="14"/>
      <c r="KMZ96" s="14"/>
      <c r="KNA96" s="14"/>
      <c r="KNB96" s="14"/>
      <c r="KNC96" s="14"/>
      <c r="KND96" s="14"/>
      <c r="KNE96" s="14"/>
      <c r="KNF96" s="14"/>
      <c r="KNG96" s="14"/>
      <c r="KNH96" s="14"/>
      <c r="KNI96" s="14"/>
      <c r="KNJ96" s="14"/>
      <c r="KNK96" s="14"/>
      <c r="KNL96" s="14"/>
      <c r="KNM96" s="14"/>
      <c r="KNN96" s="14"/>
      <c r="KNO96" s="14"/>
      <c r="KNP96" s="14"/>
      <c r="KNQ96" s="14"/>
      <c r="KNR96" s="14"/>
      <c r="KNS96" s="14"/>
      <c r="KNT96" s="14"/>
      <c r="KNU96" s="14"/>
      <c r="KNV96" s="14"/>
      <c r="KNW96" s="14"/>
      <c r="KNX96" s="14"/>
      <c r="KNY96" s="14"/>
      <c r="KNZ96" s="14"/>
      <c r="KOA96" s="14"/>
      <c r="KOB96" s="14"/>
      <c r="KOC96" s="14"/>
      <c r="KOD96" s="14"/>
      <c r="KOE96" s="14"/>
      <c r="KOF96" s="14"/>
      <c r="KOG96" s="14"/>
      <c r="KOH96" s="14"/>
      <c r="KOI96" s="14"/>
      <c r="KOJ96" s="14"/>
      <c r="KOK96" s="14"/>
      <c r="KOL96" s="14"/>
      <c r="KOM96" s="14"/>
      <c r="KON96" s="14"/>
      <c r="KOO96" s="14"/>
      <c r="KOP96" s="14"/>
      <c r="KOQ96" s="14"/>
      <c r="KOR96" s="14"/>
      <c r="KOS96" s="14"/>
      <c r="KOT96" s="14"/>
      <c r="KOU96" s="14"/>
      <c r="KOV96" s="14"/>
      <c r="KOW96" s="14"/>
      <c r="KOX96" s="14"/>
      <c r="KOY96" s="14"/>
      <c r="KOZ96" s="14"/>
      <c r="KPA96" s="14"/>
      <c r="KPB96" s="14"/>
      <c r="KPC96" s="14"/>
      <c r="KPD96" s="14"/>
      <c r="KPE96" s="14"/>
      <c r="KPF96" s="14"/>
      <c r="KPG96" s="14"/>
      <c r="KPH96" s="14"/>
      <c r="KPI96" s="14"/>
      <c r="KPJ96" s="14"/>
      <c r="KPK96" s="14"/>
      <c r="KPL96" s="14"/>
      <c r="KPM96" s="14"/>
      <c r="KPN96" s="14"/>
      <c r="KPO96" s="14"/>
      <c r="KPP96" s="14"/>
      <c r="KPQ96" s="14"/>
      <c r="KPR96" s="14"/>
      <c r="KPS96" s="14"/>
      <c r="KPT96" s="14"/>
      <c r="KPU96" s="14"/>
      <c r="KPV96" s="14"/>
      <c r="KPW96" s="14"/>
      <c r="KPX96" s="14"/>
      <c r="KPY96" s="14"/>
      <c r="KPZ96" s="14"/>
      <c r="KQA96" s="14"/>
      <c r="KQB96" s="14"/>
      <c r="KQC96" s="14"/>
      <c r="KQD96" s="14"/>
      <c r="KQE96" s="14"/>
      <c r="KQF96" s="14"/>
      <c r="KQG96" s="14"/>
      <c r="KQH96" s="14"/>
      <c r="KQI96" s="14"/>
      <c r="KQJ96" s="14"/>
      <c r="KQK96" s="14"/>
      <c r="KQL96" s="14"/>
      <c r="KQM96" s="14"/>
      <c r="KQN96" s="14"/>
      <c r="KQO96" s="14"/>
      <c r="KQP96" s="14"/>
      <c r="KQQ96" s="14"/>
      <c r="KQR96" s="14"/>
      <c r="KQS96" s="14"/>
      <c r="KQT96" s="14"/>
      <c r="KQU96" s="14"/>
      <c r="KQV96" s="14"/>
      <c r="KQW96" s="14"/>
      <c r="KQX96" s="14"/>
      <c r="KQY96" s="14"/>
      <c r="KQZ96" s="14"/>
      <c r="KRA96" s="14"/>
      <c r="KRB96" s="14"/>
      <c r="KRC96" s="14"/>
      <c r="KRD96" s="14"/>
      <c r="KRE96" s="14"/>
      <c r="KRF96" s="14"/>
      <c r="KRG96" s="14"/>
      <c r="KRH96" s="14"/>
      <c r="KRI96" s="14"/>
      <c r="KRJ96" s="14"/>
      <c r="KRK96" s="14"/>
      <c r="KRL96" s="14"/>
      <c r="KRM96" s="14"/>
      <c r="KRN96" s="14"/>
      <c r="KRO96" s="14"/>
      <c r="KRP96" s="14"/>
      <c r="KRQ96" s="14"/>
      <c r="KRR96" s="14"/>
      <c r="KRS96" s="14"/>
      <c r="KRT96" s="14"/>
      <c r="KRU96" s="14"/>
      <c r="KRV96" s="14"/>
      <c r="KRW96" s="14"/>
      <c r="KRX96" s="14"/>
      <c r="KRY96" s="14"/>
      <c r="KRZ96" s="14"/>
      <c r="KSA96" s="14"/>
      <c r="KSB96" s="14"/>
      <c r="KSC96" s="14"/>
      <c r="KSD96" s="14"/>
      <c r="KSE96" s="14"/>
      <c r="KSF96" s="14"/>
      <c r="KSG96" s="14"/>
      <c r="KSH96" s="14"/>
      <c r="KSI96" s="14"/>
      <c r="KSJ96" s="14"/>
      <c r="KSK96" s="14"/>
      <c r="KSL96" s="14"/>
      <c r="KSM96" s="14"/>
      <c r="KSN96" s="14"/>
      <c r="KSO96" s="14"/>
      <c r="KSP96" s="14"/>
      <c r="KSQ96" s="14"/>
      <c r="KSR96" s="14"/>
      <c r="KSS96" s="14"/>
      <c r="KST96" s="14"/>
      <c r="KSU96" s="14"/>
      <c r="KSV96" s="14"/>
      <c r="KSW96" s="14"/>
      <c r="KSX96" s="14"/>
      <c r="KSY96" s="14"/>
      <c r="KSZ96" s="14"/>
      <c r="KTA96" s="14"/>
      <c r="KTB96" s="14"/>
      <c r="KTC96" s="14"/>
      <c r="KTD96" s="14"/>
      <c r="KTE96" s="14"/>
      <c r="KTF96" s="14"/>
      <c r="KTG96" s="14"/>
      <c r="KTH96" s="14"/>
      <c r="KTI96" s="14"/>
      <c r="KTJ96" s="14"/>
      <c r="KTK96" s="14"/>
      <c r="KTL96" s="14"/>
      <c r="KTM96" s="14"/>
      <c r="KTN96" s="14"/>
      <c r="KTO96" s="14"/>
      <c r="KTP96" s="14"/>
      <c r="KTQ96" s="14"/>
      <c r="KTR96" s="14"/>
      <c r="KTS96" s="14"/>
      <c r="KTT96" s="14"/>
      <c r="KTU96" s="14"/>
      <c r="KTV96" s="14"/>
      <c r="KTW96" s="14"/>
      <c r="KTX96" s="14"/>
      <c r="KTY96" s="14"/>
      <c r="KTZ96" s="14"/>
      <c r="KUA96" s="14"/>
      <c r="KUB96" s="14"/>
      <c r="KUC96" s="14"/>
      <c r="KUD96" s="14"/>
      <c r="KUE96" s="14"/>
      <c r="KUF96" s="14"/>
      <c r="KUG96" s="14"/>
      <c r="KUH96" s="14"/>
      <c r="KUI96" s="14"/>
      <c r="KUJ96" s="14"/>
      <c r="KUK96" s="14"/>
      <c r="KUL96" s="14"/>
      <c r="KUM96" s="14"/>
      <c r="KUN96" s="14"/>
      <c r="KUO96" s="14"/>
      <c r="KUP96" s="14"/>
      <c r="KUQ96" s="14"/>
      <c r="KUR96" s="14"/>
      <c r="KUS96" s="14"/>
      <c r="KUT96" s="14"/>
      <c r="KUU96" s="14"/>
      <c r="KUV96" s="14"/>
      <c r="KUW96" s="14"/>
      <c r="KUX96" s="14"/>
      <c r="KUY96" s="14"/>
      <c r="KUZ96" s="14"/>
      <c r="KVA96" s="14"/>
      <c r="KVB96" s="14"/>
      <c r="KVC96" s="14"/>
      <c r="KVD96" s="14"/>
      <c r="KVE96" s="14"/>
      <c r="KVF96" s="14"/>
      <c r="KVG96" s="14"/>
      <c r="KVH96" s="14"/>
      <c r="KVI96" s="14"/>
      <c r="KVJ96" s="14"/>
      <c r="KVK96" s="14"/>
      <c r="KVL96" s="14"/>
      <c r="KVM96" s="14"/>
      <c r="KVN96" s="14"/>
      <c r="KVO96" s="14"/>
      <c r="KVP96" s="14"/>
      <c r="KVQ96" s="14"/>
      <c r="KVR96" s="14"/>
      <c r="KVS96" s="14"/>
      <c r="KVT96" s="14"/>
      <c r="KVU96" s="14"/>
      <c r="KVV96" s="14"/>
      <c r="KVW96" s="14"/>
      <c r="KVX96" s="14"/>
      <c r="KVY96" s="14"/>
      <c r="KVZ96" s="14"/>
      <c r="KWA96" s="14"/>
      <c r="KWB96" s="14"/>
      <c r="KWC96" s="14"/>
      <c r="KWD96" s="14"/>
      <c r="KWE96" s="14"/>
      <c r="KWF96" s="14"/>
      <c r="KWG96" s="14"/>
      <c r="KWH96" s="14"/>
      <c r="KWI96" s="14"/>
      <c r="KWJ96" s="14"/>
      <c r="KWK96" s="14"/>
      <c r="KWL96" s="14"/>
      <c r="KWM96" s="14"/>
      <c r="KWN96" s="14"/>
      <c r="KWO96" s="14"/>
      <c r="KWP96" s="14"/>
      <c r="KWQ96" s="14"/>
      <c r="KWR96" s="14"/>
      <c r="KWS96" s="14"/>
      <c r="KWT96" s="14"/>
      <c r="KWU96" s="14"/>
      <c r="KWV96" s="14"/>
      <c r="KWW96" s="14"/>
      <c r="KWX96" s="14"/>
      <c r="KWY96" s="14"/>
      <c r="KWZ96" s="14"/>
      <c r="KXA96" s="14"/>
      <c r="KXB96" s="14"/>
      <c r="KXC96" s="14"/>
      <c r="KXD96" s="14"/>
      <c r="KXE96" s="14"/>
      <c r="KXF96" s="14"/>
      <c r="KXG96" s="14"/>
      <c r="KXH96" s="14"/>
      <c r="KXI96" s="14"/>
      <c r="KXJ96" s="14"/>
      <c r="KXK96" s="14"/>
      <c r="KXL96" s="14"/>
      <c r="KXM96" s="14"/>
      <c r="KXN96" s="14"/>
      <c r="KXO96" s="14"/>
      <c r="KXP96" s="14"/>
      <c r="KXQ96" s="14"/>
      <c r="KXR96" s="14"/>
      <c r="KXS96" s="14"/>
      <c r="KXT96" s="14"/>
      <c r="KXU96" s="14"/>
      <c r="KXV96" s="14"/>
      <c r="KXW96" s="14"/>
      <c r="KXX96" s="14"/>
      <c r="KXY96" s="14"/>
      <c r="KXZ96" s="14"/>
      <c r="KYA96" s="14"/>
      <c r="KYB96" s="14"/>
      <c r="KYC96" s="14"/>
      <c r="KYD96" s="14"/>
      <c r="KYE96" s="14"/>
      <c r="KYF96" s="14"/>
      <c r="KYG96" s="14"/>
      <c r="KYH96" s="14"/>
      <c r="KYI96" s="14"/>
      <c r="KYJ96" s="14"/>
      <c r="KYK96" s="14"/>
      <c r="KYL96" s="14"/>
      <c r="KYM96" s="14"/>
      <c r="KYN96" s="14"/>
      <c r="KYO96" s="14"/>
      <c r="KYP96" s="14"/>
      <c r="KYQ96" s="14"/>
      <c r="KYR96" s="14"/>
      <c r="KYS96" s="14"/>
      <c r="KYT96" s="14"/>
      <c r="KYU96" s="14"/>
      <c r="KYV96" s="14"/>
      <c r="KYW96" s="14"/>
      <c r="KYX96" s="14"/>
      <c r="KYY96" s="14"/>
      <c r="KYZ96" s="14"/>
      <c r="KZA96" s="14"/>
      <c r="KZB96" s="14"/>
      <c r="KZC96" s="14"/>
      <c r="KZD96" s="14"/>
      <c r="KZE96" s="14"/>
      <c r="KZF96" s="14"/>
      <c r="KZG96" s="14"/>
      <c r="KZH96" s="14"/>
      <c r="KZI96" s="14"/>
      <c r="KZJ96" s="14"/>
      <c r="KZK96" s="14"/>
      <c r="KZL96" s="14"/>
      <c r="KZM96" s="14"/>
      <c r="KZN96" s="14"/>
      <c r="KZO96" s="14"/>
      <c r="KZP96" s="14"/>
      <c r="KZQ96" s="14"/>
      <c r="KZR96" s="14"/>
      <c r="KZS96" s="14"/>
      <c r="KZT96" s="14"/>
      <c r="KZU96" s="14"/>
      <c r="KZV96" s="14"/>
      <c r="KZW96" s="14"/>
      <c r="KZX96" s="14"/>
      <c r="KZY96" s="14"/>
      <c r="KZZ96" s="14"/>
      <c r="LAA96" s="14"/>
      <c r="LAB96" s="14"/>
      <c r="LAC96" s="14"/>
      <c r="LAD96" s="14"/>
      <c r="LAE96" s="14"/>
      <c r="LAF96" s="14"/>
      <c r="LAG96" s="14"/>
      <c r="LAH96" s="14"/>
      <c r="LAI96" s="14"/>
      <c r="LAJ96" s="14"/>
      <c r="LAK96" s="14"/>
      <c r="LAL96" s="14"/>
      <c r="LAM96" s="14"/>
      <c r="LAN96" s="14"/>
      <c r="LAO96" s="14"/>
      <c r="LAP96" s="14"/>
      <c r="LAQ96" s="14"/>
      <c r="LAR96" s="14"/>
      <c r="LAS96" s="14"/>
      <c r="LAT96" s="14"/>
      <c r="LAU96" s="14"/>
      <c r="LAV96" s="14"/>
      <c r="LAW96" s="14"/>
      <c r="LAX96" s="14"/>
      <c r="LAY96" s="14"/>
      <c r="LAZ96" s="14"/>
      <c r="LBA96" s="14"/>
      <c r="LBB96" s="14"/>
      <c r="LBC96" s="14"/>
      <c r="LBD96" s="14"/>
      <c r="LBE96" s="14"/>
      <c r="LBF96" s="14"/>
      <c r="LBG96" s="14"/>
      <c r="LBH96" s="14"/>
      <c r="LBI96" s="14"/>
      <c r="LBJ96" s="14"/>
      <c r="LBK96" s="14"/>
      <c r="LBL96" s="14"/>
      <c r="LBM96" s="14"/>
      <c r="LBN96" s="14"/>
      <c r="LBO96" s="14"/>
      <c r="LBP96" s="14"/>
      <c r="LBQ96" s="14"/>
      <c r="LBR96" s="14"/>
      <c r="LBS96" s="14"/>
      <c r="LBT96" s="14"/>
      <c r="LBU96" s="14"/>
      <c r="LBV96" s="14"/>
      <c r="LBW96" s="14"/>
      <c r="LBX96" s="14"/>
      <c r="LBY96" s="14"/>
      <c r="LBZ96" s="14"/>
      <c r="LCA96" s="14"/>
      <c r="LCB96" s="14"/>
      <c r="LCC96" s="14"/>
      <c r="LCD96" s="14"/>
      <c r="LCE96" s="14"/>
      <c r="LCF96" s="14"/>
      <c r="LCG96" s="14"/>
      <c r="LCH96" s="14"/>
      <c r="LCI96" s="14"/>
      <c r="LCJ96" s="14"/>
      <c r="LCK96" s="14"/>
      <c r="LCL96" s="14"/>
      <c r="LCM96" s="14"/>
      <c r="LCN96" s="14"/>
      <c r="LCO96" s="14"/>
      <c r="LCP96" s="14"/>
      <c r="LCQ96" s="14"/>
      <c r="LCR96" s="14"/>
      <c r="LCS96" s="14"/>
      <c r="LCT96" s="14"/>
      <c r="LCU96" s="14"/>
      <c r="LCV96" s="14"/>
      <c r="LCW96" s="14"/>
      <c r="LCX96" s="14"/>
      <c r="LCY96" s="14"/>
      <c r="LCZ96" s="14"/>
      <c r="LDA96" s="14"/>
      <c r="LDB96" s="14"/>
      <c r="LDC96" s="14"/>
      <c r="LDD96" s="14"/>
      <c r="LDE96" s="14"/>
      <c r="LDF96" s="14"/>
      <c r="LDG96" s="14"/>
      <c r="LDH96" s="14"/>
      <c r="LDI96" s="14"/>
      <c r="LDJ96" s="14"/>
      <c r="LDK96" s="14"/>
      <c r="LDL96" s="14"/>
      <c r="LDM96" s="14"/>
      <c r="LDN96" s="14"/>
      <c r="LDO96" s="14"/>
      <c r="LDP96" s="14"/>
      <c r="LDQ96" s="14"/>
      <c r="LDR96" s="14"/>
      <c r="LDS96" s="14"/>
      <c r="LDT96" s="14"/>
      <c r="LDU96" s="14"/>
      <c r="LDV96" s="14"/>
      <c r="LDW96" s="14"/>
      <c r="LDX96" s="14"/>
      <c r="LDY96" s="14"/>
      <c r="LDZ96" s="14"/>
      <c r="LEA96" s="14"/>
      <c r="LEB96" s="14"/>
      <c r="LEC96" s="14"/>
      <c r="LED96" s="14"/>
      <c r="LEE96" s="14"/>
      <c r="LEF96" s="14"/>
      <c r="LEG96" s="14"/>
      <c r="LEH96" s="14"/>
      <c r="LEI96" s="14"/>
      <c r="LEJ96" s="14"/>
      <c r="LEK96" s="14"/>
      <c r="LEL96" s="14"/>
      <c r="LEM96" s="14"/>
      <c r="LEN96" s="14"/>
      <c r="LEO96" s="14"/>
      <c r="LEP96" s="14"/>
      <c r="LEQ96" s="14"/>
      <c r="LER96" s="14"/>
      <c r="LES96" s="14"/>
      <c r="LET96" s="14"/>
      <c r="LEU96" s="14"/>
      <c r="LEV96" s="14"/>
      <c r="LEW96" s="14"/>
      <c r="LEX96" s="14"/>
      <c r="LEY96" s="14"/>
      <c r="LEZ96" s="14"/>
      <c r="LFA96" s="14"/>
      <c r="LFB96" s="14"/>
      <c r="LFC96" s="14"/>
      <c r="LFD96" s="14"/>
      <c r="LFE96" s="14"/>
      <c r="LFF96" s="14"/>
      <c r="LFG96" s="14"/>
      <c r="LFH96" s="14"/>
      <c r="LFI96" s="14"/>
      <c r="LFJ96" s="14"/>
      <c r="LFK96" s="14"/>
      <c r="LFL96" s="14"/>
      <c r="LFM96" s="14"/>
      <c r="LFN96" s="14"/>
      <c r="LFO96" s="14"/>
      <c r="LFP96" s="14"/>
      <c r="LFQ96" s="14"/>
      <c r="LFR96" s="14"/>
      <c r="LFS96" s="14"/>
      <c r="LFT96" s="14"/>
      <c r="LFU96" s="14"/>
      <c r="LFV96" s="14"/>
      <c r="LFW96" s="14"/>
      <c r="LFX96" s="14"/>
      <c r="LFY96" s="14"/>
      <c r="LFZ96" s="14"/>
      <c r="LGA96" s="14"/>
      <c r="LGB96" s="14"/>
      <c r="LGC96" s="14"/>
      <c r="LGD96" s="14"/>
      <c r="LGE96" s="14"/>
      <c r="LGF96" s="14"/>
      <c r="LGG96" s="14"/>
      <c r="LGH96" s="14"/>
      <c r="LGI96" s="14"/>
      <c r="LGJ96" s="14"/>
      <c r="LGK96" s="14"/>
      <c r="LGL96" s="14"/>
      <c r="LGM96" s="14"/>
      <c r="LGN96" s="14"/>
      <c r="LGO96" s="14"/>
      <c r="LGP96" s="14"/>
      <c r="LGQ96" s="14"/>
      <c r="LGR96" s="14"/>
      <c r="LGS96" s="14"/>
      <c r="LGT96" s="14"/>
      <c r="LGU96" s="14"/>
      <c r="LGV96" s="14"/>
      <c r="LGW96" s="14"/>
      <c r="LGX96" s="14"/>
      <c r="LGY96" s="14"/>
      <c r="LGZ96" s="14"/>
      <c r="LHA96" s="14"/>
      <c r="LHB96" s="14"/>
      <c r="LHC96" s="14"/>
      <c r="LHD96" s="14"/>
      <c r="LHE96" s="14"/>
      <c r="LHF96" s="14"/>
      <c r="LHG96" s="14"/>
      <c r="LHH96" s="14"/>
      <c r="LHI96" s="14"/>
      <c r="LHJ96" s="14"/>
      <c r="LHK96" s="14"/>
      <c r="LHL96" s="14"/>
      <c r="LHM96" s="14"/>
      <c r="LHN96" s="14"/>
      <c r="LHO96" s="14"/>
      <c r="LHP96" s="14"/>
      <c r="LHQ96" s="14"/>
      <c r="LHR96" s="14"/>
      <c r="LHS96" s="14"/>
      <c r="LHT96" s="14"/>
      <c r="LHU96" s="14"/>
      <c r="LHV96" s="14"/>
      <c r="LHW96" s="14"/>
      <c r="LHX96" s="14"/>
      <c r="LHY96" s="14"/>
      <c r="LHZ96" s="14"/>
      <c r="LIA96" s="14"/>
      <c r="LIB96" s="14"/>
      <c r="LIC96" s="14"/>
      <c r="LID96" s="14"/>
      <c r="LIE96" s="14"/>
      <c r="LIF96" s="14"/>
      <c r="LIG96" s="14"/>
      <c r="LIH96" s="14"/>
      <c r="LII96" s="14"/>
      <c r="LIJ96" s="14"/>
      <c r="LIK96" s="14"/>
      <c r="LIL96" s="14"/>
      <c r="LIM96" s="14"/>
      <c r="LIN96" s="14"/>
      <c r="LIO96" s="14"/>
      <c r="LIP96" s="14"/>
      <c r="LIQ96" s="14"/>
      <c r="LIR96" s="14"/>
      <c r="LIS96" s="14"/>
      <c r="LIT96" s="14"/>
      <c r="LIU96" s="14"/>
      <c r="LIV96" s="14"/>
      <c r="LIW96" s="14"/>
      <c r="LIX96" s="14"/>
      <c r="LIY96" s="14"/>
      <c r="LIZ96" s="14"/>
      <c r="LJA96" s="14"/>
      <c r="LJB96" s="14"/>
      <c r="LJC96" s="14"/>
      <c r="LJD96" s="14"/>
      <c r="LJE96" s="14"/>
      <c r="LJF96" s="14"/>
      <c r="LJG96" s="14"/>
      <c r="LJH96" s="14"/>
      <c r="LJI96" s="14"/>
      <c r="LJJ96" s="14"/>
      <c r="LJK96" s="14"/>
      <c r="LJL96" s="14"/>
      <c r="LJM96" s="14"/>
      <c r="LJN96" s="14"/>
      <c r="LJO96" s="14"/>
      <c r="LJP96" s="14"/>
      <c r="LJQ96" s="14"/>
      <c r="LJR96" s="14"/>
      <c r="LJS96" s="14"/>
      <c r="LJT96" s="14"/>
      <c r="LJU96" s="14"/>
      <c r="LJV96" s="14"/>
      <c r="LJW96" s="14"/>
      <c r="LJX96" s="14"/>
      <c r="LJY96" s="14"/>
      <c r="LJZ96" s="14"/>
      <c r="LKA96" s="14"/>
      <c r="LKB96" s="14"/>
      <c r="LKC96" s="14"/>
      <c r="LKD96" s="14"/>
      <c r="LKE96" s="14"/>
      <c r="LKF96" s="14"/>
      <c r="LKG96" s="14"/>
      <c r="LKH96" s="14"/>
      <c r="LKI96" s="14"/>
      <c r="LKJ96" s="14"/>
      <c r="LKK96" s="14"/>
      <c r="LKL96" s="14"/>
      <c r="LKM96" s="14"/>
      <c r="LKN96" s="14"/>
      <c r="LKO96" s="14"/>
      <c r="LKP96" s="14"/>
      <c r="LKQ96" s="14"/>
      <c r="LKR96" s="14"/>
      <c r="LKS96" s="14"/>
      <c r="LKT96" s="14"/>
      <c r="LKU96" s="14"/>
      <c r="LKV96" s="14"/>
      <c r="LKW96" s="14"/>
      <c r="LKX96" s="14"/>
      <c r="LKY96" s="14"/>
      <c r="LKZ96" s="14"/>
      <c r="LLA96" s="14"/>
      <c r="LLB96" s="14"/>
      <c r="LLC96" s="14"/>
      <c r="LLD96" s="14"/>
      <c r="LLE96" s="14"/>
      <c r="LLF96" s="14"/>
      <c r="LLG96" s="14"/>
      <c r="LLH96" s="14"/>
      <c r="LLI96" s="14"/>
      <c r="LLJ96" s="14"/>
      <c r="LLK96" s="14"/>
      <c r="LLL96" s="14"/>
      <c r="LLM96" s="14"/>
      <c r="LLN96" s="14"/>
      <c r="LLO96" s="14"/>
      <c r="LLP96" s="14"/>
      <c r="LLQ96" s="14"/>
      <c r="LLR96" s="14"/>
      <c r="LLS96" s="14"/>
      <c r="LLT96" s="14"/>
      <c r="LLU96" s="14"/>
      <c r="LLV96" s="14"/>
      <c r="LLW96" s="14"/>
      <c r="LLX96" s="14"/>
      <c r="LLY96" s="14"/>
      <c r="LLZ96" s="14"/>
      <c r="LMA96" s="14"/>
      <c r="LMB96" s="14"/>
      <c r="LMC96" s="14"/>
      <c r="LMD96" s="14"/>
      <c r="LME96" s="14"/>
      <c r="LMF96" s="14"/>
      <c r="LMG96" s="14"/>
      <c r="LMH96" s="14"/>
      <c r="LMI96" s="14"/>
      <c r="LMJ96" s="14"/>
      <c r="LMK96" s="14"/>
      <c r="LML96" s="14"/>
      <c r="LMM96" s="14"/>
      <c r="LMN96" s="14"/>
      <c r="LMO96" s="14"/>
      <c r="LMP96" s="14"/>
      <c r="LMQ96" s="14"/>
      <c r="LMR96" s="14"/>
      <c r="LMS96" s="14"/>
      <c r="LMT96" s="14"/>
      <c r="LMU96" s="14"/>
      <c r="LMV96" s="14"/>
      <c r="LMW96" s="14"/>
      <c r="LMX96" s="14"/>
      <c r="LMY96" s="14"/>
      <c r="LMZ96" s="14"/>
      <c r="LNA96" s="14"/>
      <c r="LNB96" s="14"/>
      <c r="LNC96" s="14"/>
      <c r="LND96" s="14"/>
      <c r="LNE96" s="14"/>
      <c r="LNF96" s="14"/>
      <c r="LNG96" s="14"/>
      <c r="LNH96" s="14"/>
      <c r="LNI96" s="14"/>
      <c r="LNJ96" s="14"/>
      <c r="LNK96" s="14"/>
      <c r="LNL96" s="14"/>
      <c r="LNM96" s="14"/>
      <c r="LNN96" s="14"/>
      <c r="LNO96" s="14"/>
      <c r="LNP96" s="14"/>
      <c r="LNQ96" s="14"/>
      <c r="LNR96" s="14"/>
      <c r="LNS96" s="14"/>
      <c r="LNT96" s="14"/>
      <c r="LNU96" s="14"/>
      <c r="LNV96" s="14"/>
      <c r="LNW96" s="14"/>
      <c r="LNX96" s="14"/>
      <c r="LNY96" s="14"/>
      <c r="LNZ96" s="14"/>
      <c r="LOA96" s="14"/>
      <c r="LOB96" s="14"/>
      <c r="LOC96" s="14"/>
      <c r="LOD96" s="14"/>
      <c r="LOE96" s="14"/>
      <c r="LOF96" s="14"/>
      <c r="LOG96" s="14"/>
      <c r="LOH96" s="14"/>
      <c r="LOI96" s="14"/>
      <c r="LOJ96" s="14"/>
      <c r="LOK96" s="14"/>
      <c r="LOL96" s="14"/>
      <c r="LOM96" s="14"/>
      <c r="LON96" s="14"/>
      <c r="LOO96" s="14"/>
      <c r="LOP96" s="14"/>
      <c r="LOQ96" s="14"/>
      <c r="LOR96" s="14"/>
      <c r="LOS96" s="14"/>
      <c r="LOT96" s="14"/>
      <c r="LOU96" s="14"/>
      <c r="LOV96" s="14"/>
      <c r="LOW96" s="14"/>
      <c r="LOX96" s="14"/>
      <c r="LOY96" s="14"/>
      <c r="LOZ96" s="14"/>
      <c r="LPA96" s="14"/>
      <c r="LPB96" s="14"/>
      <c r="LPC96" s="14"/>
      <c r="LPD96" s="14"/>
      <c r="LPE96" s="14"/>
      <c r="LPF96" s="14"/>
      <c r="LPG96" s="14"/>
      <c r="LPH96" s="14"/>
      <c r="LPI96" s="14"/>
      <c r="LPJ96" s="14"/>
      <c r="LPK96" s="14"/>
      <c r="LPL96" s="14"/>
      <c r="LPM96" s="14"/>
      <c r="LPN96" s="14"/>
      <c r="LPO96" s="14"/>
      <c r="LPP96" s="14"/>
      <c r="LPQ96" s="14"/>
      <c r="LPR96" s="14"/>
      <c r="LPS96" s="14"/>
      <c r="LPT96" s="14"/>
      <c r="LPU96" s="14"/>
      <c r="LPV96" s="14"/>
      <c r="LPW96" s="14"/>
      <c r="LPX96" s="14"/>
      <c r="LPY96" s="14"/>
      <c r="LPZ96" s="14"/>
      <c r="LQA96" s="14"/>
      <c r="LQB96" s="14"/>
      <c r="LQC96" s="14"/>
      <c r="LQD96" s="14"/>
      <c r="LQE96" s="14"/>
      <c r="LQF96" s="14"/>
      <c r="LQG96" s="14"/>
      <c r="LQH96" s="14"/>
      <c r="LQI96" s="14"/>
      <c r="LQJ96" s="14"/>
      <c r="LQK96" s="14"/>
      <c r="LQL96" s="14"/>
      <c r="LQM96" s="14"/>
      <c r="LQN96" s="14"/>
      <c r="LQO96" s="14"/>
      <c r="LQP96" s="14"/>
      <c r="LQQ96" s="14"/>
      <c r="LQR96" s="14"/>
      <c r="LQS96" s="14"/>
      <c r="LQT96" s="14"/>
      <c r="LQU96" s="14"/>
      <c r="LQV96" s="14"/>
      <c r="LQW96" s="14"/>
      <c r="LQX96" s="14"/>
      <c r="LQY96" s="14"/>
      <c r="LQZ96" s="14"/>
      <c r="LRA96" s="14"/>
      <c r="LRB96" s="14"/>
      <c r="LRC96" s="14"/>
      <c r="LRD96" s="14"/>
      <c r="LRE96" s="14"/>
      <c r="LRF96" s="14"/>
      <c r="LRG96" s="14"/>
      <c r="LRH96" s="14"/>
      <c r="LRI96" s="14"/>
      <c r="LRJ96" s="14"/>
      <c r="LRK96" s="14"/>
      <c r="LRL96" s="14"/>
      <c r="LRM96" s="14"/>
      <c r="LRN96" s="14"/>
      <c r="LRO96" s="14"/>
      <c r="LRP96" s="14"/>
      <c r="LRQ96" s="14"/>
      <c r="LRR96" s="14"/>
      <c r="LRS96" s="14"/>
      <c r="LRT96" s="14"/>
      <c r="LRU96" s="14"/>
      <c r="LRV96" s="14"/>
      <c r="LRW96" s="14"/>
      <c r="LRX96" s="14"/>
      <c r="LRY96" s="14"/>
      <c r="LRZ96" s="14"/>
      <c r="LSA96" s="14"/>
      <c r="LSB96" s="14"/>
      <c r="LSC96" s="14"/>
      <c r="LSD96" s="14"/>
      <c r="LSE96" s="14"/>
      <c r="LSF96" s="14"/>
      <c r="LSG96" s="14"/>
      <c r="LSH96" s="14"/>
      <c r="LSI96" s="14"/>
      <c r="LSJ96" s="14"/>
      <c r="LSK96" s="14"/>
      <c r="LSL96" s="14"/>
      <c r="LSM96" s="14"/>
      <c r="LSN96" s="14"/>
      <c r="LSO96" s="14"/>
      <c r="LSP96" s="14"/>
      <c r="LSQ96" s="14"/>
      <c r="LSR96" s="14"/>
      <c r="LSS96" s="14"/>
      <c r="LST96" s="14"/>
      <c r="LSU96" s="14"/>
      <c r="LSV96" s="14"/>
      <c r="LSW96" s="14"/>
      <c r="LSX96" s="14"/>
      <c r="LSY96" s="14"/>
      <c r="LSZ96" s="14"/>
      <c r="LTA96" s="14"/>
      <c r="LTB96" s="14"/>
      <c r="LTC96" s="14"/>
      <c r="LTD96" s="14"/>
      <c r="LTE96" s="14"/>
      <c r="LTF96" s="14"/>
      <c r="LTG96" s="14"/>
      <c r="LTH96" s="14"/>
      <c r="LTI96" s="14"/>
      <c r="LTJ96" s="14"/>
      <c r="LTK96" s="14"/>
      <c r="LTL96" s="14"/>
      <c r="LTM96" s="14"/>
      <c r="LTN96" s="14"/>
      <c r="LTO96" s="14"/>
      <c r="LTP96" s="14"/>
      <c r="LTQ96" s="14"/>
      <c r="LTR96" s="14"/>
      <c r="LTS96" s="14"/>
      <c r="LTT96" s="14"/>
      <c r="LTU96" s="14"/>
      <c r="LTV96" s="14"/>
      <c r="LTW96" s="14"/>
      <c r="LTX96" s="14"/>
      <c r="LTY96" s="14"/>
      <c r="LTZ96" s="14"/>
      <c r="LUA96" s="14"/>
      <c r="LUB96" s="14"/>
      <c r="LUC96" s="14"/>
      <c r="LUD96" s="14"/>
      <c r="LUE96" s="14"/>
      <c r="LUF96" s="14"/>
      <c r="LUG96" s="14"/>
      <c r="LUH96" s="14"/>
      <c r="LUI96" s="14"/>
      <c r="LUJ96" s="14"/>
      <c r="LUK96" s="14"/>
      <c r="LUL96" s="14"/>
      <c r="LUM96" s="14"/>
      <c r="LUN96" s="14"/>
      <c r="LUO96" s="14"/>
      <c r="LUP96" s="14"/>
      <c r="LUQ96" s="14"/>
      <c r="LUR96" s="14"/>
      <c r="LUS96" s="14"/>
      <c r="LUT96" s="14"/>
      <c r="LUU96" s="14"/>
      <c r="LUV96" s="14"/>
      <c r="LUW96" s="14"/>
      <c r="LUX96" s="14"/>
      <c r="LUY96" s="14"/>
      <c r="LUZ96" s="14"/>
      <c r="LVA96" s="14"/>
      <c r="LVB96" s="14"/>
      <c r="LVC96" s="14"/>
      <c r="LVD96" s="14"/>
      <c r="LVE96" s="14"/>
      <c r="LVF96" s="14"/>
      <c r="LVG96" s="14"/>
      <c r="LVH96" s="14"/>
      <c r="LVI96" s="14"/>
      <c r="LVJ96" s="14"/>
      <c r="LVK96" s="14"/>
      <c r="LVL96" s="14"/>
      <c r="LVM96" s="14"/>
      <c r="LVN96" s="14"/>
      <c r="LVO96" s="14"/>
      <c r="LVP96" s="14"/>
      <c r="LVQ96" s="14"/>
      <c r="LVR96" s="14"/>
      <c r="LVS96" s="14"/>
      <c r="LVT96" s="14"/>
      <c r="LVU96" s="14"/>
      <c r="LVV96" s="14"/>
      <c r="LVW96" s="14"/>
      <c r="LVX96" s="14"/>
      <c r="LVY96" s="14"/>
      <c r="LVZ96" s="14"/>
      <c r="LWA96" s="14"/>
      <c r="LWB96" s="14"/>
      <c r="LWC96" s="14"/>
      <c r="LWD96" s="14"/>
      <c r="LWE96" s="14"/>
      <c r="LWF96" s="14"/>
      <c r="LWG96" s="14"/>
      <c r="LWH96" s="14"/>
      <c r="LWI96" s="14"/>
      <c r="LWJ96" s="14"/>
      <c r="LWK96" s="14"/>
      <c r="LWL96" s="14"/>
      <c r="LWM96" s="14"/>
      <c r="LWN96" s="14"/>
      <c r="LWO96" s="14"/>
      <c r="LWP96" s="14"/>
      <c r="LWQ96" s="14"/>
      <c r="LWR96" s="14"/>
      <c r="LWS96" s="14"/>
      <c r="LWT96" s="14"/>
      <c r="LWU96" s="14"/>
      <c r="LWV96" s="14"/>
      <c r="LWW96" s="14"/>
      <c r="LWX96" s="14"/>
      <c r="LWY96" s="14"/>
      <c r="LWZ96" s="14"/>
      <c r="LXA96" s="14"/>
      <c r="LXB96" s="14"/>
      <c r="LXC96" s="14"/>
      <c r="LXD96" s="14"/>
      <c r="LXE96" s="14"/>
      <c r="LXF96" s="14"/>
      <c r="LXG96" s="14"/>
      <c r="LXH96" s="14"/>
      <c r="LXI96" s="14"/>
      <c r="LXJ96" s="14"/>
      <c r="LXK96" s="14"/>
      <c r="LXL96" s="14"/>
      <c r="LXM96" s="14"/>
      <c r="LXN96" s="14"/>
      <c r="LXO96" s="14"/>
      <c r="LXP96" s="14"/>
      <c r="LXQ96" s="14"/>
      <c r="LXR96" s="14"/>
      <c r="LXS96" s="14"/>
      <c r="LXT96" s="14"/>
      <c r="LXU96" s="14"/>
      <c r="LXV96" s="14"/>
      <c r="LXW96" s="14"/>
      <c r="LXX96" s="14"/>
      <c r="LXY96" s="14"/>
      <c r="LXZ96" s="14"/>
      <c r="LYA96" s="14"/>
      <c r="LYB96" s="14"/>
      <c r="LYC96" s="14"/>
      <c r="LYD96" s="14"/>
      <c r="LYE96" s="14"/>
      <c r="LYF96" s="14"/>
      <c r="LYG96" s="14"/>
      <c r="LYH96" s="14"/>
      <c r="LYI96" s="14"/>
      <c r="LYJ96" s="14"/>
      <c r="LYK96" s="14"/>
      <c r="LYL96" s="14"/>
      <c r="LYM96" s="14"/>
      <c r="LYN96" s="14"/>
      <c r="LYO96" s="14"/>
      <c r="LYP96" s="14"/>
      <c r="LYQ96" s="14"/>
      <c r="LYR96" s="14"/>
      <c r="LYS96" s="14"/>
      <c r="LYT96" s="14"/>
      <c r="LYU96" s="14"/>
      <c r="LYV96" s="14"/>
      <c r="LYW96" s="14"/>
      <c r="LYX96" s="14"/>
      <c r="LYY96" s="14"/>
      <c r="LYZ96" s="14"/>
      <c r="LZA96" s="14"/>
      <c r="LZB96" s="14"/>
      <c r="LZC96" s="14"/>
      <c r="LZD96" s="14"/>
      <c r="LZE96" s="14"/>
      <c r="LZF96" s="14"/>
      <c r="LZG96" s="14"/>
      <c r="LZH96" s="14"/>
      <c r="LZI96" s="14"/>
      <c r="LZJ96" s="14"/>
      <c r="LZK96" s="14"/>
      <c r="LZL96" s="14"/>
      <c r="LZM96" s="14"/>
      <c r="LZN96" s="14"/>
      <c r="LZO96" s="14"/>
      <c r="LZP96" s="14"/>
      <c r="LZQ96" s="14"/>
      <c r="LZR96" s="14"/>
      <c r="LZS96" s="14"/>
      <c r="LZT96" s="14"/>
      <c r="LZU96" s="14"/>
      <c r="LZV96" s="14"/>
      <c r="LZW96" s="14"/>
      <c r="LZX96" s="14"/>
      <c r="LZY96" s="14"/>
      <c r="LZZ96" s="14"/>
      <c r="MAA96" s="14"/>
      <c r="MAB96" s="14"/>
      <c r="MAC96" s="14"/>
      <c r="MAD96" s="14"/>
      <c r="MAE96" s="14"/>
      <c r="MAF96" s="14"/>
      <c r="MAG96" s="14"/>
      <c r="MAH96" s="14"/>
      <c r="MAI96" s="14"/>
      <c r="MAJ96" s="14"/>
      <c r="MAK96" s="14"/>
      <c r="MAL96" s="14"/>
      <c r="MAM96" s="14"/>
      <c r="MAN96" s="14"/>
      <c r="MAO96" s="14"/>
      <c r="MAP96" s="14"/>
      <c r="MAQ96" s="14"/>
      <c r="MAR96" s="14"/>
      <c r="MAS96" s="14"/>
      <c r="MAT96" s="14"/>
      <c r="MAU96" s="14"/>
      <c r="MAV96" s="14"/>
      <c r="MAW96" s="14"/>
      <c r="MAX96" s="14"/>
      <c r="MAY96" s="14"/>
      <c r="MAZ96" s="14"/>
      <c r="MBA96" s="14"/>
      <c r="MBB96" s="14"/>
      <c r="MBC96" s="14"/>
      <c r="MBD96" s="14"/>
      <c r="MBE96" s="14"/>
      <c r="MBF96" s="14"/>
      <c r="MBG96" s="14"/>
      <c r="MBH96" s="14"/>
      <c r="MBI96" s="14"/>
      <c r="MBJ96" s="14"/>
      <c r="MBK96" s="14"/>
      <c r="MBL96" s="14"/>
      <c r="MBM96" s="14"/>
      <c r="MBN96" s="14"/>
      <c r="MBO96" s="14"/>
      <c r="MBP96" s="14"/>
      <c r="MBQ96" s="14"/>
      <c r="MBR96" s="14"/>
      <c r="MBS96" s="14"/>
      <c r="MBT96" s="14"/>
      <c r="MBU96" s="14"/>
      <c r="MBV96" s="14"/>
      <c r="MBW96" s="14"/>
      <c r="MBX96" s="14"/>
      <c r="MBY96" s="14"/>
      <c r="MBZ96" s="14"/>
      <c r="MCA96" s="14"/>
      <c r="MCB96" s="14"/>
      <c r="MCC96" s="14"/>
      <c r="MCD96" s="14"/>
      <c r="MCE96" s="14"/>
      <c r="MCF96" s="14"/>
      <c r="MCG96" s="14"/>
      <c r="MCH96" s="14"/>
      <c r="MCI96" s="14"/>
      <c r="MCJ96" s="14"/>
      <c r="MCK96" s="14"/>
      <c r="MCL96" s="14"/>
      <c r="MCM96" s="14"/>
      <c r="MCN96" s="14"/>
      <c r="MCO96" s="14"/>
      <c r="MCP96" s="14"/>
      <c r="MCQ96" s="14"/>
      <c r="MCR96" s="14"/>
      <c r="MCS96" s="14"/>
      <c r="MCT96" s="14"/>
      <c r="MCU96" s="14"/>
      <c r="MCV96" s="14"/>
      <c r="MCW96" s="14"/>
      <c r="MCX96" s="14"/>
      <c r="MCY96" s="14"/>
      <c r="MCZ96" s="14"/>
      <c r="MDA96" s="14"/>
      <c r="MDB96" s="14"/>
      <c r="MDC96" s="14"/>
      <c r="MDD96" s="14"/>
      <c r="MDE96" s="14"/>
      <c r="MDF96" s="14"/>
      <c r="MDG96" s="14"/>
      <c r="MDH96" s="14"/>
      <c r="MDI96" s="14"/>
      <c r="MDJ96" s="14"/>
      <c r="MDK96" s="14"/>
      <c r="MDL96" s="14"/>
      <c r="MDM96" s="14"/>
      <c r="MDN96" s="14"/>
      <c r="MDO96" s="14"/>
      <c r="MDP96" s="14"/>
      <c r="MDQ96" s="14"/>
      <c r="MDR96" s="14"/>
      <c r="MDS96" s="14"/>
      <c r="MDT96" s="14"/>
      <c r="MDU96" s="14"/>
      <c r="MDV96" s="14"/>
      <c r="MDW96" s="14"/>
      <c r="MDX96" s="14"/>
      <c r="MDY96" s="14"/>
      <c r="MDZ96" s="14"/>
      <c r="MEA96" s="14"/>
      <c r="MEB96" s="14"/>
      <c r="MEC96" s="14"/>
      <c r="MED96" s="14"/>
      <c r="MEE96" s="14"/>
      <c r="MEF96" s="14"/>
      <c r="MEG96" s="14"/>
      <c r="MEH96" s="14"/>
      <c r="MEI96" s="14"/>
      <c r="MEJ96" s="14"/>
      <c r="MEK96" s="14"/>
      <c r="MEL96" s="14"/>
      <c r="MEM96" s="14"/>
      <c r="MEN96" s="14"/>
      <c r="MEO96" s="14"/>
      <c r="MEP96" s="14"/>
      <c r="MEQ96" s="14"/>
      <c r="MER96" s="14"/>
      <c r="MES96" s="14"/>
      <c r="MET96" s="14"/>
      <c r="MEU96" s="14"/>
      <c r="MEV96" s="14"/>
      <c r="MEW96" s="14"/>
      <c r="MEX96" s="14"/>
      <c r="MEY96" s="14"/>
      <c r="MEZ96" s="14"/>
      <c r="MFA96" s="14"/>
      <c r="MFB96" s="14"/>
      <c r="MFC96" s="14"/>
      <c r="MFD96" s="14"/>
      <c r="MFE96" s="14"/>
      <c r="MFF96" s="14"/>
      <c r="MFG96" s="14"/>
      <c r="MFH96" s="14"/>
      <c r="MFI96" s="14"/>
      <c r="MFJ96" s="14"/>
      <c r="MFK96" s="14"/>
      <c r="MFL96" s="14"/>
      <c r="MFM96" s="14"/>
      <c r="MFN96" s="14"/>
      <c r="MFO96" s="14"/>
      <c r="MFP96" s="14"/>
      <c r="MFQ96" s="14"/>
      <c r="MFR96" s="14"/>
      <c r="MFS96" s="14"/>
      <c r="MFT96" s="14"/>
      <c r="MFU96" s="14"/>
      <c r="MFV96" s="14"/>
      <c r="MFW96" s="14"/>
      <c r="MFX96" s="14"/>
      <c r="MFY96" s="14"/>
      <c r="MFZ96" s="14"/>
      <c r="MGA96" s="14"/>
      <c r="MGB96" s="14"/>
      <c r="MGC96" s="14"/>
      <c r="MGD96" s="14"/>
      <c r="MGE96" s="14"/>
      <c r="MGF96" s="14"/>
      <c r="MGG96" s="14"/>
      <c r="MGH96" s="14"/>
      <c r="MGI96" s="14"/>
      <c r="MGJ96" s="14"/>
      <c r="MGK96" s="14"/>
      <c r="MGL96" s="14"/>
      <c r="MGM96" s="14"/>
      <c r="MGN96" s="14"/>
      <c r="MGO96" s="14"/>
      <c r="MGP96" s="14"/>
      <c r="MGQ96" s="14"/>
      <c r="MGR96" s="14"/>
      <c r="MGS96" s="14"/>
      <c r="MGT96" s="14"/>
      <c r="MGU96" s="14"/>
      <c r="MGV96" s="14"/>
      <c r="MGW96" s="14"/>
      <c r="MGX96" s="14"/>
      <c r="MGY96" s="14"/>
      <c r="MGZ96" s="14"/>
      <c r="MHA96" s="14"/>
      <c r="MHB96" s="14"/>
      <c r="MHC96" s="14"/>
      <c r="MHD96" s="14"/>
      <c r="MHE96" s="14"/>
      <c r="MHF96" s="14"/>
      <c r="MHG96" s="14"/>
      <c r="MHH96" s="14"/>
      <c r="MHI96" s="14"/>
      <c r="MHJ96" s="14"/>
      <c r="MHK96" s="14"/>
      <c r="MHL96" s="14"/>
      <c r="MHM96" s="14"/>
      <c r="MHN96" s="14"/>
      <c r="MHO96" s="14"/>
      <c r="MHP96" s="14"/>
      <c r="MHQ96" s="14"/>
      <c r="MHR96" s="14"/>
      <c r="MHS96" s="14"/>
      <c r="MHT96" s="14"/>
      <c r="MHU96" s="14"/>
      <c r="MHV96" s="14"/>
      <c r="MHW96" s="14"/>
      <c r="MHX96" s="14"/>
      <c r="MHY96" s="14"/>
      <c r="MHZ96" s="14"/>
      <c r="MIA96" s="14"/>
      <c r="MIB96" s="14"/>
      <c r="MIC96" s="14"/>
      <c r="MID96" s="14"/>
      <c r="MIE96" s="14"/>
      <c r="MIF96" s="14"/>
      <c r="MIG96" s="14"/>
      <c r="MIH96" s="14"/>
      <c r="MII96" s="14"/>
      <c r="MIJ96" s="14"/>
      <c r="MIK96" s="14"/>
      <c r="MIL96" s="14"/>
      <c r="MIM96" s="14"/>
      <c r="MIN96" s="14"/>
      <c r="MIO96" s="14"/>
      <c r="MIP96" s="14"/>
      <c r="MIQ96" s="14"/>
      <c r="MIR96" s="14"/>
      <c r="MIS96" s="14"/>
      <c r="MIT96" s="14"/>
      <c r="MIU96" s="14"/>
      <c r="MIV96" s="14"/>
      <c r="MIW96" s="14"/>
      <c r="MIX96" s="14"/>
      <c r="MIY96" s="14"/>
      <c r="MIZ96" s="14"/>
      <c r="MJA96" s="14"/>
      <c r="MJB96" s="14"/>
      <c r="MJC96" s="14"/>
      <c r="MJD96" s="14"/>
      <c r="MJE96" s="14"/>
      <c r="MJF96" s="14"/>
      <c r="MJG96" s="14"/>
      <c r="MJH96" s="14"/>
      <c r="MJI96" s="14"/>
      <c r="MJJ96" s="14"/>
      <c r="MJK96" s="14"/>
      <c r="MJL96" s="14"/>
      <c r="MJM96" s="14"/>
      <c r="MJN96" s="14"/>
      <c r="MJO96" s="14"/>
      <c r="MJP96" s="14"/>
      <c r="MJQ96" s="14"/>
      <c r="MJR96" s="14"/>
      <c r="MJS96" s="14"/>
      <c r="MJT96" s="14"/>
      <c r="MJU96" s="14"/>
      <c r="MJV96" s="14"/>
      <c r="MJW96" s="14"/>
      <c r="MJX96" s="14"/>
      <c r="MJY96" s="14"/>
      <c r="MJZ96" s="14"/>
      <c r="MKA96" s="14"/>
      <c r="MKB96" s="14"/>
      <c r="MKC96" s="14"/>
      <c r="MKD96" s="14"/>
      <c r="MKE96" s="14"/>
      <c r="MKF96" s="14"/>
      <c r="MKG96" s="14"/>
      <c r="MKH96" s="14"/>
      <c r="MKI96" s="14"/>
      <c r="MKJ96" s="14"/>
      <c r="MKK96" s="14"/>
      <c r="MKL96" s="14"/>
      <c r="MKM96" s="14"/>
      <c r="MKN96" s="14"/>
      <c r="MKO96" s="14"/>
      <c r="MKP96" s="14"/>
      <c r="MKQ96" s="14"/>
      <c r="MKR96" s="14"/>
      <c r="MKS96" s="14"/>
      <c r="MKT96" s="14"/>
      <c r="MKU96" s="14"/>
      <c r="MKV96" s="14"/>
      <c r="MKW96" s="14"/>
      <c r="MKX96" s="14"/>
      <c r="MKY96" s="14"/>
      <c r="MKZ96" s="14"/>
      <c r="MLA96" s="14"/>
      <c r="MLB96" s="14"/>
      <c r="MLC96" s="14"/>
      <c r="MLD96" s="14"/>
      <c r="MLE96" s="14"/>
      <c r="MLF96" s="14"/>
      <c r="MLG96" s="14"/>
      <c r="MLH96" s="14"/>
      <c r="MLI96" s="14"/>
      <c r="MLJ96" s="14"/>
      <c r="MLK96" s="14"/>
      <c r="MLL96" s="14"/>
      <c r="MLM96" s="14"/>
      <c r="MLN96" s="14"/>
      <c r="MLO96" s="14"/>
      <c r="MLP96" s="14"/>
      <c r="MLQ96" s="14"/>
      <c r="MLR96" s="14"/>
      <c r="MLS96" s="14"/>
      <c r="MLT96" s="14"/>
      <c r="MLU96" s="14"/>
      <c r="MLV96" s="14"/>
      <c r="MLW96" s="14"/>
      <c r="MLX96" s="14"/>
      <c r="MLY96" s="14"/>
      <c r="MLZ96" s="14"/>
      <c r="MMA96" s="14"/>
      <c r="MMB96" s="14"/>
      <c r="MMC96" s="14"/>
      <c r="MMD96" s="14"/>
      <c r="MME96" s="14"/>
      <c r="MMF96" s="14"/>
      <c r="MMG96" s="14"/>
      <c r="MMH96" s="14"/>
      <c r="MMI96" s="14"/>
      <c r="MMJ96" s="14"/>
      <c r="MMK96" s="14"/>
      <c r="MML96" s="14"/>
      <c r="MMM96" s="14"/>
      <c r="MMN96" s="14"/>
      <c r="MMO96" s="14"/>
      <c r="MMP96" s="14"/>
      <c r="MMQ96" s="14"/>
      <c r="MMR96" s="14"/>
      <c r="MMS96" s="14"/>
      <c r="MMT96" s="14"/>
      <c r="MMU96" s="14"/>
      <c r="MMV96" s="14"/>
      <c r="MMW96" s="14"/>
      <c r="MMX96" s="14"/>
      <c r="MMY96" s="14"/>
      <c r="MMZ96" s="14"/>
      <c r="MNA96" s="14"/>
      <c r="MNB96" s="14"/>
      <c r="MNC96" s="14"/>
      <c r="MND96" s="14"/>
      <c r="MNE96" s="14"/>
      <c r="MNF96" s="14"/>
      <c r="MNG96" s="14"/>
      <c r="MNH96" s="14"/>
      <c r="MNI96" s="14"/>
      <c r="MNJ96" s="14"/>
      <c r="MNK96" s="14"/>
      <c r="MNL96" s="14"/>
      <c r="MNM96" s="14"/>
      <c r="MNN96" s="14"/>
      <c r="MNO96" s="14"/>
      <c r="MNP96" s="14"/>
      <c r="MNQ96" s="14"/>
      <c r="MNR96" s="14"/>
      <c r="MNS96" s="14"/>
      <c r="MNT96" s="14"/>
      <c r="MNU96" s="14"/>
      <c r="MNV96" s="14"/>
      <c r="MNW96" s="14"/>
      <c r="MNX96" s="14"/>
      <c r="MNY96" s="14"/>
      <c r="MNZ96" s="14"/>
      <c r="MOA96" s="14"/>
      <c r="MOB96" s="14"/>
      <c r="MOC96" s="14"/>
      <c r="MOD96" s="14"/>
      <c r="MOE96" s="14"/>
      <c r="MOF96" s="14"/>
      <c r="MOG96" s="14"/>
      <c r="MOH96" s="14"/>
      <c r="MOI96" s="14"/>
      <c r="MOJ96" s="14"/>
      <c r="MOK96" s="14"/>
      <c r="MOL96" s="14"/>
      <c r="MOM96" s="14"/>
      <c r="MON96" s="14"/>
      <c r="MOO96" s="14"/>
      <c r="MOP96" s="14"/>
      <c r="MOQ96" s="14"/>
      <c r="MOR96" s="14"/>
      <c r="MOS96" s="14"/>
      <c r="MOT96" s="14"/>
      <c r="MOU96" s="14"/>
      <c r="MOV96" s="14"/>
      <c r="MOW96" s="14"/>
      <c r="MOX96" s="14"/>
      <c r="MOY96" s="14"/>
      <c r="MOZ96" s="14"/>
      <c r="MPA96" s="14"/>
      <c r="MPB96" s="14"/>
      <c r="MPC96" s="14"/>
      <c r="MPD96" s="14"/>
      <c r="MPE96" s="14"/>
      <c r="MPF96" s="14"/>
      <c r="MPG96" s="14"/>
      <c r="MPH96" s="14"/>
      <c r="MPI96" s="14"/>
      <c r="MPJ96" s="14"/>
      <c r="MPK96" s="14"/>
      <c r="MPL96" s="14"/>
      <c r="MPM96" s="14"/>
      <c r="MPN96" s="14"/>
      <c r="MPO96" s="14"/>
      <c r="MPP96" s="14"/>
      <c r="MPQ96" s="14"/>
      <c r="MPR96" s="14"/>
      <c r="MPS96" s="14"/>
      <c r="MPT96" s="14"/>
      <c r="MPU96" s="14"/>
      <c r="MPV96" s="14"/>
      <c r="MPW96" s="14"/>
      <c r="MPX96" s="14"/>
      <c r="MPY96" s="14"/>
      <c r="MPZ96" s="14"/>
      <c r="MQA96" s="14"/>
      <c r="MQB96" s="14"/>
      <c r="MQC96" s="14"/>
      <c r="MQD96" s="14"/>
      <c r="MQE96" s="14"/>
      <c r="MQF96" s="14"/>
      <c r="MQG96" s="14"/>
      <c r="MQH96" s="14"/>
      <c r="MQI96" s="14"/>
      <c r="MQJ96" s="14"/>
      <c r="MQK96" s="14"/>
      <c r="MQL96" s="14"/>
      <c r="MQM96" s="14"/>
      <c r="MQN96" s="14"/>
      <c r="MQO96" s="14"/>
      <c r="MQP96" s="14"/>
      <c r="MQQ96" s="14"/>
      <c r="MQR96" s="14"/>
      <c r="MQS96" s="14"/>
      <c r="MQT96" s="14"/>
      <c r="MQU96" s="14"/>
      <c r="MQV96" s="14"/>
      <c r="MQW96" s="14"/>
      <c r="MQX96" s="14"/>
      <c r="MQY96" s="14"/>
      <c r="MQZ96" s="14"/>
      <c r="MRA96" s="14"/>
      <c r="MRB96" s="14"/>
      <c r="MRC96" s="14"/>
      <c r="MRD96" s="14"/>
      <c r="MRE96" s="14"/>
      <c r="MRF96" s="14"/>
      <c r="MRG96" s="14"/>
      <c r="MRH96" s="14"/>
      <c r="MRI96" s="14"/>
      <c r="MRJ96" s="14"/>
      <c r="MRK96" s="14"/>
      <c r="MRL96" s="14"/>
      <c r="MRM96" s="14"/>
      <c r="MRN96" s="14"/>
      <c r="MRO96" s="14"/>
      <c r="MRP96" s="14"/>
      <c r="MRQ96" s="14"/>
      <c r="MRR96" s="14"/>
      <c r="MRS96" s="14"/>
      <c r="MRT96" s="14"/>
      <c r="MRU96" s="14"/>
      <c r="MRV96" s="14"/>
      <c r="MRW96" s="14"/>
      <c r="MRX96" s="14"/>
      <c r="MRY96" s="14"/>
      <c r="MRZ96" s="14"/>
      <c r="MSA96" s="14"/>
      <c r="MSB96" s="14"/>
      <c r="MSC96" s="14"/>
      <c r="MSD96" s="14"/>
      <c r="MSE96" s="14"/>
      <c r="MSF96" s="14"/>
      <c r="MSG96" s="14"/>
      <c r="MSH96" s="14"/>
      <c r="MSI96" s="14"/>
      <c r="MSJ96" s="14"/>
      <c r="MSK96" s="14"/>
      <c r="MSL96" s="14"/>
      <c r="MSM96" s="14"/>
      <c r="MSN96" s="14"/>
      <c r="MSO96" s="14"/>
      <c r="MSP96" s="14"/>
      <c r="MSQ96" s="14"/>
      <c r="MSR96" s="14"/>
      <c r="MSS96" s="14"/>
      <c r="MST96" s="14"/>
      <c r="MSU96" s="14"/>
      <c r="MSV96" s="14"/>
      <c r="MSW96" s="14"/>
      <c r="MSX96" s="14"/>
      <c r="MSY96" s="14"/>
      <c r="MSZ96" s="14"/>
      <c r="MTA96" s="14"/>
      <c r="MTB96" s="14"/>
      <c r="MTC96" s="14"/>
      <c r="MTD96" s="14"/>
      <c r="MTE96" s="14"/>
      <c r="MTF96" s="14"/>
      <c r="MTG96" s="14"/>
      <c r="MTH96" s="14"/>
      <c r="MTI96" s="14"/>
      <c r="MTJ96" s="14"/>
      <c r="MTK96" s="14"/>
      <c r="MTL96" s="14"/>
      <c r="MTM96" s="14"/>
      <c r="MTN96" s="14"/>
      <c r="MTO96" s="14"/>
      <c r="MTP96" s="14"/>
      <c r="MTQ96" s="14"/>
      <c r="MTR96" s="14"/>
      <c r="MTS96" s="14"/>
      <c r="MTT96" s="14"/>
      <c r="MTU96" s="14"/>
      <c r="MTV96" s="14"/>
      <c r="MTW96" s="14"/>
      <c r="MTX96" s="14"/>
      <c r="MTY96" s="14"/>
      <c r="MTZ96" s="14"/>
      <c r="MUA96" s="14"/>
      <c r="MUB96" s="14"/>
      <c r="MUC96" s="14"/>
      <c r="MUD96" s="14"/>
      <c r="MUE96" s="14"/>
      <c r="MUF96" s="14"/>
      <c r="MUG96" s="14"/>
      <c r="MUH96" s="14"/>
      <c r="MUI96" s="14"/>
      <c r="MUJ96" s="14"/>
      <c r="MUK96" s="14"/>
      <c r="MUL96" s="14"/>
      <c r="MUM96" s="14"/>
      <c r="MUN96" s="14"/>
      <c r="MUO96" s="14"/>
      <c r="MUP96" s="14"/>
      <c r="MUQ96" s="14"/>
      <c r="MUR96" s="14"/>
      <c r="MUS96" s="14"/>
      <c r="MUT96" s="14"/>
      <c r="MUU96" s="14"/>
      <c r="MUV96" s="14"/>
      <c r="MUW96" s="14"/>
      <c r="MUX96" s="14"/>
      <c r="MUY96" s="14"/>
      <c r="MUZ96" s="14"/>
      <c r="MVA96" s="14"/>
      <c r="MVB96" s="14"/>
      <c r="MVC96" s="14"/>
      <c r="MVD96" s="14"/>
      <c r="MVE96" s="14"/>
      <c r="MVF96" s="14"/>
      <c r="MVG96" s="14"/>
      <c r="MVH96" s="14"/>
      <c r="MVI96" s="14"/>
      <c r="MVJ96" s="14"/>
      <c r="MVK96" s="14"/>
      <c r="MVL96" s="14"/>
      <c r="MVM96" s="14"/>
      <c r="MVN96" s="14"/>
      <c r="MVO96" s="14"/>
      <c r="MVP96" s="14"/>
      <c r="MVQ96" s="14"/>
      <c r="MVR96" s="14"/>
      <c r="MVS96" s="14"/>
      <c r="MVT96" s="14"/>
      <c r="MVU96" s="14"/>
      <c r="MVV96" s="14"/>
      <c r="MVW96" s="14"/>
      <c r="MVX96" s="14"/>
      <c r="MVY96" s="14"/>
      <c r="MVZ96" s="14"/>
      <c r="MWA96" s="14"/>
      <c r="MWB96" s="14"/>
      <c r="MWC96" s="14"/>
      <c r="MWD96" s="14"/>
      <c r="MWE96" s="14"/>
      <c r="MWF96" s="14"/>
      <c r="MWG96" s="14"/>
      <c r="MWH96" s="14"/>
      <c r="MWI96" s="14"/>
      <c r="MWJ96" s="14"/>
      <c r="MWK96" s="14"/>
      <c r="MWL96" s="14"/>
      <c r="MWM96" s="14"/>
      <c r="MWN96" s="14"/>
      <c r="MWO96" s="14"/>
      <c r="MWP96" s="14"/>
      <c r="MWQ96" s="14"/>
      <c r="MWR96" s="14"/>
      <c r="MWS96" s="14"/>
      <c r="MWT96" s="14"/>
      <c r="MWU96" s="14"/>
      <c r="MWV96" s="14"/>
      <c r="MWW96" s="14"/>
      <c r="MWX96" s="14"/>
      <c r="MWY96" s="14"/>
      <c r="MWZ96" s="14"/>
      <c r="MXA96" s="14"/>
      <c r="MXB96" s="14"/>
      <c r="MXC96" s="14"/>
      <c r="MXD96" s="14"/>
      <c r="MXE96" s="14"/>
      <c r="MXF96" s="14"/>
      <c r="MXG96" s="14"/>
      <c r="MXH96" s="14"/>
      <c r="MXI96" s="14"/>
      <c r="MXJ96" s="14"/>
      <c r="MXK96" s="14"/>
      <c r="MXL96" s="14"/>
      <c r="MXM96" s="14"/>
      <c r="MXN96" s="14"/>
      <c r="MXO96" s="14"/>
      <c r="MXP96" s="14"/>
      <c r="MXQ96" s="14"/>
      <c r="MXR96" s="14"/>
      <c r="MXS96" s="14"/>
      <c r="MXT96" s="14"/>
      <c r="MXU96" s="14"/>
      <c r="MXV96" s="14"/>
      <c r="MXW96" s="14"/>
      <c r="MXX96" s="14"/>
      <c r="MXY96" s="14"/>
      <c r="MXZ96" s="14"/>
      <c r="MYA96" s="14"/>
      <c r="MYB96" s="14"/>
      <c r="MYC96" s="14"/>
      <c r="MYD96" s="14"/>
      <c r="MYE96" s="14"/>
      <c r="MYF96" s="14"/>
      <c r="MYG96" s="14"/>
      <c r="MYH96" s="14"/>
      <c r="MYI96" s="14"/>
      <c r="MYJ96" s="14"/>
      <c r="MYK96" s="14"/>
      <c r="MYL96" s="14"/>
      <c r="MYM96" s="14"/>
      <c r="MYN96" s="14"/>
      <c r="MYO96" s="14"/>
      <c r="MYP96" s="14"/>
      <c r="MYQ96" s="14"/>
      <c r="MYR96" s="14"/>
      <c r="MYS96" s="14"/>
      <c r="MYT96" s="14"/>
      <c r="MYU96" s="14"/>
      <c r="MYV96" s="14"/>
      <c r="MYW96" s="14"/>
      <c r="MYX96" s="14"/>
      <c r="MYY96" s="14"/>
      <c r="MYZ96" s="14"/>
      <c r="MZA96" s="14"/>
      <c r="MZB96" s="14"/>
      <c r="MZC96" s="14"/>
      <c r="MZD96" s="14"/>
      <c r="MZE96" s="14"/>
      <c r="MZF96" s="14"/>
      <c r="MZG96" s="14"/>
      <c r="MZH96" s="14"/>
      <c r="MZI96" s="14"/>
      <c r="MZJ96" s="14"/>
      <c r="MZK96" s="14"/>
      <c r="MZL96" s="14"/>
      <c r="MZM96" s="14"/>
      <c r="MZN96" s="14"/>
      <c r="MZO96" s="14"/>
      <c r="MZP96" s="14"/>
      <c r="MZQ96" s="14"/>
      <c r="MZR96" s="14"/>
      <c r="MZS96" s="14"/>
      <c r="MZT96" s="14"/>
      <c r="MZU96" s="14"/>
      <c r="MZV96" s="14"/>
      <c r="MZW96" s="14"/>
      <c r="MZX96" s="14"/>
      <c r="MZY96" s="14"/>
      <c r="MZZ96" s="14"/>
      <c r="NAA96" s="14"/>
      <c r="NAB96" s="14"/>
      <c r="NAC96" s="14"/>
      <c r="NAD96" s="14"/>
      <c r="NAE96" s="14"/>
      <c r="NAF96" s="14"/>
      <c r="NAG96" s="14"/>
      <c r="NAH96" s="14"/>
      <c r="NAI96" s="14"/>
      <c r="NAJ96" s="14"/>
      <c r="NAK96" s="14"/>
      <c r="NAL96" s="14"/>
      <c r="NAM96" s="14"/>
      <c r="NAN96" s="14"/>
      <c r="NAO96" s="14"/>
      <c r="NAP96" s="14"/>
      <c r="NAQ96" s="14"/>
      <c r="NAR96" s="14"/>
      <c r="NAS96" s="14"/>
      <c r="NAT96" s="14"/>
      <c r="NAU96" s="14"/>
      <c r="NAV96" s="14"/>
      <c r="NAW96" s="14"/>
      <c r="NAX96" s="14"/>
      <c r="NAY96" s="14"/>
      <c r="NAZ96" s="14"/>
      <c r="NBA96" s="14"/>
      <c r="NBB96" s="14"/>
      <c r="NBC96" s="14"/>
      <c r="NBD96" s="14"/>
      <c r="NBE96" s="14"/>
      <c r="NBF96" s="14"/>
      <c r="NBG96" s="14"/>
      <c r="NBH96" s="14"/>
      <c r="NBI96" s="14"/>
      <c r="NBJ96" s="14"/>
      <c r="NBK96" s="14"/>
      <c r="NBL96" s="14"/>
      <c r="NBM96" s="14"/>
      <c r="NBN96" s="14"/>
      <c r="NBO96" s="14"/>
      <c r="NBP96" s="14"/>
      <c r="NBQ96" s="14"/>
      <c r="NBR96" s="14"/>
      <c r="NBS96" s="14"/>
      <c r="NBT96" s="14"/>
      <c r="NBU96" s="14"/>
      <c r="NBV96" s="14"/>
      <c r="NBW96" s="14"/>
      <c r="NBX96" s="14"/>
      <c r="NBY96" s="14"/>
      <c r="NBZ96" s="14"/>
      <c r="NCA96" s="14"/>
      <c r="NCB96" s="14"/>
      <c r="NCC96" s="14"/>
      <c r="NCD96" s="14"/>
      <c r="NCE96" s="14"/>
      <c r="NCF96" s="14"/>
      <c r="NCG96" s="14"/>
      <c r="NCH96" s="14"/>
      <c r="NCI96" s="14"/>
      <c r="NCJ96" s="14"/>
      <c r="NCK96" s="14"/>
      <c r="NCL96" s="14"/>
      <c r="NCM96" s="14"/>
      <c r="NCN96" s="14"/>
      <c r="NCO96" s="14"/>
      <c r="NCP96" s="14"/>
      <c r="NCQ96" s="14"/>
      <c r="NCR96" s="14"/>
      <c r="NCS96" s="14"/>
      <c r="NCT96" s="14"/>
      <c r="NCU96" s="14"/>
      <c r="NCV96" s="14"/>
      <c r="NCW96" s="14"/>
      <c r="NCX96" s="14"/>
      <c r="NCY96" s="14"/>
      <c r="NCZ96" s="14"/>
      <c r="NDA96" s="14"/>
      <c r="NDB96" s="14"/>
      <c r="NDC96" s="14"/>
      <c r="NDD96" s="14"/>
      <c r="NDE96" s="14"/>
      <c r="NDF96" s="14"/>
      <c r="NDG96" s="14"/>
      <c r="NDH96" s="14"/>
      <c r="NDI96" s="14"/>
      <c r="NDJ96" s="14"/>
      <c r="NDK96" s="14"/>
      <c r="NDL96" s="14"/>
      <c r="NDM96" s="14"/>
      <c r="NDN96" s="14"/>
      <c r="NDO96" s="14"/>
      <c r="NDP96" s="14"/>
      <c r="NDQ96" s="14"/>
      <c r="NDR96" s="14"/>
      <c r="NDS96" s="14"/>
      <c r="NDT96" s="14"/>
      <c r="NDU96" s="14"/>
      <c r="NDV96" s="14"/>
      <c r="NDW96" s="14"/>
      <c r="NDX96" s="14"/>
      <c r="NDY96" s="14"/>
      <c r="NDZ96" s="14"/>
      <c r="NEA96" s="14"/>
      <c r="NEB96" s="14"/>
      <c r="NEC96" s="14"/>
      <c r="NED96" s="14"/>
      <c r="NEE96" s="14"/>
      <c r="NEF96" s="14"/>
      <c r="NEG96" s="14"/>
      <c r="NEH96" s="14"/>
      <c r="NEI96" s="14"/>
      <c r="NEJ96" s="14"/>
      <c r="NEK96" s="14"/>
      <c r="NEL96" s="14"/>
      <c r="NEM96" s="14"/>
      <c r="NEN96" s="14"/>
      <c r="NEO96" s="14"/>
      <c r="NEP96" s="14"/>
      <c r="NEQ96" s="14"/>
      <c r="NER96" s="14"/>
      <c r="NES96" s="14"/>
      <c r="NET96" s="14"/>
      <c r="NEU96" s="14"/>
      <c r="NEV96" s="14"/>
      <c r="NEW96" s="14"/>
      <c r="NEX96" s="14"/>
      <c r="NEY96" s="14"/>
      <c r="NEZ96" s="14"/>
      <c r="NFA96" s="14"/>
      <c r="NFB96" s="14"/>
      <c r="NFC96" s="14"/>
      <c r="NFD96" s="14"/>
      <c r="NFE96" s="14"/>
      <c r="NFF96" s="14"/>
      <c r="NFG96" s="14"/>
      <c r="NFH96" s="14"/>
      <c r="NFI96" s="14"/>
      <c r="NFJ96" s="14"/>
      <c r="NFK96" s="14"/>
      <c r="NFL96" s="14"/>
      <c r="NFM96" s="14"/>
      <c r="NFN96" s="14"/>
      <c r="NFO96" s="14"/>
      <c r="NFP96" s="14"/>
      <c r="NFQ96" s="14"/>
      <c r="NFR96" s="14"/>
      <c r="NFS96" s="14"/>
      <c r="NFT96" s="14"/>
      <c r="NFU96" s="14"/>
      <c r="NFV96" s="14"/>
      <c r="NFW96" s="14"/>
      <c r="NFX96" s="14"/>
      <c r="NFY96" s="14"/>
      <c r="NFZ96" s="14"/>
      <c r="NGA96" s="14"/>
      <c r="NGB96" s="14"/>
      <c r="NGC96" s="14"/>
      <c r="NGD96" s="14"/>
      <c r="NGE96" s="14"/>
      <c r="NGF96" s="14"/>
      <c r="NGG96" s="14"/>
      <c r="NGH96" s="14"/>
      <c r="NGI96" s="14"/>
      <c r="NGJ96" s="14"/>
      <c r="NGK96" s="14"/>
      <c r="NGL96" s="14"/>
      <c r="NGM96" s="14"/>
      <c r="NGN96" s="14"/>
      <c r="NGO96" s="14"/>
      <c r="NGP96" s="14"/>
      <c r="NGQ96" s="14"/>
      <c r="NGR96" s="14"/>
      <c r="NGS96" s="14"/>
      <c r="NGT96" s="14"/>
      <c r="NGU96" s="14"/>
      <c r="NGV96" s="14"/>
      <c r="NGW96" s="14"/>
      <c r="NGX96" s="14"/>
      <c r="NGY96" s="14"/>
      <c r="NGZ96" s="14"/>
      <c r="NHA96" s="14"/>
      <c r="NHB96" s="14"/>
      <c r="NHC96" s="14"/>
      <c r="NHD96" s="14"/>
      <c r="NHE96" s="14"/>
      <c r="NHF96" s="14"/>
      <c r="NHG96" s="14"/>
      <c r="NHH96" s="14"/>
      <c r="NHI96" s="14"/>
      <c r="NHJ96" s="14"/>
      <c r="NHK96" s="14"/>
      <c r="NHL96" s="14"/>
      <c r="NHM96" s="14"/>
      <c r="NHN96" s="14"/>
      <c r="NHO96" s="14"/>
      <c r="NHP96" s="14"/>
      <c r="NHQ96" s="14"/>
      <c r="NHR96" s="14"/>
      <c r="NHS96" s="14"/>
      <c r="NHT96" s="14"/>
      <c r="NHU96" s="14"/>
      <c r="NHV96" s="14"/>
      <c r="NHW96" s="14"/>
      <c r="NHX96" s="14"/>
      <c r="NHY96" s="14"/>
      <c r="NHZ96" s="14"/>
      <c r="NIA96" s="14"/>
      <c r="NIB96" s="14"/>
      <c r="NIC96" s="14"/>
      <c r="NID96" s="14"/>
      <c r="NIE96" s="14"/>
      <c r="NIF96" s="14"/>
      <c r="NIG96" s="14"/>
      <c r="NIH96" s="14"/>
      <c r="NII96" s="14"/>
      <c r="NIJ96" s="14"/>
      <c r="NIK96" s="14"/>
      <c r="NIL96" s="14"/>
      <c r="NIM96" s="14"/>
      <c r="NIN96" s="14"/>
      <c r="NIO96" s="14"/>
      <c r="NIP96" s="14"/>
      <c r="NIQ96" s="14"/>
      <c r="NIR96" s="14"/>
      <c r="NIS96" s="14"/>
      <c r="NIT96" s="14"/>
      <c r="NIU96" s="14"/>
      <c r="NIV96" s="14"/>
      <c r="NIW96" s="14"/>
      <c r="NIX96" s="14"/>
      <c r="NIY96" s="14"/>
      <c r="NIZ96" s="14"/>
      <c r="NJA96" s="14"/>
      <c r="NJB96" s="14"/>
      <c r="NJC96" s="14"/>
      <c r="NJD96" s="14"/>
      <c r="NJE96" s="14"/>
      <c r="NJF96" s="14"/>
      <c r="NJG96" s="14"/>
      <c r="NJH96" s="14"/>
      <c r="NJI96" s="14"/>
      <c r="NJJ96" s="14"/>
      <c r="NJK96" s="14"/>
      <c r="NJL96" s="14"/>
      <c r="NJM96" s="14"/>
      <c r="NJN96" s="14"/>
      <c r="NJO96" s="14"/>
      <c r="NJP96" s="14"/>
      <c r="NJQ96" s="14"/>
      <c r="NJR96" s="14"/>
      <c r="NJS96" s="14"/>
      <c r="NJT96" s="14"/>
      <c r="NJU96" s="14"/>
      <c r="NJV96" s="14"/>
      <c r="NJW96" s="14"/>
      <c r="NJX96" s="14"/>
      <c r="NJY96" s="14"/>
      <c r="NJZ96" s="14"/>
      <c r="NKA96" s="14"/>
      <c r="NKB96" s="14"/>
      <c r="NKC96" s="14"/>
      <c r="NKD96" s="14"/>
      <c r="NKE96" s="14"/>
      <c r="NKF96" s="14"/>
      <c r="NKG96" s="14"/>
      <c r="NKH96" s="14"/>
      <c r="NKI96" s="14"/>
      <c r="NKJ96" s="14"/>
      <c r="NKK96" s="14"/>
      <c r="NKL96" s="14"/>
      <c r="NKM96" s="14"/>
      <c r="NKN96" s="14"/>
      <c r="NKO96" s="14"/>
      <c r="NKP96" s="14"/>
      <c r="NKQ96" s="14"/>
      <c r="NKR96" s="14"/>
      <c r="NKS96" s="14"/>
      <c r="NKT96" s="14"/>
      <c r="NKU96" s="14"/>
      <c r="NKV96" s="14"/>
      <c r="NKW96" s="14"/>
      <c r="NKX96" s="14"/>
      <c r="NKY96" s="14"/>
      <c r="NKZ96" s="14"/>
      <c r="NLA96" s="14"/>
      <c r="NLB96" s="14"/>
      <c r="NLC96" s="14"/>
      <c r="NLD96" s="14"/>
      <c r="NLE96" s="14"/>
      <c r="NLF96" s="14"/>
      <c r="NLG96" s="14"/>
      <c r="NLH96" s="14"/>
      <c r="NLI96" s="14"/>
      <c r="NLJ96" s="14"/>
      <c r="NLK96" s="14"/>
      <c r="NLL96" s="14"/>
      <c r="NLM96" s="14"/>
      <c r="NLN96" s="14"/>
      <c r="NLO96" s="14"/>
      <c r="NLP96" s="14"/>
      <c r="NLQ96" s="14"/>
      <c r="NLR96" s="14"/>
      <c r="NLS96" s="14"/>
      <c r="NLT96" s="14"/>
      <c r="NLU96" s="14"/>
      <c r="NLV96" s="14"/>
      <c r="NLW96" s="14"/>
      <c r="NLX96" s="14"/>
      <c r="NLY96" s="14"/>
      <c r="NLZ96" s="14"/>
      <c r="NMA96" s="14"/>
      <c r="NMB96" s="14"/>
      <c r="NMC96" s="14"/>
      <c r="NMD96" s="14"/>
      <c r="NME96" s="14"/>
      <c r="NMF96" s="14"/>
      <c r="NMG96" s="14"/>
      <c r="NMH96" s="14"/>
      <c r="NMI96" s="14"/>
      <c r="NMJ96" s="14"/>
      <c r="NMK96" s="14"/>
      <c r="NML96" s="14"/>
      <c r="NMM96" s="14"/>
      <c r="NMN96" s="14"/>
      <c r="NMO96" s="14"/>
      <c r="NMP96" s="14"/>
      <c r="NMQ96" s="14"/>
      <c r="NMR96" s="14"/>
      <c r="NMS96" s="14"/>
      <c r="NMT96" s="14"/>
      <c r="NMU96" s="14"/>
      <c r="NMV96" s="14"/>
      <c r="NMW96" s="14"/>
      <c r="NMX96" s="14"/>
      <c r="NMY96" s="14"/>
      <c r="NMZ96" s="14"/>
      <c r="NNA96" s="14"/>
      <c r="NNB96" s="14"/>
      <c r="NNC96" s="14"/>
      <c r="NND96" s="14"/>
      <c r="NNE96" s="14"/>
      <c r="NNF96" s="14"/>
      <c r="NNG96" s="14"/>
      <c r="NNH96" s="14"/>
      <c r="NNI96" s="14"/>
      <c r="NNJ96" s="14"/>
      <c r="NNK96" s="14"/>
      <c r="NNL96" s="14"/>
      <c r="NNM96" s="14"/>
      <c r="NNN96" s="14"/>
      <c r="NNO96" s="14"/>
      <c r="NNP96" s="14"/>
      <c r="NNQ96" s="14"/>
      <c r="NNR96" s="14"/>
      <c r="NNS96" s="14"/>
      <c r="NNT96" s="14"/>
      <c r="NNU96" s="14"/>
      <c r="NNV96" s="14"/>
      <c r="NNW96" s="14"/>
      <c r="NNX96" s="14"/>
      <c r="NNY96" s="14"/>
      <c r="NNZ96" s="14"/>
      <c r="NOA96" s="14"/>
      <c r="NOB96" s="14"/>
      <c r="NOC96" s="14"/>
      <c r="NOD96" s="14"/>
      <c r="NOE96" s="14"/>
      <c r="NOF96" s="14"/>
      <c r="NOG96" s="14"/>
      <c r="NOH96" s="14"/>
      <c r="NOI96" s="14"/>
      <c r="NOJ96" s="14"/>
      <c r="NOK96" s="14"/>
      <c r="NOL96" s="14"/>
      <c r="NOM96" s="14"/>
      <c r="NON96" s="14"/>
      <c r="NOO96" s="14"/>
      <c r="NOP96" s="14"/>
      <c r="NOQ96" s="14"/>
      <c r="NOR96" s="14"/>
      <c r="NOS96" s="14"/>
      <c r="NOT96" s="14"/>
      <c r="NOU96" s="14"/>
      <c r="NOV96" s="14"/>
      <c r="NOW96" s="14"/>
      <c r="NOX96" s="14"/>
      <c r="NOY96" s="14"/>
      <c r="NOZ96" s="14"/>
      <c r="NPA96" s="14"/>
      <c r="NPB96" s="14"/>
      <c r="NPC96" s="14"/>
      <c r="NPD96" s="14"/>
      <c r="NPE96" s="14"/>
      <c r="NPF96" s="14"/>
      <c r="NPG96" s="14"/>
      <c r="NPH96" s="14"/>
      <c r="NPI96" s="14"/>
      <c r="NPJ96" s="14"/>
      <c r="NPK96" s="14"/>
      <c r="NPL96" s="14"/>
      <c r="NPM96" s="14"/>
      <c r="NPN96" s="14"/>
      <c r="NPO96" s="14"/>
      <c r="NPP96" s="14"/>
      <c r="NPQ96" s="14"/>
      <c r="NPR96" s="14"/>
      <c r="NPS96" s="14"/>
      <c r="NPT96" s="14"/>
      <c r="NPU96" s="14"/>
      <c r="NPV96" s="14"/>
      <c r="NPW96" s="14"/>
      <c r="NPX96" s="14"/>
      <c r="NPY96" s="14"/>
      <c r="NPZ96" s="14"/>
      <c r="NQA96" s="14"/>
      <c r="NQB96" s="14"/>
      <c r="NQC96" s="14"/>
      <c r="NQD96" s="14"/>
      <c r="NQE96" s="14"/>
      <c r="NQF96" s="14"/>
      <c r="NQG96" s="14"/>
      <c r="NQH96" s="14"/>
      <c r="NQI96" s="14"/>
      <c r="NQJ96" s="14"/>
      <c r="NQK96" s="14"/>
      <c r="NQL96" s="14"/>
      <c r="NQM96" s="14"/>
      <c r="NQN96" s="14"/>
      <c r="NQO96" s="14"/>
      <c r="NQP96" s="14"/>
      <c r="NQQ96" s="14"/>
      <c r="NQR96" s="14"/>
      <c r="NQS96" s="14"/>
      <c r="NQT96" s="14"/>
      <c r="NQU96" s="14"/>
      <c r="NQV96" s="14"/>
      <c r="NQW96" s="14"/>
      <c r="NQX96" s="14"/>
      <c r="NQY96" s="14"/>
      <c r="NQZ96" s="14"/>
      <c r="NRA96" s="14"/>
      <c r="NRB96" s="14"/>
      <c r="NRC96" s="14"/>
      <c r="NRD96" s="14"/>
      <c r="NRE96" s="14"/>
      <c r="NRF96" s="14"/>
      <c r="NRG96" s="14"/>
      <c r="NRH96" s="14"/>
      <c r="NRI96" s="14"/>
      <c r="NRJ96" s="14"/>
      <c r="NRK96" s="14"/>
      <c r="NRL96" s="14"/>
      <c r="NRM96" s="14"/>
      <c r="NRN96" s="14"/>
      <c r="NRO96" s="14"/>
      <c r="NRP96" s="14"/>
      <c r="NRQ96" s="14"/>
      <c r="NRR96" s="14"/>
      <c r="NRS96" s="14"/>
      <c r="NRT96" s="14"/>
      <c r="NRU96" s="14"/>
      <c r="NRV96" s="14"/>
      <c r="NRW96" s="14"/>
      <c r="NRX96" s="14"/>
      <c r="NRY96" s="14"/>
      <c r="NRZ96" s="14"/>
      <c r="NSA96" s="14"/>
      <c r="NSB96" s="14"/>
      <c r="NSC96" s="14"/>
      <c r="NSD96" s="14"/>
      <c r="NSE96" s="14"/>
      <c r="NSF96" s="14"/>
      <c r="NSG96" s="14"/>
      <c r="NSH96" s="14"/>
      <c r="NSI96" s="14"/>
      <c r="NSJ96" s="14"/>
      <c r="NSK96" s="14"/>
      <c r="NSL96" s="14"/>
      <c r="NSM96" s="14"/>
      <c r="NSN96" s="14"/>
      <c r="NSO96" s="14"/>
      <c r="NSP96" s="14"/>
      <c r="NSQ96" s="14"/>
      <c r="NSR96" s="14"/>
      <c r="NSS96" s="14"/>
      <c r="NST96" s="14"/>
      <c r="NSU96" s="14"/>
      <c r="NSV96" s="14"/>
      <c r="NSW96" s="14"/>
      <c r="NSX96" s="14"/>
      <c r="NSY96" s="14"/>
      <c r="NSZ96" s="14"/>
      <c r="NTA96" s="14"/>
      <c r="NTB96" s="14"/>
      <c r="NTC96" s="14"/>
      <c r="NTD96" s="14"/>
      <c r="NTE96" s="14"/>
      <c r="NTF96" s="14"/>
      <c r="NTG96" s="14"/>
      <c r="NTH96" s="14"/>
      <c r="NTI96" s="14"/>
      <c r="NTJ96" s="14"/>
      <c r="NTK96" s="14"/>
      <c r="NTL96" s="14"/>
      <c r="NTM96" s="14"/>
      <c r="NTN96" s="14"/>
      <c r="NTO96" s="14"/>
      <c r="NTP96" s="14"/>
      <c r="NTQ96" s="14"/>
      <c r="NTR96" s="14"/>
      <c r="NTS96" s="14"/>
      <c r="NTT96" s="14"/>
      <c r="NTU96" s="14"/>
      <c r="NTV96" s="14"/>
      <c r="NTW96" s="14"/>
      <c r="NTX96" s="14"/>
      <c r="NTY96" s="14"/>
      <c r="NTZ96" s="14"/>
      <c r="NUA96" s="14"/>
      <c r="NUB96" s="14"/>
      <c r="NUC96" s="14"/>
      <c r="NUD96" s="14"/>
      <c r="NUE96" s="14"/>
      <c r="NUF96" s="14"/>
      <c r="NUG96" s="14"/>
      <c r="NUH96" s="14"/>
      <c r="NUI96" s="14"/>
      <c r="NUJ96" s="14"/>
      <c r="NUK96" s="14"/>
      <c r="NUL96" s="14"/>
      <c r="NUM96" s="14"/>
      <c r="NUN96" s="14"/>
      <c r="NUO96" s="14"/>
      <c r="NUP96" s="14"/>
      <c r="NUQ96" s="14"/>
      <c r="NUR96" s="14"/>
      <c r="NUS96" s="14"/>
      <c r="NUT96" s="14"/>
      <c r="NUU96" s="14"/>
      <c r="NUV96" s="14"/>
      <c r="NUW96" s="14"/>
      <c r="NUX96" s="14"/>
      <c r="NUY96" s="14"/>
      <c r="NUZ96" s="14"/>
      <c r="NVA96" s="14"/>
      <c r="NVB96" s="14"/>
      <c r="NVC96" s="14"/>
      <c r="NVD96" s="14"/>
      <c r="NVE96" s="14"/>
      <c r="NVF96" s="14"/>
      <c r="NVG96" s="14"/>
      <c r="NVH96" s="14"/>
      <c r="NVI96" s="14"/>
      <c r="NVJ96" s="14"/>
      <c r="NVK96" s="14"/>
      <c r="NVL96" s="14"/>
      <c r="NVM96" s="14"/>
      <c r="NVN96" s="14"/>
      <c r="NVO96" s="14"/>
      <c r="NVP96" s="14"/>
      <c r="NVQ96" s="14"/>
      <c r="NVR96" s="14"/>
      <c r="NVS96" s="14"/>
      <c r="NVT96" s="14"/>
      <c r="NVU96" s="14"/>
      <c r="NVV96" s="14"/>
      <c r="NVW96" s="14"/>
      <c r="NVX96" s="14"/>
      <c r="NVY96" s="14"/>
      <c r="NVZ96" s="14"/>
      <c r="NWA96" s="14"/>
      <c r="NWB96" s="14"/>
      <c r="NWC96" s="14"/>
      <c r="NWD96" s="14"/>
      <c r="NWE96" s="14"/>
      <c r="NWF96" s="14"/>
      <c r="NWG96" s="14"/>
      <c r="NWH96" s="14"/>
      <c r="NWI96" s="14"/>
      <c r="NWJ96" s="14"/>
      <c r="NWK96" s="14"/>
      <c r="NWL96" s="14"/>
      <c r="NWM96" s="14"/>
      <c r="NWN96" s="14"/>
      <c r="NWO96" s="14"/>
      <c r="NWP96" s="14"/>
      <c r="NWQ96" s="14"/>
      <c r="NWR96" s="14"/>
      <c r="NWS96" s="14"/>
      <c r="NWT96" s="14"/>
      <c r="NWU96" s="14"/>
      <c r="NWV96" s="14"/>
      <c r="NWW96" s="14"/>
      <c r="NWX96" s="14"/>
      <c r="NWY96" s="14"/>
      <c r="NWZ96" s="14"/>
      <c r="NXA96" s="14"/>
      <c r="NXB96" s="14"/>
      <c r="NXC96" s="14"/>
      <c r="NXD96" s="14"/>
      <c r="NXE96" s="14"/>
      <c r="NXF96" s="14"/>
      <c r="NXG96" s="14"/>
      <c r="NXH96" s="14"/>
      <c r="NXI96" s="14"/>
      <c r="NXJ96" s="14"/>
      <c r="NXK96" s="14"/>
      <c r="NXL96" s="14"/>
      <c r="NXM96" s="14"/>
      <c r="NXN96" s="14"/>
      <c r="NXO96" s="14"/>
      <c r="NXP96" s="14"/>
      <c r="NXQ96" s="14"/>
      <c r="NXR96" s="14"/>
      <c r="NXS96" s="14"/>
      <c r="NXT96" s="14"/>
      <c r="NXU96" s="14"/>
      <c r="NXV96" s="14"/>
      <c r="NXW96" s="14"/>
      <c r="NXX96" s="14"/>
      <c r="NXY96" s="14"/>
      <c r="NXZ96" s="14"/>
      <c r="NYA96" s="14"/>
      <c r="NYB96" s="14"/>
      <c r="NYC96" s="14"/>
      <c r="NYD96" s="14"/>
      <c r="NYE96" s="14"/>
      <c r="NYF96" s="14"/>
      <c r="NYG96" s="14"/>
      <c r="NYH96" s="14"/>
      <c r="NYI96" s="14"/>
      <c r="NYJ96" s="14"/>
      <c r="NYK96" s="14"/>
      <c r="NYL96" s="14"/>
      <c r="NYM96" s="14"/>
      <c r="NYN96" s="14"/>
      <c r="NYO96" s="14"/>
      <c r="NYP96" s="14"/>
      <c r="NYQ96" s="14"/>
      <c r="NYR96" s="14"/>
      <c r="NYS96" s="14"/>
      <c r="NYT96" s="14"/>
      <c r="NYU96" s="14"/>
      <c r="NYV96" s="14"/>
      <c r="NYW96" s="14"/>
      <c r="NYX96" s="14"/>
      <c r="NYY96" s="14"/>
      <c r="NYZ96" s="14"/>
      <c r="NZA96" s="14"/>
      <c r="NZB96" s="14"/>
      <c r="NZC96" s="14"/>
      <c r="NZD96" s="14"/>
      <c r="NZE96" s="14"/>
      <c r="NZF96" s="14"/>
      <c r="NZG96" s="14"/>
      <c r="NZH96" s="14"/>
      <c r="NZI96" s="14"/>
      <c r="NZJ96" s="14"/>
      <c r="NZK96" s="14"/>
      <c r="NZL96" s="14"/>
      <c r="NZM96" s="14"/>
      <c r="NZN96" s="14"/>
      <c r="NZO96" s="14"/>
      <c r="NZP96" s="14"/>
      <c r="NZQ96" s="14"/>
      <c r="NZR96" s="14"/>
      <c r="NZS96" s="14"/>
      <c r="NZT96" s="14"/>
      <c r="NZU96" s="14"/>
      <c r="NZV96" s="14"/>
      <c r="NZW96" s="14"/>
      <c r="NZX96" s="14"/>
      <c r="NZY96" s="14"/>
      <c r="NZZ96" s="14"/>
      <c r="OAA96" s="14"/>
      <c r="OAB96" s="14"/>
      <c r="OAC96" s="14"/>
      <c r="OAD96" s="14"/>
      <c r="OAE96" s="14"/>
      <c r="OAF96" s="14"/>
      <c r="OAG96" s="14"/>
      <c r="OAH96" s="14"/>
      <c r="OAI96" s="14"/>
      <c r="OAJ96" s="14"/>
      <c r="OAK96" s="14"/>
      <c r="OAL96" s="14"/>
      <c r="OAM96" s="14"/>
      <c r="OAN96" s="14"/>
      <c r="OAO96" s="14"/>
      <c r="OAP96" s="14"/>
      <c r="OAQ96" s="14"/>
      <c r="OAR96" s="14"/>
      <c r="OAS96" s="14"/>
      <c r="OAT96" s="14"/>
      <c r="OAU96" s="14"/>
      <c r="OAV96" s="14"/>
      <c r="OAW96" s="14"/>
      <c r="OAX96" s="14"/>
      <c r="OAY96" s="14"/>
      <c r="OAZ96" s="14"/>
      <c r="OBA96" s="14"/>
      <c r="OBB96" s="14"/>
      <c r="OBC96" s="14"/>
      <c r="OBD96" s="14"/>
      <c r="OBE96" s="14"/>
      <c r="OBF96" s="14"/>
      <c r="OBG96" s="14"/>
      <c r="OBH96" s="14"/>
      <c r="OBI96" s="14"/>
      <c r="OBJ96" s="14"/>
      <c r="OBK96" s="14"/>
      <c r="OBL96" s="14"/>
      <c r="OBM96" s="14"/>
      <c r="OBN96" s="14"/>
      <c r="OBO96" s="14"/>
      <c r="OBP96" s="14"/>
      <c r="OBQ96" s="14"/>
      <c r="OBR96" s="14"/>
      <c r="OBS96" s="14"/>
      <c r="OBT96" s="14"/>
      <c r="OBU96" s="14"/>
      <c r="OBV96" s="14"/>
      <c r="OBW96" s="14"/>
      <c r="OBX96" s="14"/>
      <c r="OBY96" s="14"/>
      <c r="OBZ96" s="14"/>
      <c r="OCA96" s="14"/>
      <c r="OCB96" s="14"/>
      <c r="OCC96" s="14"/>
      <c r="OCD96" s="14"/>
      <c r="OCE96" s="14"/>
      <c r="OCF96" s="14"/>
      <c r="OCG96" s="14"/>
      <c r="OCH96" s="14"/>
      <c r="OCI96" s="14"/>
      <c r="OCJ96" s="14"/>
      <c r="OCK96" s="14"/>
      <c r="OCL96" s="14"/>
      <c r="OCM96" s="14"/>
      <c r="OCN96" s="14"/>
      <c r="OCO96" s="14"/>
      <c r="OCP96" s="14"/>
      <c r="OCQ96" s="14"/>
      <c r="OCR96" s="14"/>
      <c r="OCS96" s="14"/>
      <c r="OCT96" s="14"/>
      <c r="OCU96" s="14"/>
      <c r="OCV96" s="14"/>
      <c r="OCW96" s="14"/>
      <c r="OCX96" s="14"/>
      <c r="OCY96" s="14"/>
      <c r="OCZ96" s="14"/>
      <c r="ODA96" s="14"/>
      <c r="ODB96" s="14"/>
      <c r="ODC96" s="14"/>
      <c r="ODD96" s="14"/>
      <c r="ODE96" s="14"/>
      <c r="ODF96" s="14"/>
      <c r="ODG96" s="14"/>
      <c r="ODH96" s="14"/>
      <c r="ODI96" s="14"/>
      <c r="ODJ96" s="14"/>
      <c r="ODK96" s="14"/>
      <c r="ODL96" s="14"/>
      <c r="ODM96" s="14"/>
      <c r="ODN96" s="14"/>
      <c r="ODO96" s="14"/>
      <c r="ODP96" s="14"/>
      <c r="ODQ96" s="14"/>
      <c r="ODR96" s="14"/>
      <c r="ODS96" s="14"/>
      <c r="ODT96" s="14"/>
      <c r="ODU96" s="14"/>
      <c r="ODV96" s="14"/>
      <c r="ODW96" s="14"/>
      <c r="ODX96" s="14"/>
      <c r="ODY96" s="14"/>
      <c r="ODZ96" s="14"/>
      <c r="OEA96" s="14"/>
      <c r="OEB96" s="14"/>
      <c r="OEC96" s="14"/>
      <c r="OED96" s="14"/>
      <c r="OEE96" s="14"/>
      <c r="OEF96" s="14"/>
      <c r="OEG96" s="14"/>
      <c r="OEH96" s="14"/>
      <c r="OEI96" s="14"/>
      <c r="OEJ96" s="14"/>
      <c r="OEK96" s="14"/>
      <c r="OEL96" s="14"/>
      <c r="OEM96" s="14"/>
      <c r="OEN96" s="14"/>
      <c r="OEO96" s="14"/>
      <c r="OEP96" s="14"/>
      <c r="OEQ96" s="14"/>
      <c r="OER96" s="14"/>
      <c r="OES96" s="14"/>
      <c r="OET96" s="14"/>
      <c r="OEU96" s="14"/>
      <c r="OEV96" s="14"/>
      <c r="OEW96" s="14"/>
      <c r="OEX96" s="14"/>
      <c r="OEY96" s="14"/>
      <c r="OEZ96" s="14"/>
      <c r="OFA96" s="14"/>
      <c r="OFB96" s="14"/>
      <c r="OFC96" s="14"/>
      <c r="OFD96" s="14"/>
      <c r="OFE96" s="14"/>
      <c r="OFF96" s="14"/>
      <c r="OFG96" s="14"/>
      <c r="OFH96" s="14"/>
      <c r="OFI96" s="14"/>
      <c r="OFJ96" s="14"/>
      <c r="OFK96" s="14"/>
      <c r="OFL96" s="14"/>
      <c r="OFM96" s="14"/>
      <c r="OFN96" s="14"/>
      <c r="OFO96" s="14"/>
      <c r="OFP96" s="14"/>
      <c r="OFQ96" s="14"/>
      <c r="OFR96" s="14"/>
      <c r="OFS96" s="14"/>
      <c r="OFT96" s="14"/>
      <c r="OFU96" s="14"/>
      <c r="OFV96" s="14"/>
      <c r="OFW96" s="14"/>
      <c r="OFX96" s="14"/>
      <c r="OFY96" s="14"/>
      <c r="OFZ96" s="14"/>
      <c r="OGA96" s="14"/>
      <c r="OGB96" s="14"/>
      <c r="OGC96" s="14"/>
      <c r="OGD96" s="14"/>
      <c r="OGE96" s="14"/>
      <c r="OGF96" s="14"/>
      <c r="OGG96" s="14"/>
      <c r="OGH96" s="14"/>
      <c r="OGI96" s="14"/>
      <c r="OGJ96" s="14"/>
      <c r="OGK96" s="14"/>
      <c r="OGL96" s="14"/>
      <c r="OGM96" s="14"/>
      <c r="OGN96" s="14"/>
      <c r="OGO96" s="14"/>
      <c r="OGP96" s="14"/>
      <c r="OGQ96" s="14"/>
      <c r="OGR96" s="14"/>
      <c r="OGS96" s="14"/>
      <c r="OGT96" s="14"/>
      <c r="OGU96" s="14"/>
      <c r="OGV96" s="14"/>
      <c r="OGW96" s="14"/>
      <c r="OGX96" s="14"/>
      <c r="OGY96" s="14"/>
      <c r="OGZ96" s="14"/>
      <c r="OHA96" s="14"/>
      <c r="OHB96" s="14"/>
      <c r="OHC96" s="14"/>
      <c r="OHD96" s="14"/>
      <c r="OHE96" s="14"/>
      <c r="OHF96" s="14"/>
      <c r="OHG96" s="14"/>
      <c r="OHH96" s="14"/>
      <c r="OHI96" s="14"/>
      <c r="OHJ96" s="14"/>
      <c r="OHK96" s="14"/>
      <c r="OHL96" s="14"/>
      <c r="OHM96" s="14"/>
      <c r="OHN96" s="14"/>
      <c r="OHO96" s="14"/>
      <c r="OHP96" s="14"/>
      <c r="OHQ96" s="14"/>
      <c r="OHR96" s="14"/>
      <c r="OHS96" s="14"/>
      <c r="OHT96" s="14"/>
      <c r="OHU96" s="14"/>
      <c r="OHV96" s="14"/>
      <c r="OHW96" s="14"/>
      <c r="OHX96" s="14"/>
      <c r="OHY96" s="14"/>
      <c r="OHZ96" s="14"/>
      <c r="OIA96" s="14"/>
      <c r="OIB96" s="14"/>
      <c r="OIC96" s="14"/>
      <c r="OID96" s="14"/>
      <c r="OIE96" s="14"/>
      <c r="OIF96" s="14"/>
      <c r="OIG96" s="14"/>
      <c r="OIH96" s="14"/>
      <c r="OII96" s="14"/>
      <c r="OIJ96" s="14"/>
      <c r="OIK96" s="14"/>
      <c r="OIL96" s="14"/>
      <c r="OIM96" s="14"/>
      <c r="OIN96" s="14"/>
      <c r="OIO96" s="14"/>
      <c r="OIP96" s="14"/>
      <c r="OIQ96" s="14"/>
      <c r="OIR96" s="14"/>
      <c r="OIS96" s="14"/>
      <c r="OIT96" s="14"/>
      <c r="OIU96" s="14"/>
      <c r="OIV96" s="14"/>
      <c r="OIW96" s="14"/>
      <c r="OIX96" s="14"/>
      <c r="OIY96" s="14"/>
      <c r="OIZ96" s="14"/>
      <c r="OJA96" s="14"/>
      <c r="OJB96" s="14"/>
      <c r="OJC96" s="14"/>
      <c r="OJD96" s="14"/>
      <c r="OJE96" s="14"/>
      <c r="OJF96" s="14"/>
      <c r="OJG96" s="14"/>
      <c r="OJH96" s="14"/>
      <c r="OJI96" s="14"/>
      <c r="OJJ96" s="14"/>
      <c r="OJK96" s="14"/>
      <c r="OJL96" s="14"/>
      <c r="OJM96" s="14"/>
      <c r="OJN96" s="14"/>
      <c r="OJO96" s="14"/>
      <c r="OJP96" s="14"/>
      <c r="OJQ96" s="14"/>
      <c r="OJR96" s="14"/>
      <c r="OJS96" s="14"/>
      <c r="OJT96" s="14"/>
      <c r="OJU96" s="14"/>
      <c r="OJV96" s="14"/>
      <c r="OJW96" s="14"/>
      <c r="OJX96" s="14"/>
      <c r="OJY96" s="14"/>
      <c r="OJZ96" s="14"/>
      <c r="OKA96" s="14"/>
      <c r="OKB96" s="14"/>
      <c r="OKC96" s="14"/>
      <c r="OKD96" s="14"/>
      <c r="OKE96" s="14"/>
      <c r="OKF96" s="14"/>
      <c r="OKG96" s="14"/>
      <c r="OKH96" s="14"/>
      <c r="OKI96" s="14"/>
      <c r="OKJ96" s="14"/>
      <c r="OKK96" s="14"/>
      <c r="OKL96" s="14"/>
      <c r="OKM96" s="14"/>
      <c r="OKN96" s="14"/>
      <c r="OKO96" s="14"/>
      <c r="OKP96" s="14"/>
      <c r="OKQ96" s="14"/>
      <c r="OKR96" s="14"/>
      <c r="OKS96" s="14"/>
      <c r="OKT96" s="14"/>
      <c r="OKU96" s="14"/>
      <c r="OKV96" s="14"/>
      <c r="OKW96" s="14"/>
      <c r="OKX96" s="14"/>
      <c r="OKY96" s="14"/>
      <c r="OKZ96" s="14"/>
      <c r="OLA96" s="14"/>
      <c r="OLB96" s="14"/>
      <c r="OLC96" s="14"/>
      <c r="OLD96" s="14"/>
      <c r="OLE96" s="14"/>
      <c r="OLF96" s="14"/>
      <c r="OLG96" s="14"/>
      <c r="OLH96" s="14"/>
      <c r="OLI96" s="14"/>
      <c r="OLJ96" s="14"/>
      <c r="OLK96" s="14"/>
      <c r="OLL96" s="14"/>
      <c r="OLM96" s="14"/>
      <c r="OLN96" s="14"/>
      <c r="OLO96" s="14"/>
      <c r="OLP96" s="14"/>
      <c r="OLQ96" s="14"/>
      <c r="OLR96" s="14"/>
      <c r="OLS96" s="14"/>
      <c r="OLT96" s="14"/>
      <c r="OLU96" s="14"/>
      <c r="OLV96" s="14"/>
      <c r="OLW96" s="14"/>
      <c r="OLX96" s="14"/>
      <c r="OLY96" s="14"/>
      <c r="OLZ96" s="14"/>
      <c r="OMA96" s="14"/>
      <c r="OMB96" s="14"/>
      <c r="OMC96" s="14"/>
      <c r="OMD96" s="14"/>
      <c r="OME96" s="14"/>
      <c r="OMF96" s="14"/>
      <c r="OMG96" s="14"/>
      <c r="OMH96" s="14"/>
      <c r="OMI96" s="14"/>
      <c r="OMJ96" s="14"/>
      <c r="OMK96" s="14"/>
      <c r="OML96" s="14"/>
      <c r="OMM96" s="14"/>
      <c r="OMN96" s="14"/>
      <c r="OMO96" s="14"/>
      <c r="OMP96" s="14"/>
      <c r="OMQ96" s="14"/>
      <c r="OMR96" s="14"/>
      <c r="OMS96" s="14"/>
      <c r="OMT96" s="14"/>
      <c r="OMU96" s="14"/>
      <c r="OMV96" s="14"/>
      <c r="OMW96" s="14"/>
      <c r="OMX96" s="14"/>
      <c r="OMY96" s="14"/>
      <c r="OMZ96" s="14"/>
      <c r="ONA96" s="14"/>
      <c r="ONB96" s="14"/>
      <c r="ONC96" s="14"/>
      <c r="OND96" s="14"/>
      <c r="ONE96" s="14"/>
      <c r="ONF96" s="14"/>
      <c r="ONG96" s="14"/>
      <c r="ONH96" s="14"/>
      <c r="ONI96" s="14"/>
      <c r="ONJ96" s="14"/>
      <c r="ONK96" s="14"/>
      <c r="ONL96" s="14"/>
      <c r="ONM96" s="14"/>
      <c r="ONN96" s="14"/>
      <c r="ONO96" s="14"/>
      <c r="ONP96" s="14"/>
      <c r="ONQ96" s="14"/>
      <c r="ONR96" s="14"/>
      <c r="ONS96" s="14"/>
      <c r="ONT96" s="14"/>
      <c r="ONU96" s="14"/>
      <c r="ONV96" s="14"/>
      <c r="ONW96" s="14"/>
      <c r="ONX96" s="14"/>
      <c r="ONY96" s="14"/>
      <c r="ONZ96" s="14"/>
      <c r="OOA96" s="14"/>
      <c r="OOB96" s="14"/>
      <c r="OOC96" s="14"/>
      <c r="OOD96" s="14"/>
      <c r="OOE96" s="14"/>
      <c r="OOF96" s="14"/>
      <c r="OOG96" s="14"/>
      <c r="OOH96" s="14"/>
      <c r="OOI96" s="14"/>
      <c r="OOJ96" s="14"/>
      <c r="OOK96" s="14"/>
      <c r="OOL96" s="14"/>
      <c r="OOM96" s="14"/>
      <c r="OON96" s="14"/>
      <c r="OOO96" s="14"/>
      <c r="OOP96" s="14"/>
      <c r="OOQ96" s="14"/>
      <c r="OOR96" s="14"/>
      <c r="OOS96" s="14"/>
      <c r="OOT96" s="14"/>
      <c r="OOU96" s="14"/>
      <c r="OOV96" s="14"/>
      <c r="OOW96" s="14"/>
      <c r="OOX96" s="14"/>
      <c r="OOY96" s="14"/>
      <c r="OOZ96" s="14"/>
      <c r="OPA96" s="14"/>
      <c r="OPB96" s="14"/>
      <c r="OPC96" s="14"/>
      <c r="OPD96" s="14"/>
      <c r="OPE96" s="14"/>
      <c r="OPF96" s="14"/>
      <c r="OPG96" s="14"/>
      <c r="OPH96" s="14"/>
      <c r="OPI96" s="14"/>
      <c r="OPJ96" s="14"/>
      <c r="OPK96" s="14"/>
      <c r="OPL96" s="14"/>
      <c r="OPM96" s="14"/>
      <c r="OPN96" s="14"/>
      <c r="OPO96" s="14"/>
      <c r="OPP96" s="14"/>
      <c r="OPQ96" s="14"/>
      <c r="OPR96" s="14"/>
      <c r="OPS96" s="14"/>
      <c r="OPT96" s="14"/>
      <c r="OPU96" s="14"/>
      <c r="OPV96" s="14"/>
      <c r="OPW96" s="14"/>
      <c r="OPX96" s="14"/>
      <c r="OPY96" s="14"/>
      <c r="OPZ96" s="14"/>
      <c r="OQA96" s="14"/>
      <c r="OQB96" s="14"/>
      <c r="OQC96" s="14"/>
      <c r="OQD96" s="14"/>
      <c r="OQE96" s="14"/>
      <c r="OQF96" s="14"/>
      <c r="OQG96" s="14"/>
      <c r="OQH96" s="14"/>
      <c r="OQI96" s="14"/>
      <c r="OQJ96" s="14"/>
      <c r="OQK96" s="14"/>
      <c r="OQL96" s="14"/>
      <c r="OQM96" s="14"/>
      <c r="OQN96" s="14"/>
      <c r="OQO96" s="14"/>
      <c r="OQP96" s="14"/>
      <c r="OQQ96" s="14"/>
      <c r="OQR96" s="14"/>
      <c r="OQS96" s="14"/>
      <c r="OQT96" s="14"/>
      <c r="OQU96" s="14"/>
      <c r="OQV96" s="14"/>
      <c r="OQW96" s="14"/>
      <c r="OQX96" s="14"/>
      <c r="OQY96" s="14"/>
      <c r="OQZ96" s="14"/>
      <c r="ORA96" s="14"/>
      <c r="ORB96" s="14"/>
      <c r="ORC96" s="14"/>
      <c r="ORD96" s="14"/>
      <c r="ORE96" s="14"/>
      <c r="ORF96" s="14"/>
      <c r="ORG96" s="14"/>
      <c r="ORH96" s="14"/>
      <c r="ORI96" s="14"/>
      <c r="ORJ96" s="14"/>
      <c r="ORK96" s="14"/>
      <c r="ORL96" s="14"/>
      <c r="ORM96" s="14"/>
      <c r="ORN96" s="14"/>
      <c r="ORO96" s="14"/>
      <c r="ORP96" s="14"/>
      <c r="ORQ96" s="14"/>
      <c r="ORR96" s="14"/>
      <c r="ORS96" s="14"/>
      <c r="ORT96" s="14"/>
      <c r="ORU96" s="14"/>
      <c r="ORV96" s="14"/>
      <c r="ORW96" s="14"/>
      <c r="ORX96" s="14"/>
      <c r="ORY96" s="14"/>
      <c r="ORZ96" s="14"/>
      <c r="OSA96" s="14"/>
      <c r="OSB96" s="14"/>
      <c r="OSC96" s="14"/>
      <c r="OSD96" s="14"/>
      <c r="OSE96" s="14"/>
      <c r="OSF96" s="14"/>
      <c r="OSG96" s="14"/>
      <c r="OSH96" s="14"/>
      <c r="OSI96" s="14"/>
      <c r="OSJ96" s="14"/>
      <c r="OSK96" s="14"/>
      <c r="OSL96" s="14"/>
      <c r="OSM96" s="14"/>
      <c r="OSN96" s="14"/>
      <c r="OSO96" s="14"/>
      <c r="OSP96" s="14"/>
      <c r="OSQ96" s="14"/>
      <c r="OSR96" s="14"/>
      <c r="OSS96" s="14"/>
      <c r="OST96" s="14"/>
      <c r="OSU96" s="14"/>
      <c r="OSV96" s="14"/>
      <c r="OSW96" s="14"/>
      <c r="OSX96" s="14"/>
      <c r="OSY96" s="14"/>
      <c r="OSZ96" s="14"/>
      <c r="OTA96" s="14"/>
      <c r="OTB96" s="14"/>
      <c r="OTC96" s="14"/>
      <c r="OTD96" s="14"/>
      <c r="OTE96" s="14"/>
      <c r="OTF96" s="14"/>
      <c r="OTG96" s="14"/>
      <c r="OTH96" s="14"/>
      <c r="OTI96" s="14"/>
      <c r="OTJ96" s="14"/>
      <c r="OTK96" s="14"/>
      <c r="OTL96" s="14"/>
      <c r="OTM96" s="14"/>
      <c r="OTN96" s="14"/>
      <c r="OTO96" s="14"/>
      <c r="OTP96" s="14"/>
      <c r="OTQ96" s="14"/>
      <c r="OTR96" s="14"/>
      <c r="OTS96" s="14"/>
      <c r="OTT96" s="14"/>
      <c r="OTU96" s="14"/>
      <c r="OTV96" s="14"/>
      <c r="OTW96" s="14"/>
      <c r="OTX96" s="14"/>
      <c r="OTY96" s="14"/>
      <c r="OTZ96" s="14"/>
      <c r="OUA96" s="14"/>
      <c r="OUB96" s="14"/>
      <c r="OUC96" s="14"/>
      <c r="OUD96" s="14"/>
      <c r="OUE96" s="14"/>
      <c r="OUF96" s="14"/>
      <c r="OUG96" s="14"/>
      <c r="OUH96" s="14"/>
      <c r="OUI96" s="14"/>
      <c r="OUJ96" s="14"/>
      <c r="OUK96" s="14"/>
      <c r="OUL96" s="14"/>
      <c r="OUM96" s="14"/>
      <c r="OUN96" s="14"/>
      <c r="OUO96" s="14"/>
      <c r="OUP96" s="14"/>
      <c r="OUQ96" s="14"/>
      <c r="OUR96" s="14"/>
      <c r="OUS96" s="14"/>
      <c r="OUT96" s="14"/>
      <c r="OUU96" s="14"/>
      <c r="OUV96" s="14"/>
      <c r="OUW96" s="14"/>
      <c r="OUX96" s="14"/>
      <c r="OUY96" s="14"/>
      <c r="OUZ96" s="14"/>
      <c r="OVA96" s="14"/>
      <c r="OVB96" s="14"/>
      <c r="OVC96" s="14"/>
      <c r="OVD96" s="14"/>
      <c r="OVE96" s="14"/>
      <c r="OVF96" s="14"/>
      <c r="OVG96" s="14"/>
      <c r="OVH96" s="14"/>
      <c r="OVI96" s="14"/>
      <c r="OVJ96" s="14"/>
      <c r="OVK96" s="14"/>
      <c r="OVL96" s="14"/>
      <c r="OVM96" s="14"/>
      <c r="OVN96" s="14"/>
      <c r="OVO96" s="14"/>
      <c r="OVP96" s="14"/>
      <c r="OVQ96" s="14"/>
      <c r="OVR96" s="14"/>
      <c r="OVS96" s="14"/>
      <c r="OVT96" s="14"/>
      <c r="OVU96" s="14"/>
      <c r="OVV96" s="14"/>
      <c r="OVW96" s="14"/>
      <c r="OVX96" s="14"/>
      <c r="OVY96" s="14"/>
      <c r="OVZ96" s="14"/>
      <c r="OWA96" s="14"/>
      <c r="OWB96" s="14"/>
      <c r="OWC96" s="14"/>
      <c r="OWD96" s="14"/>
      <c r="OWE96" s="14"/>
      <c r="OWF96" s="14"/>
      <c r="OWG96" s="14"/>
      <c r="OWH96" s="14"/>
      <c r="OWI96" s="14"/>
      <c r="OWJ96" s="14"/>
      <c r="OWK96" s="14"/>
      <c r="OWL96" s="14"/>
      <c r="OWM96" s="14"/>
      <c r="OWN96" s="14"/>
      <c r="OWO96" s="14"/>
      <c r="OWP96" s="14"/>
      <c r="OWQ96" s="14"/>
      <c r="OWR96" s="14"/>
      <c r="OWS96" s="14"/>
      <c r="OWT96" s="14"/>
      <c r="OWU96" s="14"/>
      <c r="OWV96" s="14"/>
      <c r="OWW96" s="14"/>
      <c r="OWX96" s="14"/>
      <c r="OWY96" s="14"/>
      <c r="OWZ96" s="14"/>
      <c r="OXA96" s="14"/>
      <c r="OXB96" s="14"/>
      <c r="OXC96" s="14"/>
      <c r="OXD96" s="14"/>
      <c r="OXE96" s="14"/>
      <c r="OXF96" s="14"/>
      <c r="OXG96" s="14"/>
      <c r="OXH96" s="14"/>
      <c r="OXI96" s="14"/>
      <c r="OXJ96" s="14"/>
      <c r="OXK96" s="14"/>
      <c r="OXL96" s="14"/>
      <c r="OXM96" s="14"/>
      <c r="OXN96" s="14"/>
      <c r="OXO96" s="14"/>
      <c r="OXP96" s="14"/>
      <c r="OXQ96" s="14"/>
      <c r="OXR96" s="14"/>
      <c r="OXS96" s="14"/>
      <c r="OXT96" s="14"/>
      <c r="OXU96" s="14"/>
      <c r="OXV96" s="14"/>
      <c r="OXW96" s="14"/>
      <c r="OXX96" s="14"/>
      <c r="OXY96" s="14"/>
      <c r="OXZ96" s="14"/>
      <c r="OYA96" s="14"/>
      <c r="OYB96" s="14"/>
      <c r="OYC96" s="14"/>
      <c r="OYD96" s="14"/>
      <c r="OYE96" s="14"/>
      <c r="OYF96" s="14"/>
      <c r="OYG96" s="14"/>
      <c r="OYH96" s="14"/>
      <c r="OYI96" s="14"/>
      <c r="OYJ96" s="14"/>
      <c r="OYK96" s="14"/>
      <c r="OYL96" s="14"/>
      <c r="OYM96" s="14"/>
      <c r="OYN96" s="14"/>
      <c r="OYO96" s="14"/>
      <c r="OYP96" s="14"/>
      <c r="OYQ96" s="14"/>
      <c r="OYR96" s="14"/>
      <c r="OYS96" s="14"/>
      <c r="OYT96" s="14"/>
      <c r="OYU96" s="14"/>
      <c r="OYV96" s="14"/>
      <c r="OYW96" s="14"/>
      <c r="OYX96" s="14"/>
      <c r="OYY96" s="14"/>
      <c r="OYZ96" s="14"/>
      <c r="OZA96" s="14"/>
      <c r="OZB96" s="14"/>
      <c r="OZC96" s="14"/>
      <c r="OZD96" s="14"/>
      <c r="OZE96" s="14"/>
      <c r="OZF96" s="14"/>
      <c r="OZG96" s="14"/>
      <c r="OZH96" s="14"/>
      <c r="OZI96" s="14"/>
      <c r="OZJ96" s="14"/>
      <c r="OZK96" s="14"/>
      <c r="OZL96" s="14"/>
      <c r="OZM96" s="14"/>
      <c r="OZN96" s="14"/>
      <c r="OZO96" s="14"/>
      <c r="OZP96" s="14"/>
      <c r="OZQ96" s="14"/>
      <c r="OZR96" s="14"/>
      <c r="OZS96" s="14"/>
      <c r="OZT96" s="14"/>
      <c r="OZU96" s="14"/>
      <c r="OZV96" s="14"/>
      <c r="OZW96" s="14"/>
      <c r="OZX96" s="14"/>
      <c r="OZY96" s="14"/>
      <c r="OZZ96" s="14"/>
      <c r="PAA96" s="14"/>
      <c r="PAB96" s="14"/>
      <c r="PAC96" s="14"/>
      <c r="PAD96" s="14"/>
      <c r="PAE96" s="14"/>
      <c r="PAF96" s="14"/>
      <c r="PAG96" s="14"/>
      <c r="PAH96" s="14"/>
      <c r="PAI96" s="14"/>
      <c r="PAJ96" s="14"/>
      <c r="PAK96" s="14"/>
      <c r="PAL96" s="14"/>
      <c r="PAM96" s="14"/>
      <c r="PAN96" s="14"/>
      <c r="PAO96" s="14"/>
      <c r="PAP96" s="14"/>
      <c r="PAQ96" s="14"/>
      <c r="PAR96" s="14"/>
      <c r="PAS96" s="14"/>
      <c r="PAT96" s="14"/>
      <c r="PAU96" s="14"/>
      <c r="PAV96" s="14"/>
      <c r="PAW96" s="14"/>
      <c r="PAX96" s="14"/>
      <c r="PAY96" s="14"/>
      <c r="PAZ96" s="14"/>
      <c r="PBA96" s="14"/>
      <c r="PBB96" s="14"/>
      <c r="PBC96" s="14"/>
      <c r="PBD96" s="14"/>
      <c r="PBE96" s="14"/>
      <c r="PBF96" s="14"/>
      <c r="PBG96" s="14"/>
      <c r="PBH96" s="14"/>
      <c r="PBI96" s="14"/>
      <c r="PBJ96" s="14"/>
      <c r="PBK96" s="14"/>
      <c r="PBL96" s="14"/>
      <c r="PBM96" s="14"/>
      <c r="PBN96" s="14"/>
      <c r="PBO96" s="14"/>
      <c r="PBP96" s="14"/>
      <c r="PBQ96" s="14"/>
      <c r="PBR96" s="14"/>
      <c r="PBS96" s="14"/>
      <c r="PBT96" s="14"/>
      <c r="PBU96" s="14"/>
      <c r="PBV96" s="14"/>
      <c r="PBW96" s="14"/>
      <c r="PBX96" s="14"/>
      <c r="PBY96" s="14"/>
      <c r="PBZ96" s="14"/>
      <c r="PCA96" s="14"/>
      <c r="PCB96" s="14"/>
      <c r="PCC96" s="14"/>
      <c r="PCD96" s="14"/>
      <c r="PCE96" s="14"/>
      <c r="PCF96" s="14"/>
      <c r="PCG96" s="14"/>
      <c r="PCH96" s="14"/>
      <c r="PCI96" s="14"/>
      <c r="PCJ96" s="14"/>
      <c r="PCK96" s="14"/>
      <c r="PCL96" s="14"/>
      <c r="PCM96" s="14"/>
      <c r="PCN96" s="14"/>
      <c r="PCO96" s="14"/>
      <c r="PCP96" s="14"/>
      <c r="PCQ96" s="14"/>
      <c r="PCR96" s="14"/>
      <c r="PCS96" s="14"/>
      <c r="PCT96" s="14"/>
      <c r="PCU96" s="14"/>
      <c r="PCV96" s="14"/>
      <c r="PCW96" s="14"/>
      <c r="PCX96" s="14"/>
      <c r="PCY96" s="14"/>
      <c r="PCZ96" s="14"/>
      <c r="PDA96" s="14"/>
      <c r="PDB96" s="14"/>
      <c r="PDC96" s="14"/>
      <c r="PDD96" s="14"/>
      <c r="PDE96" s="14"/>
      <c r="PDF96" s="14"/>
      <c r="PDG96" s="14"/>
      <c r="PDH96" s="14"/>
      <c r="PDI96" s="14"/>
      <c r="PDJ96" s="14"/>
      <c r="PDK96" s="14"/>
      <c r="PDL96" s="14"/>
      <c r="PDM96" s="14"/>
      <c r="PDN96" s="14"/>
      <c r="PDO96" s="14"/>
      <c r="PDP96" s="14"/>
      <c r="PDQ96" s="14"/>
      <c r="PDR96" s="14"/>
      <c r="PDS96" s="14"/>
      <c r="PDT96" s="14"/>
      <c r="PDU96" s="14"/>
      <c r="PDV96" s="14"/>
      <c r="PDW96" s="14"/>
      <c r="PDX96" s="14"/>
      <c r="PDY96" s="14"/>
      <c r="PDZ96" s="14"/>
      <c r="PEA96" s="14"/>
      <c r="PEB96" s="14"/>
      <c r="PEC96" s="14"/>
      <c r="PED96" s="14"/>
      <c r="PEE96" s="14"/>
      <c r="PEF96" s="14"/>
      <c r="PEG96" s="14"/>
      <c r="PEH96" s="14"/>
      <c r="PEI96" s="14"/>
      <c r="PEJ96" s="14"/>
      <c r="PEK96" s="14"/>
      <c r="PEL96" s="14"/>
      <c r="PEM96" s="14"/>
      <c r="PEN96" s="14"/>
      <c r="PEO96" s="14"/>
      <c r="PEP96" s="14"/>
      <c r="PEQ96" s="14"/>
      <c r="PER96" s="14"/>
      <c r="PES96" s="14"/>
      <c r="PET96" s="14"/>
      <c r="PEU96" s="14"/>
      <c r="PEV96" s="14"/>
      <c r="PEW96" s="14"/>
      <c r="PEX96" s="14"/>
      <c r="PEY96" s="14"/>
      <c r="PEZ96" s="14"/>
      <c r="PFA96" s="14"/>
      <c r="PFB96" s="14"/>
      <c r="PFC96" s="14"/>
      <c r="PFD96" s="14"/>
      <c r="PFE96" s="14"/>
      <c r="PFF96" s="14"/>
      <c r="PFG96" s="14"/>
      <c r="PFH96" s="14"/>
      <c r="PFI96" s="14"/>
      <c r="PFJ96" s="14"/>
      <c r="PFK96" s="14"/>
      <c r="PFL96" s="14"/>
      <c r="PFM96" s="14"/>
      <c r="PFN96" s="14"/>
      <c r="PFO96" s="14"/>
      <c r="PFP96" s="14"/>
      <c r="PFQ96" s="14"/>
      <c r="PFR96" s="14"/>
      <c r="PFS96" s="14"/>
      <c r="PFT96" s="14"/>
      <c r="PFU96" s="14"/>
      <c r="PFV96" s="14"/>
      <c r="PFW96" s="14"/>
      <c r="PFX96" s="14"/>
      <c r="PFY96" s="14"/>
      <c r="PFZ96" s="14"/>
      <c r="PGA96" s="14"/>
      <c r="PGB96" s="14"/>
      <c r="PGC96" s="14"/>
      <c r="PGD96" s="14"/>
      <c r="PGE96" s="14"/>
      <c r="PGF96" s="14"/>
      <c r="PGG96" s="14"/>
      <c r="PGH96" s="14"/>
      <c r="PGI96" s="14"/>
      <c r="PGJ96" s="14"/>
      <c r="PGK96" s="14"/>
      <c r="PGL96" s="14"/>
      <c r="PGM96" s="14"/>
      <c r="PGN96" s="14"/>
      <c r="PGO96" s="14"/>
      <c r="PGP96" s="14"/>
      <c r="PGQ96" s="14"/>
      <c r="PGR96" s="14"/>
      <c r="PGS96" s="14"/>
      <c r="PGT96" s="14"/>
      <c r="PGU96" s="14"/>
      <c r="PGV96" s="14"/>
      <c r="PGW96" s="14"/>
      <c r="PGX96" s="14"/>
      <c r="PGY96" s="14"/>
      <c r="PGZ96" s="14"/>
      <c r="PHA96" s="14"/>
      <c r="PHB96" s="14"/>
      <c r="PHC96" s="14"/>
      <c r="PHD96" s="14"/>
      <c r="PHE96" s="14"/>
      <c r="PHF96" s="14"/>
      <c r="PHG96" s="14"/>
      <c r="PHH96" s="14"/>
      <c r="PHI96" s="14"/>
      <c r="PHJ96" s="14"/>
      <c r="PHK96" s="14"/>
      <c r="PHL96" s="14"/>
      <c r="PHM96" s="14"/>
      <c r="PHN96" s="14"/>
      <c r="PHO96" s="14"/>
      <c r="PHP96" s="14"/>
      <c r="PHQ96" s="14"/>
      <c r="PHR96" s="14"/>
      <c r="PHS96" s="14"/>
      <c r="PHT96" s="14"/>
      <c r="PHU96" s="14"/>
      <c r="PHV96" s="14"/>
      <c r="PHW96" s="14"/>
      <c r="PHX96" s="14"/>
      <c r="PHY96" s="14"/>
      <c r="PHZ96" s="14"/>
      <c r="PIA96" s="14"/>
      <c r="PIB96" s="14"/>
      <c r="PIC96" s="14"/>
      <c r="PID96" s="14"/>
      <c r="PIE96" s="14"/>
      <c r="PIF96" s="14"/>
      <c r="PIG96" s="14"/>
      <c r="PIH96" s="14"/>
      <c r="PII96" s="14"/>
      <c r="PIJ96" s="14"/>
      <c r="PIK96" s="14"/>
      <c r="PIL96" s="14"/>
      <c r="PIM96" s="14"/>
      <c r="PIN96" s="14"/>
      <c r="PIO96" s="14"/>
      <c r="PIP96" s="14"/>
      <c r="PIQ96" s="14"/>
      <c r="PIR96" s="14"/>
      <c r="PIS96" s="14"/>
      <c r="PIT96" s="14"/>
      <c r="PIU96" s="14"/>
      <c r="PIV96" s="14"/>
      <c r="PIW96" s="14"/>
      <c r="PIX96" s="14"/>
      <c r="PIY96" s="14"/>
      <c r="PIZ96" s="14"/>
      <c r="PJA96" s="14"/>
      <c r="PJB96" s="14"/>
      <c r="PJC96" s="14"/>
      <c r="PJD96" s="14"/>
      <c r="PJE96" s="14"/>
      <c r="PJF96" s="14"/>
      <c r="PJG96" s="14"/>
      <c r="PJH96" s="14"/>
      <c r="PJI96" s="14"/>
      <c r="PJJ96" s="14"/>
      <c r="PJK96" s="14"/>
      <c r="PJL96" s="14"/>
      <c r="PJM96" s="14"/>
      <c r="PJN96" s="14"/>
      <c r="PJO96" s="14"/>
      <c r="PJP96" s="14"/>
      <c r="PJQ96" s="14"/>
      <c r="PJR96" s="14"/>
      <c r="PJS96" s="14"/>
      <c r="PJT96" s="14"/>
      <c r="PJU96" s="14"/>
      <c r="PJV96" s="14"/>
      <c r="PJW96" s="14"/>
      <c r="PJX96" s="14"/>
      <c r="PJY96" s="14"/>
      <c r="PJZ96" s="14"/>
      <c r="PKA96" s="14"/>
      <c r="PKB96" s="14"/>
      <c r="PKC96" s="14"/>
      <c r="PKD96" s="14"/>
      <c r="PKE96" s="14"/>
      <c r="PKF96" s="14"/>
      <c r="PKG96" s="14"/>
      <c r="PKH96" s="14"/>
      <c r="PKI96" s="14"/>
      <c r="PKJ96" s="14"/>
      <c r="PKK96" s="14"/>
      <c r="PKL96" s="14"/>
      <c r="PKM96" s="14"/>
      <c r="PKN96" s="14"/>
      <c r="PKO96" s="14"/>
      <c r="PKP96" s="14"/>
      <c r="PKQ96" s="14"/>
      <c r="PKR96" s="14"/>
      <c r="PKS96" s="14"/>
      <c r="PKT96" s="14"/>
      <c r="PKU96" s="14"/>
      <c r="PKV96" s="14"/>
      <c r="PKW96" s="14"/>
      <c r="PKX96" s="14"/>
      <c r="PKY96" s="14"/>
      <c r="PKZ96" s="14"/>
      <c r="PLA96" s="14"/>
      <c r="PLB96" s="14"/>
      <c r="PLC96" s="14"/>
      <c r="PLD96" s="14"/>
      <c r="PLE96" s="14"/>
      <c r="PLF96" s="14"/>
      <c r="PLG96" s="14"/>
      <c r="PLH96" s="14"/>
      <c r="PLI96" s="14"/>
      <c r="PLJ96" s="14"/>
      <c r="PLK96" s="14"/>
      <c r="PLL96" s="14"/>
      <c r="PLM96" s="14"/>
      <c r="PLN96" s="14"/>
      <c r="PLO96" s="14"/>
      <c r="PLP96" s="14"/>
      <c r="PLQ96" s="14"/>
      <c r="PLR96" s="14"/>
      <c r="PLS96" s="14"/>
      <c r="PLT96" s="14"/>
      <c r="PLU96" s="14"/>
      <c r="PLV96" s="14"/>
      <c r="PLW96" s="14"/>
      <c r="PLX96" s="14"/>
      <c r="PLY96" s="14"/>
      <c r="PLZ96" s="14"/>
      <c r="PMA96" s="14"/>
      <c r="PMB96" s="14"/>
      <c r="PMC96" s="14"/>
      <c r="PMD96" s="14"/>
      <c r="PME96" s="14"/>
      <c r="PMF96" s="14"/>
      <c r="PMG96" s="14"/>
      <c r="PMH96" s="14"/>
      <c r="PMI96" s="14"/>
      <c r="PMJ96" s="14"/>
      <c r="PMK96" s="14"/>
      <c r="PML96" s="14"/>
      <c r="PMM96" s="14"/>
      <c r="PMN96" s="14"/>
      <c r="PMO96" s="14"/>
      <c r="PMP96" s="14"/>
      <c r="PMQ96" s="14"/>
      <c r="PMR96" s="14"/>
      <c r="PMS96" s="14"/>
      <c r="PMT96" s="14"/>
      <c r="PMU96" s="14"/>
      <c r="PMV96" s="14"/>
      <c r="PMW96" s="14"/>
      <c r="PMX96" s="14"/>
      <c r="PMY96" s="14"/>
      <c r="PMZ96" s="14"/>
      <c r="PNA96" s="14"/>
      <c r="PNB96" s="14"/>
      <c r="PNC96" s="14"/>
      <c r="PND96" s="14"/>
      <c r="PNE96" s="14"/>
      <c r="PNF96" s="14"/>
      <c r="PNG96" s="14"/>
      <c r="PNH96" s="14"/>
      <c r="PNI96" s="14"/>
      <c r="PNJ96" s="14"/>
      <c r="PNK96" s="14"/>
      <c r="PNL96" s="14"/>
      <c r="PNM96" s="14"/>
      <c r="PNN96" s="14"/>
      <c r="PNO96" s="14"/>
      <c r="PNP96" s="14"/>
      <c r="PNQ96" s="14"/>
      <c r="PNR96" s="14"/>
      <c r="PNS96" s="14"/>
      <c r="PNT96" s="14"/>
      <c r="PNU96" s="14"/>
      <c r="PNV96" s="14"/>
      <c r="PNW96" s="14"/>
      <c r="PNX96" s="14"/>
      <c r="PNY96" s="14"/>
      <c r="PNZ96" s="14"/>
      <c r="POA96" s="14"/>
      <c r="POB96" s="14"/>
      <c r="POC96" s="14"/>
      <c r="POD96" s="14"/>
      <c r="POE96" s="14"/>
      <c r="POF96" s="14"/>
      <c r="POG96" s="14"/>
      <c r="POH96" s="14"/>
      <c r="POI96" s="14"/>
      <c r="POJ96" s="14"/>
      <c r="POK96" s="14"/>
      <c r="POL96" s="14"/>
      <c r="POM96" s="14"/>
      <c r="PON96" s="14"/>
      <c r="POO96" s="14"/>
      <c r="POP96" s="14"/>
      <c r="POQ96" s="14"/>
      <c r="POR96" s="14"/>
      <c r="POS96" s="14"/>
      <c r="POT96" s="14"/>
      <c r="POU96" s="14"/>
      <c r="POV96" s="14"/>
      <c r="POW96" s="14"/>
      <c r="POX96" s="14"/>
      <c r="POY96" s="14"/>
      <c r="POZ96" s="14"/>
      <c r="PPA96" s="14"/>
      <c r="PPB96" s="14"/>
      <c r="PPC96" s="14"/>
      <c r="PPD96" s="14"/>
      <c r="PPE96" s="14"/>
      <c r="PPF96" s="14"/>
      <c r="PPG96" s="14"/>
      <c r="PPH96" s="14"/>
      <c r="PPI96" s="14"/>
      <c r="PPJ96" s="14"/>
      <c r="PPK96" s="14"/>
      <c r="PPL96" s="14"/>
      <c r="PPM96" s="14"/>
      <c r="PPN96" s="14"/>
      <c r="PPO96" s="14"/>
      <c r="PPP96" s="14"/>
      <c r="PPQ96" s="14"/>
      <c r="PPR96" s="14"/>
      <c r="PPS96" s="14"/>
      <c r="PPT96" s="14"/>
      <c r="PPU96" s="14"/>
      <c r="PPV96" s="14"/>
      <c r="PPW96" s="14"/>
      <c r="PPX96" s="14"/>
      <c r="PPY96" s="14"/>
      <c r="PPZ96" s="14"/>
      <c r="PQA96" s="14"/>
      <c r="PQB96" s="14"/>
      <c r="PQC96" s="14"/>
      <c r="PQD96" s="14"/>
      <c r="PQE96" s="14"/>
      <c r="PQF96" s="14"/>
      <c r="PQG96" s="14"/>
      <c r="PQH96" s="14"/>
      <c r="PQI96" s="14"/>
      <c r="PQJ96" s="14"/>
      <c r="PQK96" s="14"/>
      <c r="PQL96" s="14"/>
      <c r="PQM96" s="14"/>
      <c r="PQN96" s="14"/>
      <c r="PQO96" s="14"/>
      <c r="PQP96" s="14"/>
      <c r="PQQ96" s="14"/>
      <c r="PQR96" s="14"/>
      <c r="PQS96" s="14"/>
      <c r="PQT96" s="14"/>
      <c r="PQU96" s="14"/>
      <c r="PQV96" s="14"/>
      <c r="PQW96" s="14"/>
      <c r="PQX96" s="14"/>
      <c r="PQY96" s="14"/>
      <c r="PQZ96" s="14"/>
      <c r="PRA96" s="14"/>
      <c r="PRB96" s="14"/>
      <c r="PRC96" s="14"/>
      <c r="PRD96" s="14"/>
      <c r="PRE96" s="14"/>
      <c r="PRF96" s="14"/>
      <c r="PRG96" s="14"/>
      <c r="PRH96" s="14"/>
      <c r="PRI96" s="14"/>
      <c r="PRJ96" s="14"/>
      <c r="PRK96" s="14"/>
      <c r="PRL96" s="14"/>
      <c r="PRM96" s="14"/>
      <c r="PRN96" s="14"/>
      <c r="PRO96" s="14"/>
      <c r="PRP96" s="14"/>
      <c r="PRQ96" s="14"/>
      <c r="PRR96" s="14"/>
      <c r="PRS96" s="14"/>
      <c r="PRT96" s="14"/>
      <c r="PRU96" s="14"/>
      <c r="PRV96" s="14"/>
      <c r="PRW96" s="14"/>
      <c r="PRX96" s="14"/>
      <c r="PRY96" s="14"/>
      <c r="PRZ96" s="14"/>
      <c r="PSA96" s="14"/>
      <c r="PSB96" s="14"/>
      <c r="PSC96" s="14"/>
      <c r="PSD96" s="14"/>
      <c r="PSE96" s="14"/>
      <c r="PSF96" s="14"/>
      <c r="PSG96" s="14"/>
      <c r="PSH96" s="14"/>
      <c r="PSI96" s="14"/>
      <c r="PSJ96" s="14"/>
      <c r="PSK96" s="14"/>
      <c r="PSL96" s="14"/>
      <c r="PSM96" s="14"/>
      <c r="PSN96" s="14"/>
      <c r="PSO96" s="14"/>
      <c r="PSP96" s="14"/>
      <c r="PSQ96" s="14"/>
      <c r="PSR96" s="14"/>
      <c r="PSS96" s="14"/>
      <c r="PST96" s="14"/>
      <c r="PSU96" s="14"/>
      <c r="PSV96" s="14"/>
      <c r="PSW96" s="14"/>
      <c r="PSX96" s="14"/>
      <c r="PSY96" s="14"/>
      <c r="PSZ96" s="14"/>
      <c r="PTA96" s="14"/>
      <c r="PTB96" s="14"/>
      <c r="PTC96" s="14"/>
      <c r="PTD96" s="14"/>
      <c r="PTE96" s="14"/>
      <c r="PTF96" s="14"/>
      <c r="PTG96" s="14"/>
      <c r="PTH96" s="14"/>
      <c r="PTI96" s="14"/>
      <c r="PTJ96" s="14"/>
      <c r="PTK96" s="14"/>
      <c r="PTL96" s="14"/>
      <c r="PTM96" s="14"/>
      <c r="PTN96" s="14"/>
      <c r="PTO96" s="14"/>
      <c r="PTP96" s="14"/>
      <c r="PTQ96" s="14"/>
      <c r="PTR96" s="14"/>
      <c r="PTS96" s="14"/>
      <c r="PTT96" s="14"/>
      <c r="PTU96" s="14"/>
      <c r="PTV96" s="14"/>
      <c r="PTW96" s="14"/>
      <c r="PTX96" s="14"/>
      <c r="PTY96" s="14"/>
      <c r="PTZ96" s="14"/>
      <c r="PUA96" s="14"/>
      <c r="PUB96" s="14"/>
      <c r="PUC96" s="14"/>
      <c r="PUD96" s="14"/>
      <c r="PUE96" s="14"/>
      <c r="PUF96" s="14"/>
      <c r="PUG96" s="14"/>
      <c r="PUH96" s="14"/>
      <c r="PUI96" s="14"/>
      <c r="PUJ96" s="14"/>
      <c r="PUK96" s="14"/>
      <c r="PUL96" s="14"/>
      <c r="PUM96" s="14"/>
      <c r="PUN96" s="14"/>
      <c r="PUO96" s="14"/>
      <c r="PUP96" s="14"/>
      <c r="PUQ96" s="14"/>
      <c r="PUR96" s="14"/>
      <c r="PUS96" s="14"/>
      <c r="PUT96" s="14"/>
      <c r="PUU96" s="14"/>
      <c r="PUV96" s="14"/>
      <c r="PUW96" s="14"/>
      <c r="PUX96" s="14"/>
      <c r="PUY96" s="14"/>
      <c r="PUZ96" s="14"/>
      <c r="PVA96" s="14"/>
      <c r="PVB96" s="14"/>
      <c r="PVC96" s="14"/>
      <c r="PVD96" s="14"/>
      <c r="PVE96" s="14"/>
      <c r="PVF96" s="14"/>
      <c r="PVG96" s="14"/>
      <c r="PVH96" s="14"/>
      <c r="PVI96" s="14"/>
      <c r="PVJ96" s="14"/>
      <c r="PVK96" s="14"/>
      <c r="PVL96" s="14"/>
      <c r="PVM96" s="14"/>
      <c r="PVN96" s="14"/>
      <c r="PVO96" s="14"/>
      <c r="PVP96" s="14"/>
      <c r="PVQ96" s="14"/>
      <c r="PVR96" s="14"/>
      <c r="PVS96" s="14"/>
      <c r="PVT96" s="14"/>
      <c r="PVU96" s="14"/>
      <c r="PVV96" s="14"/>
      <c r="PVW96" s="14"/>
      <c r="PVX96" s="14"/>
      <c r="PVY96" s="14"/>
      <c r="PVZ96" s="14"/>
      <c r="PWA96" s="14"/>
      <c r="PWB96" s="14"/>
      <c r="PWC96" s="14"/>
      <c r="PWD96" s="14"/>
      <c r="PWE96" s="14"/>
      <c r="PWF96" s="14"/>
      <c r="PWG96" s="14"/>
      <c r="PWH96" s="14"/>
      <c r="PWI96" s="14"/>
      <c r="PWJ96" s="14"/>
      <c r="PWK96" s="14"/>
      <c r="PWL96" s="14"/>
      <c r="PWM96" s="14"/>
      <c r="PWN96" s="14"/>
      <c r="PWO96" s="14"/>
      <c r="PWP96" s="14"/>
      <c r="PWQ96" s="14"/>
      <c r="PWR96" s="14"/>
      <c r="PWS96" s="14"/>
      <c r="PWT96" s="14"/>
      <c r="PWU96" s="14"/>
      <c r="PWV96" s="14"/>
      <c r="PWW96" s="14"/>
      <c r="PWX96" s="14"/>
      <c r="PWY96" s="14"/>
      <c r="PWZ96" s="14"/>
      <c r="PXA96" s="14"/>
      <c r="PXB96" s="14"/>
      <c r="PXC96" s="14"/>
      <c r="PXD96" s="14"/>
      <c r="PXE96" s="14"/>
      <c r="PXF96" s="14"/>
      <c r="PXG96" s="14"/>
      <c r="PXH96" s="14"/>
      <c r="PXI96" s="14"/>
      <c r="PXJ96" s="14"/>
      <c r="PXK96" s="14"/>
      <c r="PXL96" s="14"/>
      <c r="PXM96" s="14"/>
      <c r="PXN96" s="14"/>
      <c r="PXO96" s="14"/>
      <c r="PXP96" s="14"/>
      <c r="PXQ96" s="14"/>
      <c r="PXR96" s="14"/>
      <c r="PXS96" s="14"/>
      <c r="PXT96" s="14"/>
      <c r="PXU96" s="14"/>
      <c r="PXV96" s="14"/>
      <c r="PXW96" s="14"/>
      <c r="PXX96" s="14"/>
      <c r="PXY96" s="14"/>
      <c r="PXZ96" s="14"/>
      <c r="PYA96" s="14"/>
      <c r="PYB96" s="14"/>
      <c r="PYC96" s="14"/>
      <c r="PYD96" s="14"/>
      <c r="PYE96" s="14"/>
      <c r="PYF96" s="14"/>
      <c r="PYG96" s="14"/>
      <c r="PYH96" s="14"/>
      <c r="PYI96" s="14"/>
      <c r="PYJ96" s="14"/>
      <c r="PYK96" s="14"/>
      <c r="PYL96" s="14"/>
      <c r="PYM96" s="14"/>
      <c r="PYN96" s="14"/>
      <c r="PYO96" s="14"/>
      <c r="PYP96" s="14"/>
      <c r="PYQ96" s="14"/>
      <c r="PYR96" s="14"/>
      <c r="PYS96" s="14"/>
      <c r="PYT96" s="14"/>
      <c r="PYU96" s="14"/>
      <c r="PYV96" s="14"/>
      <c r="PYW96" s="14"/>
      <c r="PYX96" s="14"/>
      <c r="PYY96" s="14"/>
      <c r="PYZ96" s="14"/>
      <c r="PZA96" s="14"/>
      <c r="PZB96" s="14"/>
      <c r="PZC96" s="14"/>
      <c r="PZD96" s="14"/>
      <c r="PZE96" s="14"/>
      <c r="PZF96" s="14"/>
      <c r="PZG96" s="14"/>
      <c r="PZH96" s="14"/>
      <c r="PZI96" s="14"/>
      <c r="PZJ96" s="14"/>
      <c r="PZK96" s="14"/>
      <c r="PZL96" s="14"/>
      <c r="PZM96" s="14"/>
      <c r="PZN96" s="14"/>
      <c r="PZO96" s="14"/>
      <c r="PZP96" s="14"/>
      <c r="PZQ96" s="14"/>
      <c r="PZR96" s="14"/>
      <c r="PZS96" s="14"/>
      <c r="PZT96" s="14"/>
      <c r="PZU96" s="14"/>
      <c r="PZV96" s="14"/>
      <c r="PZW96" s="14"/>
      <c r="PZX96" s="14"/>
      <c r="PZY96" s="14"/>
      <c r="PZZ96" s="14"/>
      <c r="QAA96" s="14"/>
      <c r="QAB96" s="14"/>
      <c r="QAC96" s="14"/>
      <c r="QAD96" s="14"/>
      <c r="QAE96" s="14"/>
      <c r="QAF96" s="14"/>
      <c r="QAG96" s="14"/>
      <c r="QAH96" s="14"/>
      <c r="QAI96" s="14"/>
      <c r="QAJ96" s="14"/>
      <c r="QAK96" s="14"/>
      <c r="QAL96" s="14"/>
      <c r="QAM96" s="14"/>
      <c r="QAN96" s="14"/>
      <c r="QAO96" s="14"/>
      <c r="QAP96" s="14"/>
      <c r="QAQ96" s="14"/>
      <c r="QAR96" s="14"/>
      <c r="QAS96" s="14"/>
      <c r="QAT96" s="14"/>
      <c r="QAU96" s="14"/>
      <c r="QAV96" s="14"/>
      <c r="QAW96" s="14"/>
      <c r="QAX96" s="14"/>
      <c r="QAY96" s="14"/>
      <c r="QAZ96" s="14"/>
      <c r="QBA96" s="14"/>
      <c r="QBB96" s="14"/>
      <c r="QBC96" s="14"/>
      <c r="QBD96" s="14"/>
      <c r="QBE96" s="14"/>
      <c r="QBF96" s="14"/>
      <c r="QBG96" s="14"/>
      <c r="QBH96" s="14"/>
      <c r="QBI96" s="14"/>
      <c r="QBJ96" s="14"/>
      <c r="QBK96" s="14"/>
      <c r="QBL96" s="14"/>
      <c r="QBM96" s="14"/>
      <c r="QBN96" s="14"/>
      <c r="QBO96" s="14"/>
      <c r="QBP96" s="14"/>
      <c r="QBQ96" s="14"/>
      <c r="QBR96" s="14"/>
      <c r="QBS96" s="14"/>
      <c r="QBT96" s="14"/>
      <c r="QBU96" s="14"/>
      <c r="QBV96" s="14"/>
      <c r="QBW96" s="14"/>
      <c r="QBX96" s="14"/>
      <c r="QBY96" s="14"/>
      <c r="QBZ96" s="14"/>
      <c r="QCA96" s="14"/>
      <c r="QCB96" s="14"/>
      <c r="QCC96" s="14"/>
      <c r="QCD96" s="14"/>
      <c r="QCE96" s="14"/>
      <c r="QCF96" s="14"/>
      <c r="QCG96" s="14"/>
      <c r="QCH96" s="14"/>
      <c r="QCI96" s="14"/>
      <c r="QCJ96" s="14"/>
      <c r="QCK96" s="14"/>
      <c r="QCL96" s="14"/>
      <c r="QCM96" s="14"/>
      <c r="QCN96" s="14"/>
      <c r="QCO96" s="14"/>
      <c r="QCP96" s="14"/>
      <c r="QCQ96" s="14"/>
      <c r="QCR96" s="14"/>
      <c r="QCS96" s="14"/>
      <c r="QCT96" s="14"/>
      <c r="QCU96" s="14"/>
      <c r="QCV96" s="14"/>
      <c r="QCW96" s="14"/>
      <c r="QCX96" s="14"/>
      <c r="QCY96" s="14"/>
      <c r="QCZ96" s="14"/>
      <c r="QDA96" s="14"/>
      <c r="QDB96" s="14"/>
      <c r="QDC96" s="14"/>
      <c r="QDD96" s="14"/>
      <c r="QDE96" s="14"/>
      <c r="QDF96" s="14"/>
      <c r="QDG96" s="14"/>
      <c r="QDH96" s="14"/>
      <c r="QDI96" s="14"/>
      <c r="QDJ96" s="14"/>
      <c r="QDK96" s="14"/>
      <c r="QDL96" s="14"/>
      <c r="QDM96" s="14"/>
      <c r="QDN96" s="14"/>
      <c r="QDO96" s="14"/>
      <c r="QDP96" s="14"/>
      <c r="QDQ96" s="14"/>
      <c r="QDR96" s="14"/>
      <c r="QDS96" s="14"/>
      <c r="QDT96" s="14"/>
      <c r="QDU96" s="14"/>
      <c r="QDV96" s="14"/>
      <c r="QDW96" s="14"/>
      <c r="QDX96" s="14"/>
      <c r="QDY96" s="14"/>
      <c r="QDZ96" s="14"/>
      <c r="QEA96" s="14"/>
      <c r="QEB96" s="14"/>
      <c r="QEC96" s="14"/>
      <c r="QED96" s="14"/>
      <c r="QEE96" s="14"/>
      <c r="QEF96" s="14"/>
      <c r="QEG96" s="14"/>
      <c r="QEH96" s="14"/>
      <c r="QEI96" s="14"/>
      <c r="QEJ96" s="14"/>
      <c r="QEK96" s="14"/>
      <c r="QEL96" s="14"/>
      <c r="QEM96" s="14"/>
      <c r="QEN96" s="14"/>
      <c r="QEO96" s="14"/>
      <c r="QEP96" s="14"/>
      <c r="QEQ96" s="14"/>
      <c r="QER96" s="14"/>
      <c r="QES96" s="14"/>
      <c r="QET96" s="14"/>
      <c r="QEU96" s="14"/>
      <c r="QEV96" s="14"/>
      <c r="QEW96" s="14"/>
      <c r="QEX96" s="14"/>
      <c r="QEY96" s="14"/>
      <c r="QEZ96" s="14"/>
      <c r="QFA96" s="14"/>
      <c r="QFB96" s="14"/>
      <c r="QFC96" s="14"/>
      <c r="QFD96" s="14"/>
      <c r="QFE96" s="14"/>
      <c r="QFF96" s="14"/>
      <c r="QFG96" s="14"/>
      <c r="QFH96" s="14"/>
      <c r="QFI96" s="14"/>
      <c r="QFJ96" s="14"/>
      <c r="QFK96" s="14"/>
      <c r="QFL96" s="14"/>
      <c r="QFM96" s="14"/>
      <c r="QFN96" s="14"/>
      <c r="QFO96" s="14"/>
      <c r="QFP96" s="14"/>
      <c r="QFQ96" s="14"/>
      <c r="QFR96" s="14"/>
      <c r="QFS96" s="14"/>
      <c r="QFT96" s="14"/>
      <c r="QFU96" s="14"/>
      <c r="QFV96" s="14"/>
      <c r="QFW96" s="14"/>
      <c r="QFX96" s="14"/>
      <c r="QFY96" s="14"/>
      <c r="QFZ96" s="14"/>
      <c r="QGA96" s="14"/>
      <c r="QGB96" s="14"/>
      <c r="QGC96" s="14"/>
      <c r="QGD96" s="14"/>
      <c r="QGE96" s="14"/>
      <c r="QGF96" s="14"/>
      <c r="QGG96" s="14"/>
      <c r="QGH96" s="14"/>
      <c r="QGI96" s="14"/>
      <c r="QGJ96" s="14"/>
      <c r="QGK96" s="14"/>
      <c r="QGL96" s="14"/>
      <c r="QGM96" s="14"/>
      <c r="QGN96" s="14"/>
      <c r="QGO96" s="14"/>
      <c r="QGP96" s="14"/>
      <c r="QGQ96" s="14"/>
      <c r="QGR96" s="14"/>
      <c r="QGS96" s="14"/>
      <c r="QGT96" s="14"/>
      <c r="QGU96" s="14"/>
      <c r="QGV96" s="14"/>
      <c r="QGW96" s="14"/>
      <c r="QGX96" s="14"/>
      <c r="QGY96" s="14"/>
      <c r="QGZ96" s="14"/>
      <c r="QHA96" s="14"/>
      <c r="QHB96" s="14"/>
      <c r="QHC96" s="14"/>
      <c r="QHD96" s="14"/>
      <c r="QHE96" s="14"/>
      <c r="QHF96" s="14"/>
      <c r="QHG96" s="14"/>
      <c r="QHH96" s="14"/>
      <c r="QHI96" s="14"/>
      <c r="QHJ96" s="14"/>
      <c r="QHK96" s="14"/>
      <c r="QHL96" s="14"/>
      <c r="QHM96" s="14"/>
      <c r="QHN96" s="14"/>
      <c r="QHO96" s="14"/>
      <c r="QHP96" s="14"/>
      <c r="QHQ96" s="14"/>
      <c r="QHR96" s="14"/>
      <c r="QHS96" s="14"/>
      <c r="QHT96" s="14"/>
      <c r="QHU96" s="14"/>
      <c r="QHV96" s="14"/>
      <c r="QHW96" s="14"/>
      <c r="QHX96" s="14"/>
      <c r="QHY96" s="14"/>
      <c r="QHZ96" s="14"/>
      <c r="QIA96" s="14"/>
      <c r="QIB96" s="14"/>
      <c r="QIC96" s="14"/>
      <c r="QID96" s="14"/>
      <c r="QIE96" s="14"/>
      <c r="QIF96" s="14"/>
      <c r="QIG96" s="14"/>
      <c r="QIH96" s="14"/>
      <c r="QII96" s="14"/>
      <c r="QIJ96" s="14"/>
      <c r="QIK96" s="14"/>
      <c r="QIL96" s="14"/>
      <c r="QIM96" s="14"/>
      <c r="QIN96" s="14"/>
      <c r="QIO96" s="14"/>
      <c r="QIP96" s="14"/>
      <c r="QIQ96" s="14"/>
      <c r="QIR96" s="14"/>
      <c r="QIS96" s="14"/>
      <c r="QIT96" s="14"/>
      <c r="QIU96" s="14"/>
      <c r="QIV96" s="14"/>
      <c r="QIW96" s="14"/>
      <c r="QIX96" s="14"/>
      <c r="QIY96" s="14"/>
      <c r="QIZ96" s="14"/>
      <c r="QJA96" s="14"/>
      <c r="QJB96" s="14"/>
      <c r="QJC96" s="14"/>
      <c r="QJD96" s="14"/>
      <c r="QJE96" s="14"/>
      <c r="QJF96" s="14"/>
      <c r="QJG96" s="14"/>
      <c r="QJH96" s="14"/>
      <c r="QJI96" s="14"/>
      <c r="QJJ96" s="14"/>
      <c r="QJK96" s="14"/>
      <c r="QJL96" s="14"/>
      <c r="QJM96" s="14"/>
      <c r="QJN96" s="14"/>
      <c r="QJO96" s="14"/>
      <c r="QJP96" s="14"/>
      <c r="QJQ96" s="14"/>
      <c r="QJR96" s="14"/>
      <c r="QJS96" s="14"/>
      <c r="QJT96" s="14"/>
      <c r="QJU96" s="14"/>
      <c r="QJV96" s="14"/>
      <c r="QJW96" s="14"/>
      <c r="QJX96" s="14"/>
      <c r="QJY96" s="14"/>
      <c r="QJZ96" s="14"/>
      <c r="QKA96" s="14"/>
      <c r="QKB96" s="14"/>
      <c r="QKC96" s="14"/>
      <c r="QKD96" s="14"/>
      <c r="QKE96" s="14"/>
      <c r="QKF96" s="14"/>
      <c r="QKG96" s="14"/>
      <c r="QKH96" s="14"/>
      <c r="QKI96" s="14"/>
      <c r="QKJ96" s="14"/>
      <c r="QKK96" s="14"/>
      <c r="QKL96" s="14"/>
      <c r="QKM96" s="14"/>
      <c r="QKN96" s="14"/>
      <c r="QKO96" s="14"/>
      <c r="QKP96" s="14"/>
      <c r="QKQ96" s="14"/>
      <c r="QKR96" s="14"/>
      <c r="QKS96" s="14"/>
      <c r="QKT96" s="14"/>
      <c r="QKU96" s="14"/>
      <c r="QKV96" s="14"/>
      <c r="QKW96" s="14"/>
      <c r="QKX96" s="14"/>
      <c r="QKY96" s="14"/>
      <c r="QKZ96" s="14"/>
      <c r="QLA96" s="14"/>
      <c r="QLB96" s="14"/>
      <c r="QLC96" s="14"/>
      <c r="QLD96" s="14"/>
      <c r="QLE96" s="14"/>
      <c r="QLF96" s="14"/>
      <c r="QLG96" s="14"/>
      <c r="QLH96" s="14"/>
      <c r="QLI96" s="14"/>
      <c r="QLJ96" s="14"/>
      <c r="QLK96" s="14"/>
      <c r="QLL96" s="14"/>
      <c r="QLM96" s="14"/>
      <c r="QLN96" s="14"/>
      <c r="QLO96" s="14"/>
      <c r="QLP96" s="14"/>
      <c r="QLQ96" s="14"/>
      <c r="QLR96" s="14"/>
      <c r="QLS96" s="14"/>
      <c r="QLT96" s="14"/>
      <c r="QLU96" s="14"/>
      <c r="QLV96" s="14"/>
      <c r="QLW96" s="14"/>
      <c r="QLX96" s="14"/>
      <c r="QLY96" s="14"/>
      <c r="QLZ96" s="14"/>
      <c r="QMA96" s="14"/>
      <c r="QMB96" s="14"/>
      <c r="QMC96" s="14"/>
      <c r="QMD96" s="14"/>
      <c r="QME96" s="14"/>
      <c r="QMF96" s="14"/>
      <c r="QMG96" s="14"/>
      <c r="QMH96" s="14"/>
      <c r="QMI96" s="14"/>
      <c r="QMJ96" s="14"/>
      <c r="QMK96" s="14"/>
      <c r="QML96" s="14"/>
      <c r="QMM96" s="14"/>
      <c r="QMN96" s="14"/>
      <c r="QMO96" s="14"/>
      <c r="QMP96" s="14"/>
      <c r="QMQ96" s="14"/>
      <c r="QMR96" s="14"/>
      <c r="QMS96" s="14"/>
      <c r="QMT96" s="14"/>
      <c r="QMU96" s="14"/>
      <c r="QMV96" s="14"/>
      <c r="QMW96" s="14"/>
      <c r="QMX96" s="14"/>
      <c r="QMY96" s="14"/>
      <c r="QMZ96" s="14"/>
      <c r="QNA96" s="14"/>
      <c r="QNB96" s="14"/>
      <c r="QNC96" s="14"/>
      <c r="QND96" s="14"/>
      <c r="QNE96" s="14"/>
      <c r="QNF96" s="14"/>
      <c r="QNG96" s="14"/>
      <c r="QNH96" s="14"/>
      <c r="QNI96" s="14"/>
      <c r="QNJ96" s="14"/>
      <c r="QNK96" s="14"/>
      <c r="QNL96" s="14"/>
      <c r="QNM96" s="14"/>
      <c r="QNN96" s="14"/>
      <c r="QNO96" s="14"/>
      <c r="QNP96" s="14"/>
      <c r="QNQ96" s="14"/>
      <c r="QNR96" s="14"/>
      <c r="QNS96" s="14"/>
      <c r="QNT96" s="14"/>
      <c r="QNU96" s="14"/>
      <c r="QNV96" s="14"/>
      <c r="QNW96" s="14"/>
      <c r="QNX96" s="14"/>
      <c r="QNY96" s="14"/>
      <c r="QNZ96" s="14"/>
      <c r="QOA96" s="14"/>
      <c r="QOB96" s="14"/>
      <c r="QOC96" s="14"/>
      <c r="QOD96" s="14"/>
      <c r="QOE96" s="14"/>
      <c r="QOF96" s="14"/>
      <c r="QOG96" s="14"/>
      <c r="QOH96" s="14"/>
      <c r="QOI96" s="14"/>
      <c r="QOJ96" s="14"/>
      <c r="QOK96" s="14"/>
      <c r="QOL96" s="14"/>
      <c r="QOM96" s="14"/>
      <c r="QON96" s="14"/>
      <c r="QOO96" s="14"/>
      <c r="QOP96" s="14"/>
      <c r="QOQ96" s="14"/>
      <c r="QOR96" s="14"/>
      <c r="QOS96" s="14"/>
      <c r="QOT96" s="14"/>
      <c r="QOU96" s="14"/>
      <c r="QOV96" s="14"/>
      <c r="QOW96" s="14"/>
      <c r="QOX96" s="14"/>
      <c r="QOY96" s="14"/>
      <c r="QOZ96" s="14"/>
      <c r="QPA96" s="14"/>
      <c r="QPB96" s="14"/>
      <c r="QPC96" s="14"/>
      <c r="QPD96" s="14"/>
      <c r="QPE96" s="14"/>
      <c r="QPF96" s="14"/>
      <c r="QPG96" s="14"/>
      <c r="QPH96" s="14"/>
      <c r="QPI96" s="14"/>
      <c r="QPJ96" s="14"/>
      <c r="QPK96" s="14"/>
      <c r="QPL96" s="14"/>
      <c r="QPM96" s="14"/>
      <c r="QPN96" s="14"/>
      <c r="QPO96" s="14"/>
      <c r="QPP96" s="14"/>
      <c r="QPQ96" s="14"/>
      <c r="QPR96" s="14"/>
      <c r="QPS96" s="14"/>
      <c r="QPT96" s="14"/>
      <c r="QPU96" s="14"/>
      <c r="QPV96" s="14"/>
      <c r="QPW96" s="14"/>
      <c r="QPX96" s="14"/>
      <c r="QPY96" s="14"/>
      <c r="QPZ96" s="14"/>
      <c r="QQA96" s="14"/>
      <c r="QQB96" s="14"/>
      <c r="QQC96" s="14"/>
      <c r="QQD96" s="14"/>
      <c r="QQE96" s="14"/>
      <c r="QQF96" s="14"/>
      <c r="QQG96" s="14"/>
      <c r="QQH96" s="14"/>
      <c r="QQI96" s="14"/>
      <c r="QQJ96" s="14"/>
      <c r="QQK96" s="14"/>
      <c r="QQL96" s="14"/>
      <c r="QQM96" s="14"/>
      <c r="QQN96" s="14"/>
      <c r="QQO96" s="14"/>
      <c r="QQP96" s="14"/>
      <c r="QQQ96" s="14"/>
      <c r="QQR96" s="14"/>
      <c r="QQS96" s="14"/>
      <c r="QQT96" s="14"/>
      <c r="QQU96" s="14"/>
      <c r="QQV96" s="14"/>
      <c r="QQW96" s="14"/>
      <c r="QQX96" s="14"/>
      <c r="QQY96" s="14"/>
      <c r="QQZ96" s="14"/>
      <c r="QRA96" s="14"/>
      <c r="QRB96" s="14"/>
      <c r="QRC96" s="14"/>
      <c r="QRD96" s="14"/>
      <c r="QRE96" s="14"/>
      <c r="QRF96" s="14"/>
      <c r="QRG96" s="14"/>
      <c r="QRH96" s="14"/>
      <c r="QRI96" s="14"/>
      <c r="QRJ96" s="14"/>
      <c r="QRK96" s="14"/>
      <c r="QRL96" s="14"/>
      <c r="QRM96" s="14"/>
      <c r="QRN96" s="14"/>
      <c r="QRO96" s="14"/>
      <c r="QRP96" s="14"/>
      <c r="QRQ96" s="14"/>
      <c r="QRR96" s="14"/>
      <c r="QRS96" s="14"/>
      <c r="QRT96" s="14"/>
      <c r="QRU96" s="14"/>
      <c r="QRV96" s="14"/>
      <c r="QRW96" s="14"/>
      <c r="QRX96" s="14"/>
      <c r="QRY96" s="14"/>
      <c r="QRZ96" s="14"/>
      <c r="QSA96" s="14"/>
      <c r="QSB96" s="14"/>
      <c r="QSC96" s="14"/>
      <c r="QSD96" s="14"/>
      <c r="QSE96" s="14"/>
      <c r="QSF96" s="14"/>
      <c r="QSG96" s="14"/>
      <c r="QSH96" s="14"/>
      <c r="QSI96" s="14"/>
      <c r="QSJ96" s="14"/>
      <c r="QSK96" s="14"/>
      <c r="QSL96" s="14"/>
      <c r="QSM96" s="14"/>
      <c r="QSN96" s="14"/>
      <c r="QSO96" s="14"/>
      <c r="QSP96" s="14"/>
      <c r="QSQ96" s="14"/>
      <c r="QSR96" s="14"/>
      <c r="QSS96" s="14"/>
      <c r="QST96" s="14"/>
      <c r="QSU96" s="14"/>
      <c r="QSV96" s="14"/>
      <c r="QSW96" s="14"/>
      <c r="QSX96" s="14"/>
      <c r="QSY96" s="14"/>
      <c r="QSZ96" s="14"/>
      <c r="QTA96" s="14"/>
      <c r="QTB96" s="14"/>
      <c r="QTC96" s="14"/>
      <c r="QTD96" s="14"/>
      <c r="QTE96" s="14"/>
      <c r="QTF96" s="14"/>
      <c r="QTG96" s="14"/>
      <c r="QTH96" s="14"/>
      <c r="QTI96" s="14"/>
      <c r="QTJ96" s="14"/>
      <c r="QTK96" s="14"/>
      <c r="QTL96" s="14"/>
      <c r="QTM96" s="14"/>
      <c r="QTN96" s="14"/>
      <c r="QTO96" s="14"/>
      <c r="QTP96" s="14"/>
      <c r="QTQ96" s="14"/>
      <c r="QTR96" s="14"/>
      <c r="QTS96" s="14"/>
      <c r="QTT96" s="14"/>
      <c r="QTU96" s="14"/>
      <c r="QTV96" s="14"/>
      <c r="QTW96" s="14"/>
      <c r="QTX96" s="14"/>
      <c r="QTY96" s="14"/>
      <c r="QTZ96" s="14"/>
      <c r="QUA96" s="14"/>
      <c r="QUB96" s="14"/>
      <c r="QUC96" s="14"/>
      <c r="QUD96" s="14"/>
      <c r="QUE96" s="14"/>
      <c r="QUF96" s="14"/>
      <c r="QUG96" s="14"/>
      <c r="QUH96" s="14"/>
      <c r="QUI96" s="14"/>
      <c r="QUJ96" s="14"/>
      <c r="QUK96" s="14"/>
      <c r="QUL96" s="14"/>
      <c r="QUM96" s="14"/>
      <c r="QUN96" s="14"/>
      <c r="QUO96" s="14"/>
      <c r="QUP96" s="14"/>
      <c r="QUQ96" s="14"/>
      <c r="QUR96" s="14"/>
      <c r="QUS96" s="14"/>
      <c r="QUT96" s="14"/>
      <c r="QUU96" s="14"/>
      <c r="QUV96" s="14"/>
      <c r="QUW96" s="14"/>
      <c r="QUX96" s="14"/>
      <c r="QUY96" s="14"/>
      <c r="QUZ96" s="14"/>
      <c r="QVA96" s="14"/>
      <c r="QVB96" s="14"/>
      <c r="QVC96" s="14"/>
      <c r="QVD96" s="14"/>
      <c r="QVE96" s="14"/>
      <c r="QVF96" s="14"/>
      <c r="QVG96" s="14"/>
      <c r="QVH96" s="14"/>
      <c r="QVI96" s="14"/>
      <c r="QVJ96" s="14"/>
      <c r="QVK96" s="14"/>
      <c r="QVL96" s="14"/>
      <c r="QVM96" s="14"/>
      <c r="QVN96" s="14"/>
      <c r="QVO96" s="14"/>
      <c r="QVP96" s="14"/>
      <c r="QVQ96" s="14"/>
      <c r="QVR96" s="14"/>
      <c r="QVS96" s="14"/>
      <c r="QVT96" s="14"/>
      <c r="QVU96" s="14"/>
      <c r="QVV96" s="14"/>
      <c r="QVW96" s="14"/>
      <c r="QVX96" s="14"/>
      <c r="QVY96" s="14"/>
      <c r="QVZ96" s="14"/>
      <c r="QWA96" s="14"/>
      <c r="QWB96" s="14"/>
      <c r="QWC96" s="14"/>
      <c r="QWD96" s="14"/>
      <c r="QWE96" s="14"/>
      <c r="QWF96" s="14"/>
      <c r="QWG96" s="14"/>
      <c r="QWH96" s="14"/>
      <c r="QWI96" s="14"/>
      <c r="QWJ96" s="14"/>
      <c r="QWK96" s="14"/>
      <c r="QWL96" s="14"/>
      <c r="QWM96" s="14"/>
      <c r="QWN96" s="14"/>
      <c r="QWO96" s="14"/>
      <c r="QWP96" s="14"/>
      <c r="QWQ96" s="14"/>
      <c r="QWR96" s="14"/>
      <c r="QWS96" s="14"/>
      <c r="QWT96" s="14"/>
      <c r="QWU96" s="14"/>
      <c r="QWV96" s="14"/>
      <c r="QWW96" s="14"/>
      <c r="QWX96" s="14"/>
      <c r="QWY96" s="14"/>
      <c r="QWZ96" s="14"/>
      <c r="QXA96" s="14"/>
      <c r="QXB96" s="14"/>
      <c r="QXC96" s="14"/>
      <c r="QXD96" s="14"/>
      <c r="QXE96" s="14"/>
      <c r="QXF96" s="14"/>
      <c r="QXG96" s="14"/>
      <c r="QXH96" s="14"/>
      <c r="QXI96" s="14"/>
      <c r="QXJ96" s="14"/>
      <c r="QXK96" s="14"/>
      <c r="QXL96" s="14"/>
      <c r="QXM96" s="14"/>
      <c r="QXN96" s="14"/>
      <c r="QXO96" s="14"/>
      <c r="QXP96" s="14"/>
      <c r="QXQ96" s="14"/>
      <c r="QXR96" s="14"/>
      <c r="QXS96" s="14"/>
      <c r="QXT96" s="14"/>
      <c r="QXU96" s="14"/>
      <c r="QXV96" s="14"/>
      <c r="QXW96" s="14"/>
      <c r="QXX96" s="14"/>
      <c r="QXY96" s="14"/>
      <c r="QXZ96" s="14"/>
      <c r="QYA96" s="14"/>
      <c r="QYB96" s="14"/>
      <c r="QYC96" s="14"/>
      <c r="QYD96" s="14"/>
      <c r="QYE96" s="14"/>
      <c r="QYF96" s="14"/>
      <c r="QYG96" s="14"/>
      <c r="QYH96" s="14"/>
      <c r="QYI96" s="14"/>
      <c r="QYJ96" s="14"/>
      <c r="QYK96" s="14"/>
      <c r="QYL96" s="14"/>
      <c r="QYM96" s="14"/>
      <c r="QYN96" s="14"/>
      <c r="QYO96" s="14"/>
      <c r="QYP96" s="14"/>
      <c r="QYQ96" s="14"/>
      <c r="QYR96" s="14"/>
      <c r="QYS96" s="14"/>
      <c r="QYT96" s="14"/>
      <c r="QYU96" s="14"/>
      <c r="QYV96" s="14"/>
      <c r="QYW96" s="14"/>
      <c r="QYX96" s="14"/>
      <c r="QYY96" s="14"/>
      <c r="QYZ96" s="14"/>
      <c r="QZA96" s="14"/>
      <c r="QZB96" s="14"/>
      <c r="QZC96" s="14"/>
      <c r="QZD96" s="14"/>
      <c r="QZE96" s="14"/>
      <c r="QZF96" s="14"/>
      <c r="QZG96" s="14"/>
      <c r="QZH96" s="14"/>
      <c r="QZI96" s="14"/>
      <c r="QZJ96" s="14"/>
      <c r="QZK96" s="14"/>
      <c r="QZL96" s="14"/>
      <c r="QZM96" s="14"/>
      <c r="QZN96" s="14"/>
      <c r="QZO96" s="14"/>
      <c r="QZP96" s="14"/>
      <c r="QZQ96" s="14"/>
      <c r="QZR96" s="14"/>
      <c r="QZS96" s="14"/>
      <c r="QZT96" s="14"/>
      <c r="QZU96" s="14"/>
      <c r="QZV96" s="14"/>
      <c r="QZW96" s="14"/>
      <c r="QZX96" s="14"/>
      <c r="QZY96" s="14"/>
      <c r="QZZ96" s="14"/>
      <c r="RAA96" s="14"/>
      <c r="RAB96" s="14"/>
      <c r="RAC96" s="14"/>
      <c r="RAD96" s="14"/>
      <c r="RAE96" s="14"/>
      <c r="RAF96" s="14"/>
      <c r="RAG96" s="14"/>
      <c r="RAH96" s="14"/>
      <c r="RAI96" s="14"/>
      <c r="RAJ96" s="14"/>
      <c r="RAK96" s="14"/>
      <c r="RAL96" s="14"/>
      <c r="RAM96" s="14"/>
      <c r="RAN96" s="14"/>
      <c r="RAO96" s="14"/>
      <c r="RAP96" s="14"/>
      <c r="RAQ96" s="14"/>
      <c r="RAR96" s="14"/>
      <c r="RAS96" s="14"/>
      <c r="RAT96" s="14"/>
      <c r="RAU96" s="14"/>
      <c r="RAV96" s="14"/>
      <c r="RAW96" s="14"/>
      <c r="RAX96" s="14"/>
      <c r="RAY96" s="14"/>
      <c r="RAZ96" s="14"/>
      <c r="RBA96" s="14"/>
      <c r="RBB96" s="14"/>
      <c r="RBC96" s="14"/>
      <c r="RBD96" s="14"/>
      <c r="RBE96" s="14"/>
      <c r="RBF96" s="14"/>
      <c r="RBG96" s="14"/>
      <c r="RBH96" s="14"/>
      <c r="RBI96" s="14"/>
      <c r="RBJ96" s="14"/>
      <c r="RBK96" s="14"/>
      <c r="RBL96" s="14"/>
      <c r="RBM96" s="14"/>
      <c r="RBN96" s="14"/>
      <c r="RBO96" s="14"/>
      <c r="RBP96" s="14"/>
      <c r="RBQ96" s="14"/>
      <c r="RBR96" s="14"/>
      <c r="RBS96" s="14"/>
      <c r="RBT96" s="14"/>
      <c r="RBU96" s="14"/>
      <c r="RBV96" s="14"/>
      <c r="RBW96" s="14"/>
      <c r="RBX96" s="14"/>
      <c r="RBY96" s="14"/>
      <c r="RBZ96" s="14"/>
      <c r="RCA96" s="14"/>
      <c r="RCB96" s="14"/>
      <c r="RCC96" s="14"/>
      <c r="RCD96" s="14"/>
      <c r="RCE96" s="14"/>
      <c r="RCF96" s="14"/>
      <c r="RCG96" s="14"/>
      <c r="RCH96" s="14"/>
      <c r="RCI96" s="14"/>
      <c r="RCJ96" s="14"/>
      <c r="RCK96" s="14"/>
      <c r="RCL96" s="14"/>
      <c r="RCM96" s="14"/>
      <c r="RCN96" s="14"/>
      <c r="RCO96" s="14"/>
      <c r="RCP96" s="14"/>
      <c r="RCQ96" s="14"/>
      <c r="RCR96" s="14"/>
      <c r="RCS96" s="14"/>
      <c r="RCT96" s="14"/>
      <c r="RCU96" s="14"/>
      <c r="RCV96" s="14"/>
      <c r="RCW96" s="14"/>
      <c r="RCX96" s="14"/>
      <c r="RCY96" s="14"/>
      <c r="RCZ96" s="14"/>
      <c r="RDA96" s="14"/>
      <c r="RDB96" s="14"/>
      <c r="RDC96" s="14"/>
      <c r="RDD96" s="14"/>
      <c r="RDE96" s="14"/>
      <c r="RDF96" s="14"/>
      <c r="RDG96" s="14"/>
      <c r="RDH96" s="14"/>
      <c r="RDI96" s="14"/>
      <c r="RDJ96" s="14"/>
      <c r="RDK96" s="14"/>
      <c r="RDL96" s="14"/>
      <c r="RDM96" s="14"/>
      <c r="RDN96" s="14"/>
      <c r="RDO96" s="14"/>
      <c r="RDP96" s="14"/>
      <c r="RDQ96" s="14"/>
      <c r="RDR96" s="14"/>
      <c r="RDS96" s="14"/>
      <c r="RDT96" s="14"/>
      <c r="RDU96" s="14"/>
      <c r="RDV96" s="14"/>
      <c r="RDW96" s="14"/>
      <c r="RDX96" s="14"/>
      <c r="RDY96" s="14"/>
      <c r="RDZ96" s="14"/>
      <c r="REA96" s="14"/>
      <c r="REB96" s="14"/>
      <c r="REC96" s="14"/>
      <c r="RED96" s="14"/>
      <c r="REE96" s="14"/>
      <c r="REF96" s="14"/>
      <c r="REG96" s="14"/>
      <c r="REH96" s="14"/>
      <c r="REI96" s="14"/>
      <c r="REJ96" s="14"/>
      <c r="REK96" s="14"/>
      <c r="REL96" s="14"/>
      <c r="REM96" s="14"/>
      <c r="REN96" s="14"/>
      <c r="REO96" s="14"/>
      <c r="REP96" s="14"/>
      <c r="REQ96" s="14"/>
      <c r="RER96" s="14"/>
      <c r="RES96" s="14"/>
      <c r="RET96" s="14"/>
      <c r="REU96" s="14"/>
      <c r="REV96" s="14"/>
      <c r="REW96" s="14"/>
      <c r="REX96" s="14"/>
      <c r="REY96" s="14"/>
      <c r="REZ96" s="14"/>
      <c r="RFA96" s="14"/>
      <c r="RFB96" s="14"/>
      <c r="RFC96" s="14"/>
      <c r="RFD96" s="14"/>
      <c r="RFE96" s="14"/>
      <c r="RFF96" s="14"/>
      <c r="RFG96" s="14"/>
      <c r="RFH96" s="14"/>
      <c r="RFI96" s="14"/>
      <c r="RFJ96" s="14"/>
      <c r="RFK96" s="14"/>
      <c r="RFL96" s="14"/>
      <c r="RFM96" s="14"/>
      <c r="RFN96" s="14"/>
      <c r="RFO96" s="14"/>
      <c r="RFP96" s="14"/>
      <c r="RFQ96" s="14"/>
      <c r="RFR96" s="14"/>
      <c r="RFS96" s="14"/>
      <c r="RFT96" s="14"/>
      <c r="RFU96" s="14"/>
      <c r="RFV96" s="14"/>
      <c r="RFW96" s="14"/>
      <c r="RFX96" s="14"/>
      <c r="RFY96" s="14"/>
      <c r="RFZ96" s="14"/>
      <c r="RGA96" s="14"/>
      <c r="RGB96" s="14"/>
      <c r="RGC96" s="14"/>
      <c r="RGD96" s="14"/>
      <c r="RGE96" s="14"/>
      <c r="RGF96" s="14"/>
      <c r="RGG96" s="14"/>
      <c r="RGH96" s="14"/>
      <c r="RGI96" s="14"/>
      <c r="RGJ96" s="14"/>
      <c r="RGK96" s="14"/>
      <c r="RGL96" s="14"/>
      <c r="RGM96" s="14"/>
      <c r="RGN96" s="14"/>
      <c r="RGO96" s="14"/>
      <c r="RGP96" s="14"/>
      <c r="RGQ96" s="14"/>
      <c r="RGR96" s="14"/>
      <c r="RGS96" s="14"/>
      <c r="RGT96" s="14"/>
      <c r="RGU96" s="14"/>
      <c r="RGV96" s="14"/>
      <c r="RGW96" s="14"/>
      <c r="RGX96" s="14"/>
      <c r="RGY96" s="14"/>
      <c r="RGZ96" s="14"/>
      <c r="RHA96" s="14"/>
      <c r="RHB96" s="14"/>
      <c r="RHC96" s="14"/>
      <c r="RHD96" s="14"/>
      <c r="RHE96" s="14"/>
      <c r="RHF96" s="14"/>
      <c r="RHG96" s="14"/>
      <c r="RHH96" s="14"/>
      <c r="RHI96" s="14"/>
      <c r="RHJ96" s="14"/>
      <c r="RHK96" s="14"/>
      <c r="RHL96" s="14"/>
      <c r="RHM96" s="14"/>
      <c r="RHN96" s="14"/>
      <c r="RHO96" s="14"/>
      <c r="RHP96" s="14"/>
      <c r="RHQ96" s="14"/>
      <c r="RHR96" s="14"/>
      <c r="RHS96" s="14"/>
      <c r="RHT96" s="14"/>
      <c r="RHU96" s="14"/>
      <c r="RHV96" s="14"/>
      <c r="RHW96" s="14"/>
      <c r="RHX96" s="14"/>
      <c r="RHY96" s="14"/>
      <c r="RHZ96" s="14"/>
      <c r="RIA96" s="14"/>
      <c r="RIB96" s="14"/>
      <c r="RIC96" s="14"/>
      <c r="RID96" s="14"/>
      <c r="RIE96" s="14"/>
      <c r="RIF96" s="14"/>
      <c r="RIG96" s="14"/>
      <c r="RIH96" s="14"/>
      <c r="RII96" s="14"/>
      <c r="RIJ96" s="14"/>
      <c r="RIK96" s="14"/>
      <c r="RIL96" s="14"/>
      <c r="RIM96" s="14"/>
      <c r="RIN96" s="14"/>
      <c r="RIO96" s="14"/>
      <c r="RIP96" s="14"/>
      <c r="RIQ96" s="14"/>
      <c r="RIR96" s="14"/>
      <c r="RIS96" s="14"/>
      <c r="RIT96" s="14"/>
      <c r="RIU96" s="14"/>
      <c r="RIV96" s="14"/>
      <c r="RIW96" s="14"/>
      <c r="RIX96" s="14"/>
      <c r="RIY96" s="14"/>
      <c r="RIZ96" s="14"/>
      <c r="RJA96" s="14"/>
      <c r="RJB96" s="14"/>
      <c r="RJC96" s="14"/>
      <c r="RJD96" s="14"/>
      <c r="RJE96" s="14"/>
      <c r="RJF96" s="14"/>
      <c r="RJG96" s="14"/>
      <c r="RJH96" s="14"/>
      <c r="RJI96" s="14"/>
      <c r="RJJ96" s="14"/>
      <c r="RJK96" s="14"/>
      <c r="RJL96" s="14"/>
      <c r="RJM96" s="14"/>
      <c r="RJN96" s="14"/>
      <c r="RJO96" s="14"/>
      <c r="RJP96" s="14"/>
      <c r="RJQ96" s="14"/>
      <c r="RJR96" s="14"/>
      <c r="RJS96" s="14"/>
      <c r="RJT96" s="14"/>
      <c r="RJU96" s="14"/>
      <c r="RJV96" s="14"/>
      <c r="RJW96" s="14"/>
      <c r="RJX96" s="14"/>
      <c r="RJY96" s="14"/>
      <c r="RJZ96" s="14"/>
      <c r="RKA96" s="14"/>
      <c r="RKB96" s="14"/>
      <c r="RKC96" s="14"/>
      <c r="RKD96" s="14"/>
      <c r="RKE96" s="14"/>
      <c r="RKF96" s="14"/>
      <c r="RKG96" s="14"/>
      <c r="RKH96" s="14"/>
      <c r="RKI96" s="14"/>
      <c r="RKJ96" s="14"/>
      <c r="RKK96" s="14"/>
      <c r="RKL96" s="14"/>
      <c r="RKM96" s="14"/>
      <c r="RKN96" s="14"/>
      <c r="RKO96" s="14"/>
      <c r="RKP96" s="14"/>
      <c r="RKQ96" s="14"/>
      <c r="RKR96" s="14"/>
      <c r="RKS96" s="14"/>
      <c r="RKT96" s="14"/>
      <c r="RKU96" s="14"/>
      <c r="RKV96" s="14"/>
      <c r="RKW96" s="14"/>
      <c r="RKX96" s="14"/>
      <c r="RKY96" s="14"/>
      <c r="RKZ96" s="14"/>
      <c r="RLA96" s="14"/>
      <c r="RLB96" s="14"/>
      <c r="RLC96" s="14"/>
      <c r="RLD96" s="14"/>
      <c r="RLE96" s="14"/>
      <c r="RLF96" s="14"/>
      <c r="RLG96" s="14"/>
      <c r="RLH96" s="14"/>
      <c r="RLI96" s="14"/>
      <c r="RLJ96" s="14"/>
      <c r="RLK96" s="14"/>
      <c r="RLL96" s="14"/>
      <c r="RLM96" s="14"/>
      <c r="RLN96" s="14"/>
      <c r="RLO96" s="14"/>
      <c r="RLP96" s="14"/>
      <c r="RLQ96" s="14"/>
      <c r="RLR96" s="14"/>
      <c r="RLS96" s="14"/>
      <c r="RLT96" s="14"/>
      <c r="RLU96" s="14"/>
      <c r="RLV96" s="14"/>
      <c r="RLW96" s="14"/>
      <c r="RLX96" s="14"/>
      <c r="RLY96" s="14"/>
      <c r="RLZ96" s="14"/>
      <c r="RMA96" s="14"/>
      <c r="RMB96" s="14"/>
      <c r="RMC96" s="14"/>
      <c r="RMD96" s="14"/>
      <c r="RME96" s="14"/>
      <c r="RMF96" s="14"/>
      <c r="RMG96" s="14"/>
      <c r="RMH96" s="14"/>
      <c r="RMI96" s="14"/>
      <c r="RMJ96" s="14"/>
      <c r="RMK96" s="14"/>
      <c r="RML96" s="14"/>
      <c r="RMM96" s="14"/>
      <c r="RMN96" s="14"/>
      <c r="RMO96" s="14"/>
      <c r="RMP96" s="14"/>
      <c r="RMQ96" s="14"/>
      <c r="RMR96" s="14"/>
      <c r="RMS96" s="14"/>
      <c r="RMT96" s="14"/>
      <c r="RMU96" s="14"/>
      <c r="RMV96" s="14"/>
      <c r="RMW96" s="14"/>
      <c r="RMX96" s="14"/>
      <c r="RMY96" s="14"/>
      <c r="RMZ96" s="14"/>
      <c r="RNA96" s="14"/>
      <c r="RNB96" s="14"/>
      <c r="RNC96" s="14"/>
      <c r="RND96" s="14"/>
      <c r="RNE96" s="14"/>
      <c r="RNF96" s="14"/>
      <c r="RNG96" s="14"/>
      <c r="RNH96" s="14"/>
      <c r="RNI96" s="14"/>
      <c r="RNJ96" s="14"/>
      <c r="RNK96" s="14"/>
      <c r="RNL96" s="14"/>
      <c r="RNM96" s="14"/>
      <c r="RNN96" s="14"/>
      <c r="RNO96" s="14"/>
      <c r="RNP96" s="14"/>
      <c r="RNQ96" s="14"/>
      <c r="RNR96" s="14"/>
      <c r="RNS96" s="14"/>
      <c r="RNT96" s="14"/>
      <c r="RNU96" s="14"/>
      <c r="RNV96" s="14"/>
      <c r="RNW96" s="14"/>
      <c r="RNX96" s="14"/>
      <c r="RNY96" s="14"/>
      <c r="RNZ96" s="14"/>
      <c r="ROA96" s="14"/>
      <c r="ROB96" s="14"/>
      <c r="ROC96" s="14"/>
      <c r="ROD96" s="14"/>
      <c r="ROE96" s="14"/>
      <c r="ROF96" s="14"/>
      <c r="ROG96" s="14"/>
      <c r="ROH96" s="14"/>
      <c r="ROI96" s="14"/>
      <c r="ROJ96" s="14"/>
      <c r="ROK96" s="14"/>
      <c r="ROL96" s="14"/>
      <c r="ROM96" s="14"/>
      <c r="RON96" s="14"/>
      <c r="ROO96" s="14"/>
      <c r="ROP96" s="14"/>
      <c r="ROQ96" s="14"/>
      <c r="ROR96" s="14"/>
      <c r="ROS96" s="14"/>
      <c r="ROT96" s="14"/>
      <c r="ROU96" s="14"/>
      <c r="ROV96" s="14"/>
      <c r="ROW96" s="14"/>
      <c r="ROX96" s="14"/>
      <c r="ROY96" s="14"/>
      <c r="ROZ96" s="14"/>
      <c r="RPA96" s="14"/>
      <c r="RPB96" s="14"/>
      <c r="RPC96" s="14"/>
      <c r="RPD96" s="14"/>
      <c r="RPE96" s="14"/>
      <c r="RPF96" s="14"/>
      <c r="RPG96" s="14"/>
      <c r="RPH96" s="14"/>
      <c r="RPI96" s="14"/>
      <c r="RPJ96" s="14"/>
      <c r="RPK96" s="14"/>
      <c r="RPL96" s="14"/>
      <c r="RPM96" s="14"/>
      <c r="RPN96" s="14"/>
      <c r="RPO96" s="14"/>
      <c r="RPP96" s="14"/>
      <c r="RPQ96" s="14"/>
      <c r="RPR96" s="14"/>
      <c r="RPS96" s="14"/>
      <c r="RPT96" s="14"/>
      <c r="RPU96" s="14"/>
      <c r="RPV96" s="14"/>
      <c r="RPW96" s="14"/>
      <c r="RPX96" s="14"/>
      <c r="RPY96" s="14"/>
      <c r="RPZ96" s="14"/>
      <c r="RQA96" s="14"/>
      <c r="RQB96" s="14"/>
      <c r="RQC96" s="14"/>
      <c r="RQD96" s="14"/>
      <c r="RQE96" s="14"/>
      <c r="RQF96" s="14"/>
      <c r="RQG96" s="14"/>
      <c r="RQH96" s="14"/>
      <c r="RQI96" s="14"/>
      <c r="RQJ96" s="14"/>
      <c r="RQK96" s="14"/>
      <c r="RQL96" s="14"/>
      <c r="RQM96" s="14"/>
      <c r="RQN96" s="14"/>
      <c r="RQO96" s="14"/>
      <c r="RQP96" s="14"/>
      <c r="RQQ96" s="14"/>
      <c r="RQR96" s="14"/>
      <c r="RQS96" s="14"/>
      <c r="RQT96" s="14"/>
      <c r="RQU96" s="14"/>
      <c r="RQV96" s="14"/>
      <c r="RQW96" s="14"/>
      <c r="RQX96" s="14"/>
      <c r="RQY96" s="14"/>
      <c r="RQZ96" s="14"/>
      <c r="RRA96" s="14"/>
      <c r="RRB96" s="14"/>
      <c r="RRC96" s="14"/>
      <c r="RRD96" s="14"/>
      <c r="RRE96" s="14"/>
      <c r="RRF96" s="14"/>
      <c r="RRG96" s="14"/>
      <c r="RRH96" s="14"/>
      <c r="RRI96" s="14"/>
      <c r="RRJ96" s="14"/>
      <c r="RRK96" s="14"/>
      <c r="RRL96" s="14"/>
      <c r="RRM96" s="14"/>
      <c r="RRN96" s="14"/>
      <c r="RRO96" s="14"/>
      <c r="RRP96" s="14"/>
      <c r="RRQ96" s="14"/>
      <c r="RRR96" s="14"/>
      <c r="RRS96" s="14"/>
      <c r="RRT96" s="14"/>
      <c r="RRU96" s="14"/>
      <c r="RRV96" s="14"/>
      <c r="RRW96" s="14"/>
      <c r="RRX96" s="14"/>
      <c r="RRY96" s="14"/>
      <c r="RRZ96" s="14"/>
      <c r="RSA96" s="14"/>
      <c r="RSB96" s="14"/>
      <c r="RSC96" s="14"/>
      <c r="RSD96" s="14"/>
      <c r="RSE96" s="14"/>
      <c r="RSF96" s="14"/>
      <c r="RSG96" s="14"/>
      <c r="RSH96" s="14"/>
      <c r="RSI96" s="14"/>
      <c r="RSJ96" s="14"/>
      <c r="RSK96" s="14"/>
      <c r="RSL96" s="14"/>
      <c r="RSM96" s="14"/>
      <c r="RSN96" s="14"/>
      <c r="RSO96" s="14"/>
      <c r="RSP96" s="14"/>
      <c r="RSQ96" s="14"/>
      <c r="RSR96" s="14"/>
      <c r="RSS96" s="14"/>
      <c r="RST96" s="14"/>
      <c r="RSU96" s="14"/>
      <c r="RSV96" s="14"/>
      <c r="RSW96" s="14"/>
      <c r="RSX96" s="14"/>
      <c r="RSY96" s="14"/>
      <c r="RSZ96" s="14"/>
      <c r="RTA96" s="14"/>
      <c r="RTB96" s="14"/>
      <c r="RTC96" s="14"/>
      <c r="RTD96" s="14"/>
      <c r="RTE96" s="14"/>
      <c r="RTF96" s="14"/>
      <c r="RTG96" s="14"/>
      <c r="RTH96" s="14"/>
      <c r="RTI96" s="14"/>
      <c r="RTJ96" s="14"/>
      <c r="RTK96" s="14"/>
      <c r="RTL96" s="14"/>
      <c r="RTM96" s="14"/>
      <c r="RTN96" s="14"/>
      <c r="RTO96" s="14"/>
      <c r="RTP96" s="14"/>
      <c r="RTQ96" s="14"/>
      <c r="RTR96" s="14"/>
      <c r="RTS96" s="14"/>
      <c r="RTT96" s="14"/>
      <c r="RTU96" s="14"/>
      <c r="RTV96" s="14"/>
      <c r="RTW96" s="14"/>
      <c r="RTX96" s="14"/>
      <c r="RTY96" s="14"/>
      <c r="RTZ96" s="14"/>
      <c r="RUA96" s="14"/>
      <c r="RUB96" s="14"/>
      <c r="RUC96" s="14"/>
      <c r="RUD96" s="14"/>
      <c r="RUE96" s="14"/>
      <c r="RUF96" s="14"/>
      <c r="RUG96" s="14"/>
      <c r="RUH96" s="14"/>
      <c r="RUI96" s="14"/>
      <c r="RUJ96" s="14"/>
      <c r="RUK96" s="14"/>
      <c r="RUL96" s="14"/>
      <c r="RUM96" s="14"/>
      <c r="RUN96" s="14"/>
      <c r="RUO96" s="14"/>
      <c r="RUP96" s="14"/>
      <c r="RUQ96" s="14"/>
      <c r="RUR96" s="14"/>
      <c r="RUS96" s="14"/>
      <c r="RUT96" s="14"/>
      <c r="RUU96" s="14"/>
      <c r="RUV96" s="14"/>
      <c r="RUW96" s="14"/>
      <c r="RUX96" s="14"/>
      <c r="RUY96" s="14"/>
      <c r="RUZ96" s="14"/>
      <c r="RVA96" s="14"/>
      <c r="RVB96" s="14"/>
      <c r="RVC96" s="14"/>
      <c r="RVD96" s="14"/>
      <c r="RVE96" s="14"/>
      <c r="RVF96" s="14"/>
      <c r="RVG96" s="14"/>
      <c r="RVH96" s="14"/>
      <c r="RVI96" s="14"/>
      <c r="RVJ96" s="14"/>
      <c r="RVK96" s="14"/>
      <c r="RVL96" s="14"/>
      <c r="RVM96" s="14"/>
      <c r="RVN96" s="14"/>
      <c r="RVO96" s="14"/>
      <c r="RVP96" s="14"/>
      <c r="RVQ96" s="14"/>
      <c r="RVR96" s="14"/>
      <c r="RVS96" s="14"/>
      <c r="RVT96" s="14"/>
      <c r="RVU96" s="14"/>
      <c r="RVV96" s="14"/>
      <c r="RVW96" s="14"/>
      <c r="RVX96" s="14"/>
      <c r="RVY96" s="14"/>
      <c r="RVZ96" s="14"/>
      <c r="RWA96" s="14"/>
      <c r="RWB96" s="14"/>
      <c r="RWC96" s="14"/>
      <c r="RWD96" s="14"/>
      <c r="RWE96" s="14"/>
      <c r="RWF96" s="14"/>
      <c r="RWG96" s="14"/>
      <c r="RWH96" s="14"/>
      <c r="RWI96" s="14"/>
      <c r="RWJ96" s="14"/>
      <c r="RWK96" s="14"/>
      <c r="RWL96" s="14"/>
      <c r="RWM96" s="14"/>
      <c r="RWN96" s="14"/>
      <c r="RWO96" s="14"/>
      <c r="RWP96" s="14"/>
      <c r="RWQ96" s="14"/>
      <c r="RWR96" s="14"/>
      <c r="RWS96" s="14"/>
      <c r="RWT96" s="14"/>
      <c r="RWU96" s="14"/>
      <c r="RWV96" s="14"/>
      <c r="RWW96" s="14"/>
      <c r="RWX96" s="14"/>
      <c r="RWY96" s="14"/>
      <c r="RWZ96" s="14"/>
      <c r="RXA96" s="14"/>
      <c r="RXB96" s="14"/>
      <c r="RXC96" s="14"/>
      <c r="RXD96" s="14"/>
      <c r="RXE96" s="14"/>
      <c r="RXF96" s="14"/>
      <c r="RXG96" s="14"/>
      <c r="RXH96" s="14"/>
      <c r="RXI96" s="14"/>
      <c r="RXJ96" s="14"/>
      <c r="RXK96" s="14"/>
      <c r="RXL96" s="14"/>
      <c r="RXM96" s="14"/>
      <c r="RXN96" s="14"/>
      <c r="RXO96" s="14"/>
      <c r="RXP96" s="14"/>
      <c r="RXQ96" s="14"/>
      <c r="RXR96" s="14"/>
      <c r="RXS96" s="14"/>
      <c r="RXT96" s="14"/>
      <c r="RXU96" s="14"/>
      <c r="RXV96" s="14"/>
      <c r="RXW96" s="14"/>
      <c r="RXX96" s="14"/>
      <c r="RXY96" s="14"/>
      <c r="RXZ96" s="14"/>
      <c r="RYA96" s="14"/>
      <c r="RYB96" s="14"/>
      <c r="RYC96" s="14"/>
      <c r="RYD96" s="14"/>
      <c r="RYE96" s="14"/>
      <c r="RYF96" s="14"/>
      <c r="RYG96" s="14"/>
      <c r="RYH96" s="14"/>
      <c r="RYI96" s="14"/>
      <c r="RYJ96" s="14"/>
      <c r="RYK96" s="14"/>
      <c r="RYL96" s="14"/>
      <c r="RYM96" s="14"/>
      <c r="RYN96" s="14"/>
      <c r="RYO96" s="14"/>
      <c r="RYP96" s="14"/>
      <c r="RYQ96" s="14"/>
      <c r="RYR96" s="14"/>
      <c r="RYS96" s="14"/>
      <c r="RYT96" s="14"/>
      <c r="RYU96" s="14"/>
      <c r="RYV96" s="14"/>
      <c r="RYW96" s="14"/>
      <c r="RYX96" s="14"/>
      <c r="RYY96" s="14"/>
      <c r="RYZ96" s="14"/>
      <c r="RZA96" s="14"/>
      <c r="RZB96" s="14"/>
      <c r="RZC96" s="14"/>
      <c r="RZD96" s="14"/>
      <c r="RZE96" s="14"/>
      <c r="RZF96" s="14"/>
      <c r="RZG96" s="14"/>
      <c r="RZH96" s="14"/>
      <c r="RZI96" s="14"/>
      <c r="RZJ96" s="14"/>
      <c r="RZK96" s="14"/>
      <c r="RZL96" s="14"/>
      <c r="RZM96" s="14"/>
      <c r="RZN96" s="14"/>
      <c r="RZO96" s="14"/>
      <c r="RZP96" s="14"/>
      <c r="RZQ96" s="14"/>
      <c r="RZR96" s="14"/>
      <c r="RZS96" s="14"/>
      <c r="RZT96" s="14"/>
      <c r="RZU96" s="14"/>
      <c r="RZV96" s="14"/>
      <c r="RZW96" s="14"/>
      <c r="RZX96" s="14"/>
      <c r="RZY96" s="14"/>
      <c r="RZZ96" s="14"/>
      <c r="SAA96" s="14"/>
      <c r="SAB96" s="14"/>
      <c r="SAC96" s="14"/>
      <c r="SAD96" s="14"/>
      <c r="SAE96" s="14"/>
      <c r="SAF96" s="14"/>
      <c r="SAG96" s="14"/>
      <c r="SAH96" s="14"/>
      <c r="SAI96" s="14"/>
      <c r="SAJ96" s="14"/>
      <c r="SAK96" s="14"/>
      <c r="SAL96" s="14"/>
      <c r="SAM96" s="14"/>
      <c r="SAN96" s="14"/>
      <c r="SAO96" s="14"/>
      <c r="SAP96" s="14"/>
      <c r="SAQ96" s="14"/>
      <c r="SAR96" s="14"/>
      <c r="SAS96" s="14"/>
      <c r="SAT96" s="14"/>
      <c r="SAU96" s="14"/>
      <c r="SAV96" s="14"/>
      <c r="SAW96" s="14"/>
      <c r="SAX96" s="14"/>
      <c r="SAY96" s="14"/>
      <c r="SAZ96" s="14"/>
      <c r="SBA96" s="14"/>
      <c r="SBB96" s="14"/>
      <c r="SBC96" s="14"/>
      <c r="SBD96" s="14"/>
      <c r="SBE96" s="14"/>
      <c r="SBF96" s="14"/>
      <c r="SBG96" s="14"/>
      <c r="SBH96" s="14"/>
      <c r="SBI96" s="14"/>
      <c r="SBJ96" s="14"/>
      <c r="SBK96" s="14"/>
      <c r="SBL96" s="14"/>
      <c r="SBM96" s="14"/>
      <c r="SBN96" s="14"/>
      <c r="SBO96" s="14"/>
      <c r="SBP96" s="14"/>
      <c r="SBQ96" s="14"/>
      <c r="SBR96" s="14"/>
      <c r="SBS96" s="14"/>
      <c r="SBT96" s="14"/>
      <c r="SBU96" s="14"/>
      <c r="SBV96" s="14"/>
      <c r="SBW96" s="14"/>
      <c r="SBX96" s="14"/>
      <c r="SBY96" s="14"/>
      <c r="SBZ96" s="14"/>
      <c r="SCA96" s="14"/>
      <c r="SCB96" s="14"/>
      <c r="SCC96" s="14"/>
      <c r="SCD96" s="14"/>
      <c r="SCE96" s="14"/>
      <c r="SCF96" s="14"/>
      <c r="SCG96" s="14"/>
      <c r="SCH96" s="14"/>
      <c r="SCI96" s="14"/>
      <c r="SCJ96" s="14"/>
      <c r="SCK96" s="14"/>
      <c r="SCL96" s="14"/>
      <c r="SCM96" s="14"/>
      <c r="SCN96" s="14"/>
      <c r="SCO96" s="14"/>
      <c r="SCP96" s="14"/>
      <c r="SCQ96" s="14"/>
      <c r="SCR96" s="14"/>
      <c r="SCS96" s="14"/>
      <c r="SCT96" s="14"/>
      <c r="SCU96" s="14"/>
      <c r="SCV96" s="14"/>
      <c r="SCW96" s="14"/>
      <c r="SCX96" s="14"/>
      <c r="SCY96" s="14"/>
      <c r="SCZ96" s="14"/>
      <c r="SDA96" s="14"/>
      <c r="SDB96" s="14"/>
      <c r="SDC96" s="14"/>
      <c r="SDD96" s="14"/>
      <c r="SDE96" s="14"/>
      <c r="SDF96" s="14"/>
      <c r="SDG96" s="14"/>
      <c r="SDH96" s="14"/>
      <c r="SDI96" s="14"/>
      <c r="SDJ96" s="14"/>
      <c r="SDK96" s="14"/>
      <c r="SDL96" s="14"/>
      <c r="SDM96" s="14"/>
      <c r="SDN96" s="14"/>
      <c r="SDO96" s="14"/>
      <c r="SDP96" s="14"/>
      <c r="SDQ96" s="14"/>
      <c r="SDR96" s="14"/>
      <c r="SDS96" s="14"/>
      <c r="SDT96" s="14"/>
      <c r="SDU96" s="14"/>
      <c r="SDV96" s="14"/>
      <c r="SDW96" s="14"/>
      <c r="SDX96" s="14"/>
      <c r="SDY96" s="14"/>
      <c r="SDZ96" s="14"/>
      <c r="SEA96" s="14"/>
      <c r="SEB96" s="14"/>
      <c r="SEC96" s="14"/>
      <c r="SED96" s="14"/>
      <c r="SEE96" s="14"/>
      <c r="SEF96" s="14"/>
      <c r="SEG96" s="14"/>
      <c r="SEH96" s="14"/>
      <c r="SEI96" s="14"/>
      <c r="SEJ96" s="14"/>
      <c r="SEK96" s="14"/>
      <c r="SEL96" s="14"/>
      <c r="SEM96" s="14"/>
      <c r="SEN96" s="14"/>
      <c r="SEO96" s="14"/>
      <c r="SEP96" s="14"/>
      <c r="SEQ96" s="14"/>
      <c r="SER96" s="14"/>
      <c r="SES96" s="14"/>
      <c r="SET96" s="14"/>
      <c r="SEU96" s="14"/>
      <c r="SEV96" s="14"/>
      <c r="SEW96" s="14"/>
      <c r="SEX96" s="14"/>
      <c r="SEY96" s="14"/>
      <c r="SEZ96" s="14"/>
      <c r="SFA96" s="14"/>
      <c r="SFB96" s="14"/>
      <c r="SFC96" s="14"/>
      <c r="SFD96" s="14"/>
      <c r="SFE96" s="14"/>
      <c r="SFF96" s="14"/>
      <c r="SFG96" s="14"/>
      <c r="SFH96" s="14"/>
      <c r="SFI96" s="14"/>
      <c r="SFJ96" s="14"/>
      <c r="SFK96" s="14"/>
      <c r="SFL96" s="14"/>
      <c r="SFM96" s="14"/>
      <c r="SFN96" s="14"/>
      <c r="SFO96" s="14"/>
      <c r="SFP96" s="14"/>
      <c r="SFQ96" s="14"/>
      <c r="SFR96" s="14"/>
      <c r="SFS96" s="14"/>
      <c r="SFT96" s="14"/>
      <c r="SFU96" s="14"/>
      <c r="SFV96" s="14"/>
      <c r="SFW96" s="14"/>
      <c r="SFX96" s="14"/>
      <c r="SFY96" s="14"/>
      <c r="SFZ96" s="14"/>
      <c r="SGA96" s="14"/>
      <c r="SGB96" s="14"/>
      <c r="SGC96" s="14"/>
      <c r="SGD96" s="14"/>
      <c r="SGE96" s="14"/>
      <c r="SGF96" s="14"/>
      <c r="SGG96" s="14"/>
      <c r="SGH96" s="14"/>
      <c r="SGI96" s="14"/>
      <c r="SGJ96" s="14"/>
      <c r="SGK96" s="14"/>
      <c r="SGL96" s="14"/>
      <c r="SGM96" s="14"/>
      <c r="SGN96" s="14"/>
      <c r="SGO96" s="14"/>
      <c r="SGP96" s="14"/>
      <c r="SGQ96" s="14"/>
      <c r="SGR96" s="14"/>
      <c r="SGS96" s="14"/>
      <c r="SGT96" s="14"/>
      <c r="SGU96" s="14"/>
      <c r="SGV96" s="14"/>
      <c r="SGW96" s="14"/>
      <c r="SGX96" s="14"/>
      <c r="SGY96" s="14"/>
      <c r="SGZ96" s="14"/>
      <c r="SHA96" s="14"/>
      <c r="SHB96" s="14"/>
      <c r="SHC96" s="14"/>
      <c r="SHD96" s="14"/>
      <c r="SHE96" s="14"/>
      <c r="SHF96" s="14"/>
      <c r="SHG96" s="14"/>
      <c r="SHH96" s="14"/>
      <c r="SHI96" s="14"/>
      <c r="SHJ96" s="14"/>
      <c r="SHK96" s="14"/>
      <c r="SHL96" s="14"/>
      <c r="SHM96" s="14"/>
      <c r="SHN96" s="14"/>
      <c r="SHO96" s="14"/>
      <c r="SHP96" s="14"/>
      <c r="SHQ96" s="14"/>
      <c r="SHR96" s="14"/>
      <c r="SHS96" s="14"/>
      <c r="SHT96" s="14"/>
      <c r="SHU96" s="14"/>
      <c r="SHV96" s="14"/>
      <c r="SHW96" s="14"/>
      <c r="SHX96" s="14"/>
      <c r="SHY96" s="14"/>
      <c r="SHZ96" s="14"/>
      <c r="SIA96" s="14"/>
      <c r="SIB96" s="14"/>
      <c r="SIC96" s="14"/>
      <c r="SID96" s="14"/>
      <c r="SIE96" s="14"/>
      <c r="SIF96" s="14"/>
      <c r="SIG96" s="14"/>
      <c r="SIH96" s="14"/>
      <c r="SII96" s="14"/>
      <c r="SIJ96" s="14"/>
      <c r="SIK96" s="14"/>
      <c r="SIL96" s="14"/>
      <c r="SIM96" s="14"/>
      <c r="SIN96" s="14"/>
      <c r="SIO96" s="14"/>
      <c r="SIP96" s="14"/>
      <c r="SIQ96" s="14"/>
      <c r="SIR96" s="14"/>
      <c r="SIS96" s="14"/>
      <c r="SIT96" s="14"/>
      <c r="SIU96" s="14"/>
      <c r="SIV96" s="14"/>
      <c r="SIW96" s="14"/>
      <c r="SIX96" s="14"/>
      <c r="SIY96" s="14"/>
      <c r="SIZ96" s="14"/>
      <c r="SJA96" s="14"/>
      <c r="SJB96" s="14"/>
      <c r="SJC96" s="14"/>
      <c r="SJD96" s="14"/>
      <c r="SJE96" s="14"/>
      <c r="SJF96" s="14"/>
      <c r="SJG96" s="14"/>
      <c r="SJH96" s="14"/>
      <c r="SJI96" s="14"/>
      <c r="SJJ96" s="14"/>
      <c r="SJK96" s="14"/>
      <c r="SJL96" s="14"/>
      <c r="SJM96" s="14"/>
      <c r="SJN96" s="14"/>
      <c r="SJO96" s="14"/>
      <c r="SJP96" s="14"/>
      <c r="SJQ96" s="14"/>
      <c r="SJR96" s="14"/>
      <c r="SJS96" s="14"/>
      <c r="SJT96" s="14"/>
      <c r="SJU96" s="14"/>
      <c r="SJV96" s="14"/>
      <c r="SJW96" s="14"/>
      <c r="SJX96" s="14"/>
      <c r="SJY96" s="14"/>
      <c r="SJZ96" s="14"/>
      <c r="SKA96" s="14"/>
      <c r="SKB96" s="14"/>
      <c r="SKC96" s="14"/>
      <c r="SKD96" s="14"/>
      <c r="SKE96" s="14"/>
      <c r="SKF96" s="14"/>
      <c r="SKG96" s="14"/>
      <c r="SKH96" s="14"/>
      <c r="SKI96" s="14"/>
      <c r="SKJ96" s="14"/>
      <c r="SKK96" s="14"/>
      <c r="SKL96" s="14"/>
      <c r="SKM96" s="14"/>
      <c r="SKN96" s="14"/>
      <c r="SKO96" s="14"/>
      <c r="SKP96" s="14"/>
      <c r="SKQ96" s="14"/>
      <c r="SKR96" s="14"/>
      <c r="SKS96" s="14"/>
      <c r="SKT96" s="14"/>
      <c r="SKU96" s="14"/>
      <c r="SKV96" s="14"/>
      <c r="SKW96" s="14"/>
      <c r="SKX96" s="14"/>
      <c r="SKY96" s="14"/>
      <c r="SKZ96" s="14"/>
      <c r="SLA96" s="14"/>
      <c r="SLB96" s="14"/>
      <c r="SLC96" s="14"/>
      <c r="SLD96" s="14"/>
      <c r="SLE96" s="14"/>
      <c r="SLF96" s="14"/>
      <c r="SLG96" s="14"/>
      <c r="SLH96" s="14"/>
      <c r="SLI96" s="14"/>
      <c r="SLJ96" s="14"/>
      <c r="SLK96" s="14"/>
      <c r="SLL96" s="14"/>
      <c r="SLM96" s="14"/>
      <c r="SLN96" s="14"/>
      <c r="SLO96" s="14"/>
      <c r="SLP96" s="14"/>
      <c r="SLQ96" s="14"/>
      <c r="SLR96" s="14"/>
      <c r="SLS96" s="14"/>
      <c r="SLT96" s="14"/>
      <c r="SLU96" s="14"/>
      <c r="SLV96" s="14"/>
      <c r="SLW96" s="14"/>
      <c r="SLX96" s="14"/>
      <c r="SLY96" s="14"/>
      <c r="SLZ96" s="14"/>
      <c r="SMA96" s="14"/>
      <c r="SMB96" s="14"/>
      <c r="SMC96" s="14"/>
      <c r="SMD96" s="14"/>
      <c r="SME96" s="14"/>
      <c r="SMF96" s="14"/>
      <c r="SMG96" s="14"/>
      <c r="SMH96" s="14"/>
      <c r="SMI96" s="14"/>
      <c r="SMJ96" s="14"/>
      <c r="SMK96" s="14"/>
      <c r="SML96" s="14"/>
      <c r="SMM96" s="14"/>
      <c r="SMN96" s="14"/>
      <c r="SMO96" s="14"/>
      <c r="SMP96" s="14"/>
      <c r="SMQ96" s="14"/>
      <c r="SMR96" s="14"/>
      <c r="SMS96" s="14"/>
      <c r="SMT96" s="14"/>
      <c r="SMU96" s="14"/>
      <c r="SMV96" s="14"/>
      <c r="SMW96" s="14"/>
      <c r="SMX96" s="14"/>
      <c r="SMY96" s="14"/>
      <c r="SMZ96" s="14"/>
      <c r="SNA96" s="14"/>
      <c r="SNB96" s="14"/>
      <c r="SNC96" s="14"/>
      <c r="SND96" s="14"/>
      <c r="SNE96" s="14"/>
      <c r="SNF96" s="14"/>
      <c r="SNG96" s="14"/>
      <c r="SNH96" s="14"/>
      <c r="SNI96" s="14"/>
      <c r="SNJ96" s="14"/>
      <c r="SNK96" s="14"/>
      <c r="SNL96" s="14"/>
      <c r="SNM96" s="14"/>
      <c r="SNN96" s="14"/>
      <c r="SNO96" s="14"/>
      <c r="SNP96" s="14"/>
      <c r="SNQ96" s="14"/>
      <c r="SNR96" s="14"/>
      <c r="SNS96" s="14"/>
      <c r="SNT96" s="14"/>
      <c r="SNU96" s="14"/>
      <c r="SNV96" s="14"/>
      <c r="SNW96" s="14"/>
      <c r="SNX96" s="14"/>
      <c r="SNY96" s="14"/>
      <c r="SNZ96" s="14"/>
      <c r="SOA96" s="14"/>
      <c r="SOB96" s="14"/>
      <c r="SOC96" s="14"/>
      <c r="SOD96" s="14"/>
      <c r="SOE96" s="14"/>
      <c r="SOF96" s="14"/>
      <c r="SOG96" s="14"/>
      <c r="SOH96" s="14"/>
      <c r="SOI96" s="14"/>
      <c r="SOJ96" s="14"/>
      <c r="SOK96" s="14"/>
      <c r="SOL96" s="14"/>
      <c r="SOM96" s="14"/>
      <c r="SON96" s="14"/>
      <c r="SOO96" s="14"/>
      <c r="SOP96" s="14"/>
      <c r="SOQ96" s="14"/>
      <c r="SOR96" s="14"/>
      <c r="SOS96" s="14"/>
      <c r="SOT96" s="14"/>
      <c r="SOU96" s="14"/>
      <c r="SOV96" s="14"/>
      <c r="SOW96" s="14"/>
      <c r="SOX96" s="14"/>
      <c r="SOY96" s="14"/>
      <c r="SOZ96" s="14"/>
      <c r="SPA96" s="14"/>
      <c r="SPB96" s="14"/>
      <c r="SPC96" s="14"/>
      <c r="SPD96" s="14"/>
      <c r="SPE96" s="14"/>
      <c r="SPF96" s="14"/>
      <c r="SPG96" s="14"/>
      <c r="SPH96" s="14"/>
      <c r="SPI96" s="14"/>
      <c r="SPJ96" s="14"/>
      <c r="SPK96" s="14"/>
      <c r="SPL96" s="14"/>
      <c r="SPM96" s="14"/>
      <c r="SPN96" s="14"/>
      <c r="SPO96" s="14"/>
      <c r="SPP96" s="14"/>
      <c r="SPQ96" s="14"/>
      <c r="SPR96" s="14"/>
      <c r="SPS96" s="14"/>
      <c r="SPT96" s="14"/>
      <c r="SPU96" s="14"/>
      <c r="SPV96" s="14"/>
      <c r="SPW96" s="14"/>
      <c r="SPX96" s="14"/>
      <c r="SPY96" s="14"/>
      <c r="SPZ96" s="14"/>
      <c r="SQA96" s="14"/>
      <c r="SQB96" s="14"/>
      <c r="SQC96" s="14"/>
      <c r="SQD96" s="14"/>
      <c r="SQE96" s="14"/>
      <c r="SQF96" s="14"/>
      <c r="SQG96" s="14"/>
      <c r="SQH96" s="14"/>
      <c r="SQI96" s="14"/>
      <c r="SQJ96" s="14"/>
      <c r="SQK96" s="14"/>
      <c r="SQL96" s="14"/>
      <c r="SQM96" s="14"/>
      <c r="SQN96" s="14"/>
      <c r="SQO96" s="14"/>
      <c r="SQP96" s="14"/>
      <c r="SQQ96" s="14"/>
      <c r="SQR96" s="14"/>
      <c r="SQS96" s="14"/>
      <c r="SQT96" s="14"/>
      <c r="SQU96" s="14"/>
      <c r="SQV96" s="14"/>
      <c r="SQW96" s="14"/>
      <c r="SQX96" s="14"/>
      <c r="SQY96" s="14"/>
      <c r="SQZ96" s="14"/>
      <c r="SRA96" s="14"/>
      <c r="SRB96" s="14"/>
      <c r="SRC96" s="14"/>
      <c r="SRD96" s="14"/>
      <c r="SRE96" s="14"/>
      <c r="SRF96" s="14"/>
      <c r="SRG96" s="14"/>
      <c r="SRH96" s="14"/>
      <c r="SRI96" s="14"/>
      <c r="SRJ96" s="14"/>
      <c r="SRK96" s="14"/>
      <c r="SRL96" s="14"/>
      <c r="SRM96" s="14"/>
      <c r="SRN96" s="14"/>
      <c r="SRO96" s="14"/>
      <c r="SRP96" s="14"/>
      <c r="SRQ96" s="14"/>
      <c r="SRR96" s="14"/>
      <c r="SRS96" s="14"/>
      <c r="SRT96" s="14"/>
      <c r="SRU96" s="14"/>
      <c r="SRV96" s="14"/>
      <c r="SRW96" s="14"/>
      <c r="SRX96" s="14"/>
      <c r="SRY96" s="14"/>
      <c r="SRZ96" s="14"/>
      <c r="SSA96" s="14"/>
      <c r="SSB96" s="14"/>
      <c r="SSC96" s="14"/>
      <c r="SSD96" s="14"/>
      <c r="SSE96" s="14"/>
      <c r="SSF96" s="14"/>
      <c r="SSG96" s="14"/>
      <c r="SSH96" s="14"/>
      <c r="SSI96" s="14"/>
      <c r="SSJ96" s="14"/>
      <c r="SSK96" s="14"/>
      <c r="SSL96" s="14"/>
      <c r="SSM96" s="14"/>
      <c r="SSN96" s="14"/>
      <c r="SSO96" s="14"/>
      <c r="SSP96" s="14"/>
      <c r="SSQ96" s="14"/>
      <c r="SSR96" s="14"/>
      <c r="SSS96" s="14"/>
      <c r="SST96" s="14"/>
      <c r="SSU96" s="14"/>
      <c r="SSV96" s="14"/>
      <c r="SSW96" s="14"/>
      <c r="SSX96" s="14"/>
      <c r="SSY96" s="14"/>
      <c r="SSZ96" s="14"/>
      <c r="STA96" s="14"/>
      <c r="STB96" s="14"/>
      <c r="STC96" s="14"/>
      <c r="STD96" s="14"/>
      <c r="STE96" s="14"/>
      <c r="STF96" s="14"/>
      <c r="STG96" s="14"/>
      <c r="STH96" s="14"/>
      <c r="STI96" s="14"/>
      <c r="STJ96" s="14"/>
      <c r="STK96" s="14"/>
      <c r="STL96" s="14"/>
      <c r="STM96" s="14"/>
      <c r="STN96" s="14"/>
      <c r="STO96" s="14"/>
      <c r="STP96" s="14"/>
      <c r="STQ96" s="14"/>
      <c r="STR96" s="14"/>
      <c r="STS96" s="14"/>
      <c r="STT96" s="14"/>
      <c r="STU96" s="14"/>
      <c r="STV96" s="14"/>
      <c r="STW96" s="14"/>
      <c r="STX96" s="14"/>
      <c r="STY96" s="14"/>
      <c r="STZ96" s="14"/>
      <c r="SUA96" s="14"/>
      <c r="SUB96" s="14"/>
      <c r="SUC96" s="14"/>
      <c r="SUD96" s="14"/>
      <c r="SUE96" s="14"/>
      <c r="SUF96" s="14"/>
      <c r="SUG96" s="14"/>
      <c r="SUH96" s="14"/>
      <c r="SUI96" s="14"/>
      <c r="SUJ96" s="14"/>
      <c r="SUK96" s="14"/>
      <c r="SUL96" s="14"/>
      <c r="SUM96" s="14"/>
      <c r="SUN96" s="14"/>
      <c r="SUO96" s="14"/>
      <c r="SUP96" s="14"/>
      <c r="SUQ96" s="14"/>
      <c r="SUR96" s="14"/>
      <c r="SUS96" s="14"/>
      <c r="SUT96" s="14"/>
      <c r="SUU96" s="14"/>
      <c r="SUV96" s="14"/>
      <c r="SUW96" s="14"/>
      <c r="SUX96" s="14"/>
      <c r="SUY96" s="14"/>
      <c r="SUZ96" s="14"/>
      <c r="SVA96" s="14"/>
      <c r="SVB96" s="14"/>
      <c r="SVC96" s="14"/>
      <c r="SVD96" s="14"/>
      <c r="SVE96" s="14"/>
      <c r="SVF96" s="14"/>
      <c r="SVG96" s="14"/>
      <c r="SVH96" s="14"/>
      <c r="SVI96" s="14"/>
      <c r="SVJ96" s="14"/>
      <c r="SVK96" s="14"/>
      <c r="SVL96" s="14"/>
      <c r="SVM96" s="14"/>
      <c r="SVN96" s="14"/>
      <c r="SVO96" s="14"/>
      <c r="SVP96" s="14"/>
      <c r="SVQ96" s="14"/>
      <c r="SVR96" s="14"/>
      <c r="SVS96" s="14"/>
      <c r="SVT96" s="14"/>
      <c r="SVU96" s="14"/>
      <c r="SVV96" s="14"/>
      <c r="SVW96" s="14"/>
      <c r="SVX96" s="14"/>
      <c r="SVY96" s="14"/>
      <c r="SVZ96" s="14"/>
      <c r="SWA96" s="14"/>
      <c r="SWB96" s="14"/>
      <c r="SWC96" s="14"/>
      <c r="SWD96" s="14"/>
      <c r="SWE96" s="14"/>
      <c r="SWF96" s="14"/>
      <c r="SWG96" s="14"/>
      <c r="SWH96" s="14"/>
      <c r="SWI96" s="14"/>
      <c r="SWJ96" s="14"/>
      <c r="SWK96" s="14"/>
      <c r="SWL96" s="14"/>
      <c r="SWM96" s="14"/>
      <c r="SWN96" s="14"/>
      <c r="SWO96" s="14"/>
      <c r="SWP96" s="14"/>
      <c r="SWQ96" s="14"/>
      <c r="SWR96" s="14"/>
      <c r="SWS96" s="14"/>
      <c r="SWT96" s="14"/>
      <c r="SWU96" s="14"/>
      <c r="SWV96" s="14"/>
      <c r="SWW96" s="14"/>
      <c r="SWX96" s="14"/>
      <c r="SWY96" s="14"/>
      <c r="SWZ96" s="14"/>
      <c r="SXA96" s="14"/>
      <c r="SXB96" s="14"/>
      <c r="SXC96" s="14"/>
      <c r="SXD96" s="14"/>
      <c r="SXE96" s="14"/>
      <c r="SXF96" s="14"/>
      <c r="SXG96" s="14"/>
      <c r="SXH96" s="14"/>
      <c r="SXI96" s="14"/>
      <c r="SXJ96" s="14"/>
      <c r="SXK96" s="14"/>
      <c r="SXL96" s="14"/>
      <c r="SXM96" s="14"/>
      <c r="SXN96" s="14"/>
      <c r="SXO96" s="14"/>
      <c r="SXP96" s="14"/>
      <c r="SXQ96" s="14"/>
      <c r="SXR96" s="14"/>
      <c r="SXS96" s="14"/>
      <c r="SXT96" s="14"/>
      <c r="SXU96" s="14"/>
      <c r="SXV96" s="14"/>
      <c r="SXW96" s="14"/>
      <c r="SXX96" s="14"/>
      <c r="SXY96" s="14"/>
      <c r="SXZ96" s="14"/>
      <c r="SYA96" s="14"/>
      <c r="SYB96" s="14"/>
      <c r="SYC96" s="14"/>
      <c r="SYD96" s="14"/>
      <c r="SYE96" s="14"/>
      <c r="SYF96" s="14"/>
      <c r="SYG96" s="14"/>
      <c r="SYH96" s="14"/>
      <c r="SYI96" s="14"/>
      <c r="SYJ96" s="14"/>
      <c r="SYK96" s="14"/>
      <c r="SYL96" s="14"/>
      <c r="SYM96" s="14"/>
      <c r="SYN96" s="14"/>
      <c r="SYO96" s="14"/>
      <c r="SYP96" s="14"/>
      <c r="SYQ96" s="14"/>
      <c r="SYR96" s="14"/>
      <c r="SYS96" s="14"/>
      <c r="SYT96" s="14"/>
      <c r="SYU96" s="14"/>
      <c r="SYV96" s="14"/>
      <c r="SYW96" s="14"/>
      <c r="SYX96" s="14"/>
      <c r="SYY96" s="14"/>
      <c r="SYZ96" s="14"/>
      <c r="SZA96" s="14"/>
      <c r="SZB96" s="14"/>
      <c r="SZC96" s="14"/>
      <c r="SZD96" s="14"/>
      <c r="SZE96" s="14"/>
      <c r="SZF96" s="14"/>
      <c r="SZG96" s="14"/>
      <c r="SZH96" s="14"/>
      <c r="SZI96" s="14"/>
      <c r="SZJ96" s="14"/>
      <c r="SZK96" s="14"/>
      <c r="SZL96" s="14"/>
      <c r="SZM96" s="14"/>
      <c r="SZN96" s="14"/>
      <c r="SZO96" s="14"/>
      <c r="SZP96" s="14"/>
      <c r="SZQ96" s="14"/>
      <c r="SZR96" s="14"/>
      <c r="SZS96" s="14"/>
      <c r="SZT96" s="14"/>
      <c r="SZU96" s="14"/>
      <c r="SZV96" s="14"/>
      <c r="SZW96" s="14"/>
      <c r="SZX96" s="14"/>
      <c r="SZY96" s="14"/>
      <c r="SZZ96" s="14"/>
      <c r="TAA96" s="14"/>
      <c r="TAB96" s="14"/>
      <c r="TAC96" s="14"/>
      <c r="TAD96" s="14"/>
      <c r="TAE96" s="14"/>
      <c r="TAF96" s="14"/>
      <c r="TAG96" s="14"/>
      <c r="TAH96" s="14"/>
      <c r="TAI96" s="14"/>
      <c r="TAJ96" s="14"/>
      <c r="TAK96" s="14"/>
      <c r="TAL96" s="14"/>
      <c r="TAM96" s="14"/>
      <c r="TAN96" s="14"/>
      <c r="TAO96" s="14"/>
      <c r="TAP96" s="14"/>
      <c r="TAQ96" s="14"/>
      <c r="TAR96" s="14"/>
      <c r="TAS96" s="14"/>
      <c r="TAT96" s="14"/>
      <c r="TAU96" s="14"/>
      <c r="TAV96" s="14"/>
      <c r="TAW96" s="14"/>
      <c r="TAX96" s="14"/>
      <c r="TAY96" s="14"/>
      <c r="TAZ96" s="14"/>
      <c r="TBA96" s="14"/>
      <c r="TBB96" s="14"/>
      <c r="TBC96" s="14"/>
      <c r="TBD96" s="14"/>
      <c r="TBE96" s="14"/>
      <c r="TBF96" s="14"/>
      <c r="TBG96" s="14"/>
      <c r="TBH96" s="14"/>
      <c r="TBI96" s="14"/>
      <c r="TBJ96" s="14"/>
      <c r="TBK96" s="14"/>
      <c r="TBL96" s="14"/>
      <c r="TBM96" s="14"/>
      <c r="TBN96" s="14"/>
      <c r="TBO96" s="14"/>
      <c r="TBP96" s="14"/>
      <c r="TBQ96" s="14"/>
      <c r="TBR96" s="14"/>
      <c r="TBS96" s="14"/>
      <c r="TBT96" s="14"/>
      <c r="TBU96" s="14"/>
      <c r="TBV96" s="14"/>
      <c r="TBW96" s="14"/>
      <c r="TBX96" s="14"/>
      <c r="TBY96" s="14"/>
      <c r="TBZ96" s="14"/>
      <c r="TCA96" s="14"/>
      <c r="TCB96" s="14"/>
      <c r="TCC96" s="14"/>
      <c r="TCD96" s="14"/>
      <c r="TCE96" s="14"/>
      <c r="TCF96" s="14"/>
      <c r="TCG96" s="14"/>
      <c r="TCH96" s="14"/>
      <c r="TCI96" s="14"/>
      <c r="TCJ96" s="14"/>
      <c r="TCK96" s="14"/>
      <c r="TCL96" s="14"/>
      <c r="TCM96" s="14"/>
      <c r="TCN96" s="14"/>
      <c r="TCO96" s="14"/>
      <c r="TCP96" s="14"/>
      <c r="TCQ96" s="14"/>
      <c r="TCR96" s="14"/>
      <c r="TCS96" s="14"/>
      <c r="TCT96" s="14"/>
      <c r="TCU96" s="14"/>
      <c r="TCV96" s="14"/>
      <c r="TCW96" s="14"/>
      <c r="TCX96" s="14"/>
      <c r="TCY96" s="14"/>
      <c r="TCZ96" s="14"/>
      <c r="TDA96" s="14"/>
      <c r="TDB96" s="14"/>
      <c r="TDC96" s="14"/>
      <c r="TDD96" s="14"/>
      <c r="TDE96" s="14"/>
      <c r="TDF96" s="14"/>
      <c r="TDG96" s="14"/>
      <c r="TDH96" s="14"/>
      <c r="TDI96" s="14"/>
      <c r="TDJ96" s="14"/>
      <c r="TDK96" s="14"/>
      <c r="TDL96" s="14"/>
      <c r="TDM96" s="14"/>
      <c r="TDN96" s="14"/>
      <c r="TDO96" s="14"/>
      <c r="TDP96" s="14"/>
      <c r="TDQ96" s="14"/>
      <c r="TDR96" s="14"/>
      <c r="TDS96" s="14"/>
      <c r="TDT96" s="14"/>
      <c r="TDU96" s="14"/>
      <c r="TDV96" s="14"/>
      <c r="TDW96" s="14"/>
      <c r="TDX96" s="14"/>
      <c r="TDY96" s="14"/>
      <c r="TDZ96" s="14"/>
      <c r="TEA96" s="14"/>
      <c r="TEB96" s="14"/>
      <c r="TEC96" s="14"/>
      <c r="TED96" s="14"/>
      <c r="TEE96" s="14"/>
      <c r="TEF96" s="14"/>
      <c r="TEG96" s="14"/>
      <c r="TEH96" s="14"/>
      <c r="TEI96" s="14"/>
      <c r="TEJ96" s="14"/>
      <c r="TEK96" s="14"/>
      <c r="TEL96" s="14"/>
      <c r="TEM96" s="14"/>
      <c r="TEN96" s="14"/>
      <c r="TEO96" s="14"/>
      <c r="TEP96" s="14"/>
      <c r="TEQ96" s="14"/>
      <c r="TER96" s="14"/>
      <c r="TES96" s="14"/>
      <c r="TET96" s="14"/>
      <c r="TEU96" s="14"/>
      <c r="TEV96" s="14"/>
      <c r="TEW96" s="14"/>
      <c r="TEX96" s="14"/>
      <c r="TEY96" s="14"/>
      <c r="TEZ96" s="14"/>
      <c r="TFA96" s="14"/>
      <c r="TFB96" s="14"/>
      <c r="TFC96" s="14"/>
      <c r="TFD96" s="14"/>
      <c r="TFE96" s="14"/>
      <c r="TFF96" s="14"/>
      <c r="TFG96" s="14"/>
      <c r="TFH96" s="14"/>
      <c r="TFI96" s="14"/>
      <c r="TFJ96" s="14"/>
      <c r="TFK96" s="14"/>
      <c r="TFL96" s="14"/>
      <c r="TFM96" s="14"/>
      <c r="TFN96" s="14"/>
      <c r="TFO96" s="14"/>
      <c r="TFP96" s="14"/>
      <c r="TFQ96" s="14"/>
      <c r="TFR96" s="14"/>
      <c r="TFS96" s="14"/>
      <c r="TFT96" s="14"/>
      <c r="TFU96" s="14"/>
      <c r="TFV96" s="14"/>
      <c r="TFW96" s="14"/>
      <c r="TFX96" s="14"/>
      <c r="TFY96" s="14"/>
      <c r="TFZ96" s="14"/>
      <c r="TGA96" s="14"/>
      <c r="TGB96" s="14"/>
      <c r="TGC96" s="14"/>
      <c r="TGD96" s="14"/>
      <c r="TGE96" s="14"/>
      <c r="TGF96" s="14"/>
      <c r="TGG96" s="14"/>
      <c r="TGH96" s="14"/>
      <c r="TGI96" s="14"/>
      <c r="TGJ96" s="14"/>
      <c r="TGK96" s="14"/>
      <c r="TGL96" s="14"/>
      <c r="TGM96" s="14"/>
      <c r="TGN96" s="14"/>
      <c r="TGO96" s="14"/>
      <c r="TGP96" s="14"/>
      <c r="TGQ96" s="14"/>
      <c r="TGR96" s="14"/>
      <c r="TGS96" s="14"/>
      <c r="TGT96" s="14"/>
      <c r="TGU96" s="14"/>
      <c r="TGV96" s="14"/>
      <c r="TGW96" s="14"/>
      <c r="TGX96" s="14"/>
      <c r="TGY96" s="14"/>
      <c r="TGZ96" s="14"/>
      <c r="THA96" s="14"/>
      <c r="THB96" s="14"/>
      <c r="THC96" s="14"/>
      <c r="THD96" s="14"/>
      <c r="THE96" s="14"/>
      <c r="THF96" s="14"/>
      <c r="THG96" s="14"/>
      <c r="THH96" s="14"/>
      <c r="THI96" s="14"/>
      <c r="THJ96" s="14"/>
      <c r="THK96" s="14"/>
      <c r="THL96" s="14"/>
      <c r="THM96" s="14"/>
      <c r="THN96" s="14"/>
      <c r="THO96" s="14"/>
      <c r="THP96" s="14"/>
      <c r="THQ96" s="14"/>
      <c r="THR96" s="14"/>
      <c r="THS96" s="14"/>
      <c r="THT96" s="14"/>
      <c r="THU96" s="14"/>
      <c r="THV96" s="14"/>
      <c r="THW96" s="14"/>
      <c r="THX96" s="14"/>
      <c r="THY96" s="14"/>
      <c r="THZ96" s="14"/>
      <c r="TIA96" s="14"/>
      <c r="TIB96" s="14"/>
      <c r="TIC96" s="14"/>
      <c r="TID96" s="14"/>
      <c r="TIE96" s="14"/>
      <c r="TIF96" s="14"/>
      <c r="TIG96" s="14"/>
      <c r="TIH96" s="14"/>
      <c r="TII96" s="14"/>
      <c r="TIJ96" s="14"/>
      <c r="TIK96" s="14"/>
      <c r="TIL96" s="14"/>
      <c r="TIM96" s="14"/>
      <c r="TIN96" s="14"/>
      <c r="TIO96" s="14"/>
      <c r="TIP96" s="14"/>
      <c r="TIQ96" s="14"/>
      <c r="TIR96" s="14"/>
      <c r="TIS96" s="14"/>
      <c r="TIT96" s="14"/>
      <c r="TIU96" s="14"/>
      <c r="TIV96" s="14"/>
      <c r="TIW96" s="14"/>
      <c r="TIX96" s="14"/>
      <c r="TIY96" s="14"/>
      <c r="TIZ96" s="14"/>
      <c r="TJA96" s="14"/>
      <c r="TJB96" s="14"/>
      <c r="TJC96" s="14"/>
      <c r="TJD96" s="14"/>
      <c r="TJE96" s="14"/>
      <c r="TJF96" s="14"/>
      <c r="TJG96" s="14"/>
      <c r="TJH96" s="14"/>
      <c r="TJI96" s="14"/>
      <c r="TJJ96" s="14"/>
      <c r="TJK96" s="14"/>
      <c r="TJL96" s="14"/>
      <c r="TJM96" s="14"/>
      <c r="TJN96" s="14"/>
      <c r="TJO96" s="14"/>
      <c r="TJP96" s="14"/>
      <c r="TJQ96" s="14"/>
      <c r="TJR96" s="14"/>
      <c r="TJS96" s="14"/>
      <c r="TJT96" s="14"/>
      <c r="TJU96" s="14"/>
      <c r="TJV96" s="14"/>
      <c r="TJW96" s="14"/>
      <c r="TJX96" s="14"/>
      <c r="TJY96" s="14"/>
      <c r="TJZ96" s="14"/>
      <c r="TKA96" s="14"/>
      <c r="TKB96" s="14"/>
      <c r="TKC96" s="14"/>
      <c r="TKD96" s="14"/>
      <c r="TKE96" s="14"/>
      <c r="TKF96" s="14"/>
      <c r="TKG96" s="14"/>
      <c r="TKH96" s="14"/>
      <c r="TKI96" s="14"/>
      <c r="TKJ96" s="14"/>
      <c r="TKK96" s="14"/>
      <c r="TKL96" s="14"/>
      <c r="TKM96" s="14"/>
      <c r="TKN96" s="14"/>
      <c r="TKO96" s="14"/>
      <c r="TKP96" s="14"/>
      <c r="TKQ96" s="14"/>
      <c r="TKR96" s="14"/>
      <c r="TKS96" s="14"/>
      <c r="TKT96" s="14"/>
      <c r="TKU96" s="14"/>
      <c r="TKV96" s="14"/>
      <c r="TKW96" s="14"/>
      <c r="TKX96" s="14"/>
      <c r="TKY96" s="14"/>
      <c r="TKZ96" s="14"/>
      <c r="TLA96" s="14"/>
      <c r="TLB96" s="14"/>
      <c r="TLC96" s="14"/>
      <c r="TLD96" s="14"/>
      <c r="TLE96" s="14"/>
      <c r="TLF96" s="14"/>
      <c r="TLG96" s="14"/>
      <c r="TLH96" s="14"/>
      <c r="TLI96" s="14"/>
      <c r="TLJ96" s="14"/>
      <c r="TLK96" s="14"/>
      <c r="TLL96" s="14"/>
      <c r="TLM96" s="14"/>
      <c r="TLN96" s="14"/>
      <c r="TLO96" s="14"/>
      <c r="TLP96" s="14"/>
      <c r="TLQ96" s="14"/>
      <c r="TLR96" s="14"/>
      <c r="TLS96" s="14"/>
      <c r="TLT96" s="14"/>
      <c r="TLU96" s="14"/>
      <c r="TLV96" s="14"/>
      <c r="TLW96" s="14"/>
      <c r="TLX96" s="14"/>
      <c r="TLY96" s="14"/>
      <c r="TLZ96" s="14"/>
      <c r="TMA96" s="14"/>
      <c r="TMB96" s="14"/>
      <c r="TMC96" s="14"/>
      <c r="TMD96" s="14"/>
      <c r="TME96" s="14"/>
      <c r="TMF96" s="14"/>
      <c r="TMG96" s="14"/>
      <c r="TMH96" s="14"/>
      <c r="TMI96" s="14"/>
      <c r="TMJ96" s="14"/>
      <c r="TMK96" s="14"/>
      <c r="TML96" s="14"/>
      <c r="TMM96" s="14"/>
      <c r="TMN96" s="14"/>
      <c r="TMO96" s="14"/>
      <c r="TMP96" s="14"/>
      <c r="TMQ96" s="14"/>
      <c r="TMR96" s="14"/>
      <c r="TMS96" s="14"/>
      <c r="TMT96" s="14"/>
      <c r="TMU96" s="14"/>
      <c r="TMV96" s="14"/>
      <c r="TMW96" s="14"/>
      <c r="TMX96" s="14"/>
      <c r="TMY96" s="14"/>
      <c r="TMZ96" s="14"/>
      <c r="TNA96" s="14"/>
      <c r="TNB96" s="14"/>
      <c r="TNC96" s="14"/>
      <c r="TND96" s="14"/>
      <c r="TNE96" s="14"/>
      <c r="TNF96" s="14"/>
      <c r="TNG96" s="14"/>
      <c r="TNH96" s="14"/>
      <c r="TNI96" s="14"/>
      <c r="TNJ96" s="14"/>
      <c r="TNK96" s="14"/>
      <c r="TNL96" s="14"/>
      <c r="TNM96" s="14"/>
      <c r="TNN96" s="14"/>
      <c r="TNO96" s="14"/>
      <c r="TNP96" s="14"/>
      <c r="TNQ96" s="14"/>
      <c r="TNR96" s="14"/>
      <c r="TNS96" s="14"/>
      <c r="TNT96" s="14"/>
      <c r="TNU96" s="14"/>
      <c r="TNV96" s="14"/>
      <c r="TNW96" s="14"/>
      <c r="TNX96" s="14"/>
      <c r="TNY96" s="14"/>
      <c r="TNZ96" s="14"/>
      <c r="TOA96" s="14"/>
      <c r="TOB96" s="14"/>
      <c r="TOC96" s="14"/>
      <c r="TOD96" s="14"/>
      <c r="TOE96" s="14"/>
      <c r="TOF96" s="14"/>
      <c r="TOG96" s="14"/>
      <c r="TOH96" s="14"/>
      <c r="TOI96" s="14"/>
      <c r="TOJ96" s="14"/>
      <c r="TOK96" s="14"/>
      <c r="TOL96" s="14"/>
      <c r="TOM96" s="14"/>
      <c r="TON96" s="14"/>
      <c r="TOO96" s="14"/>
      <c r="TOP96" s="14"/>
      <c r="TOQ96" s="14"/>
      <c r="TOR96" s="14"/>
      <c r="TOS96" s="14"/>
      <c r="TOT96" s="14"/>
      <c r="TOU96" s="14"/>
      <c r="TOV96" s="14"/>
      <c r="TOW96" s="14"/>
      <c r="TOX96" s="14"/>
      <c r="TOY96" s="14"/>
      <c r="TOZ96" s="14"/>
      <c r="TPA96" s="14"/>
      <c r="TPB96" s="14"/>
      <c r="TPC96" s="14"/>
      <c r="TPD96" s="14"/>
      <c r="TPE96" s="14"/>
      <c r="TPF96" s="14"/>
      <c r="TPG96" s="14"/>
      <c r="TPH96" s="14"/>
      <c r="TPI96" s="14"/>
      <c r="TPJ96" s="14"/>
      <c r="TPK96" s="14"/>
      <c r="TPL96" s="14"/>
      <c r="TPM96" s="14"/>
      <c r="TPN96" s="14"/>
      <c r="TPO96" s="14"/>
      <c r="TPP96" s="14"/>
      <c r="TPQ96" s="14"/>
      <c r="TPR96" s="14"/>
      <c r="TPS96" s="14"/>
      <c r="TPT96" s="14"/>
      <c r="TPU96" s="14"/>
      <c r="TPV96" s="14"/>
      <c r="TPW96" s="14"/>
      <c r="TPX96" s="14"/>
      <c r="TPY96" s="14"/>
      <c r="TPZ96" s="14"/>
      <c r="TQA96" s="14"/>
      <c r="TQB96" s="14"/>
      <c r="TQC96" s="14"/>
      <c r="TQD96" s="14"/>
      <c r="TQE96" s="14"/>
      <c r="TQF96" s="14"/>
      <c r="TQG96" s="14"/>
      <c r="TQH96" s="14"/>
      <c r="TQI96" s="14"/>
      <c r="TQJ96" s="14"/>
      <c r="TQK96" s="14"/>
      <c r="TQL96" s="14"/>
      <c r="TQM96" s="14"/>
      <c r="TQN96" s="14"/>
      <c r="TQO96" s="14"/>
      <c r="TQP96" s="14"/>
      <c r="TQQ96" s="14"/>
      <c r="TQR96" s="14"/>
      <c r="TQS96" s="14"/>
      <c r="TQT96" s="14"/>
      <c r="TQU96" s="14"/>
      <c r="TQV96" s="14"/>
      <c r="TQW96" s="14"/>
      <c r="TQX96" s="14"/>
      <c r="TQY96" s="14"/>
      <c r="TQZ96" s="14"/>
      <c r="TRA96" s="14"/>
      <c r="TRB96" s="14"/>
      <c r="TRC96" s="14"/>
      <c r="TRD96" s="14"/>
      <c r="TRE96" s="14"/>
      <c r="TRF96" s="14"/>
      <c r="TRG96" s="14"/>
      <c r="TRH96" s="14"/>
      <c r="TRI96" s="14"/>
      <c r="TRJ96" s="14"/>
      <c r="TRK96" s="14"/>
      <c r="TRL96" s="14"/>
      <c r="TRM96" s="14"/>
      <c r="TRN96" s="14"/>
      <c r="TRO96" s="14"/>
      <c r="TRP96" s="14"/>
      <c r="TRQ96" s="14"/>
      <c r="TRR96" s="14"/>
      <c r="TRS96" s="14"/>
      <c r="TRT96" s="14"/>
      <c r="TRU96" s="14"/>
      <c r="TRV96" s="14"/>
      <c r="TRW96" s="14"/>
      <c r="TRX96" s="14"/>
      <c r="TRY96" s="14"/>
      <c r="TRZ96" s="14"/>
      <c r="TSA96" s="14"/>
      <c r="TSB96" s="14"/>
      <c r="TSC96" s="14"/>
      <c r="TSD96" s="14"/>
      <c r="TSE96" s="14"/>
      <c r="TSF96" s="14"/>
      <c r="TSG96" s="14"/>
      <c r="TSH96" s="14"/>
      <c r="TSI96" s="14"/>
      <c r="TSJ96" s="14"/>
      <c r="TSK96" s="14"/>
      <c r="TSL96" s="14"/>
      <c r="TSM96" s="14"/>
      <c r="TSN96" s="14"/>
      <c r="TSO96" s="14"/>
      <c r="TSP96" s="14"/>
      <c r="TSQ96" s="14"/>
      <c r="TSR96" s="14"/>
      <c r="TSS96" s="14"/>
      <c r="TST96" s="14"/>
      <c r="TSU96" s="14"/>
      <c r="TSV96" s="14"/>
      <c r="TSW96" s="14"/>
      <c r="TSX96" s="14"/>
      <c r="TSY96" s="14"/>
      <c r="TSZ96" s="14"/>
      <c r="TTA96" s="14"/>
      <c r="TTB96" s="14"/>
      <c r="TTC96" s="14"/>
      <c r="TTD96" s="14"/>
      <c r="TTE96" s="14"/>
      <c r="TTF96" s="14"/>
      <c r="TTG96" s="14"/>
      <c r="TTH96" s="14"/>
      <c r="TTI96" s="14"/>
      <c r="TTJ96" s="14"/>
      <c r="TTK96" s="14"/>
      <c r="TTL96" s="14"/>
      <c r="TTM96" s="14"/>
      <c r="TTN96" s="14"/>
      <c r="TTO96" s="14"/>
      <c r="TTP96" s="14"/>
      <c r="TTQ96" s="14"/>
      <c r="TTR96" s="14"/>
      <c r="TTS96" s="14"/>
      <c r="TTT96" s="14"/>
      <c r="TTU96" s="14"/>
      <c r="TTV96" s="14"/>
      <c r="TTW96" s="14"/>
      <c r="TTX96" s="14"/>
      <c r="TTY96" s="14"/>
      <c r="TTZ96" s="14"/>
      <c r="TUA96" s="14"/>
      <c r="TUB96" s="14"/>
      <c r="TUC96" s="14"/>
      <c r="TUD96" s="14"/>
      <c r="TUE96" s="14"/>
      <c r="TUF96" s="14"/>
      <c r="TUG96" s="14"/>
      <c r="TUH96" s="14"/>
      <c r="TUI96" s="14"/>
      <c r="TUJ96" s="14"/>
      <c r="TUK96" s="14"/>
      <c r="TUL96" s="14"/>
      <c r="TUM96" s="14"/>
      <c r="TUN96" s="14"/>
      <c r="TUO96" s="14"/>
      <c r="TUP96" s="14"/>
      <c r="TUQ96" s="14"/>
      <c r="TUR96" s="14"/>
      <c r="TUS96" s="14"/>
      <c r="TUT96" s="14"/>
      <c r="TUU96" s="14"/>
      <c r="TUV96" s="14"/>
      <c r="TUW96" s="14"/>
      <c r="TUX96" s="14"/>
      <c r="TUY96" s="14"/>
      <c r="TUZ96" s="14"/>
      <c r="TVA96" s="14"/>
      <c r="TVB96" s="14"/>
      <c r="TVC96" s="14"/>
      <c r="TVD96" s="14"/>
      <c r="TVE96" s="14"/>
      <c r="TVF96" s="14"/>
      <c r="TVG96" s="14"/>
      <c r="TVH96" s="14"/>
      <c r="TVI96" s="14"/>
      <c r="TVJ96" s="14"/>
      <c r="TVK96" s="14"/>
      <c r="TVL96" s="14"/>
      <c r="TVM96" s="14"/>
      <c r="TVN96" s="14"/>
      <c r="TVO96" s="14"/>
      <c r="TVP96" s="14"/>
      <c r="TVQ96" s="14"/>
      <c r="TVR96" s="14"/>
      <c r="TVS96" s="14"/>
      <c r="TVT96" s="14"/>
      <c r="TVU96" s="14"/>
      <c r="TVV96" s="14"/>
      <c r="TVW96" s="14"/>
      <c r="TVX96" s="14"/>
      <c r="TVY96" s="14"/>
      <c r="TVZ96" s="14"/>
      <c r="TWA96" s="14"/>
      <c r="TWB96" s="14"/>
      <c r="TWC96" s="14"/>
      <c r="TWD96" s="14"/>
      <c r="TWE96" s="14"/>
      <c r="TWF96" s="14"/>
      <c r="TWG96" s="14"/>
      <c r="TWH96" s="14"/>
      <c r="TWI96" s="14"/>
      <c r="TWJ96" s="14"/>
      <c r="TWK96" s="14"/>
      <c r="TWL96" s="14"/>
      <c r="TWM96" s="14"/>
      <c r="TWN96" s="14"/>
      <c r="TWO96" s="14"/>
      <c r="TWP96" s="14"/>
      <c r="TWQ96" s="14"/>
      <c r="TWR96" s="14"/>
      <c r="TWS96" s="14"/>
      <c r="TWT96" s="14"/>
      <c r="TWU96" s="14"/>
      <c r="TWV96" s="14"/>
      <c r="TWW96" s="14"/>
      <c r="TWX96" s="14"/>
      <c r="TWY96" s="14"/>
      <c r="TWZ96" s="14"/>
      <c r="TXA96" s="14"/>
      <c r="TXB96" s="14"/>
      <c r="TXC96" s="14"/>
      <c r="TXD96" s="14"/>
      <c r="TXE96" s="14"/>
      <c r="TXF96" s="14"/>
      <c r="TXG96" s="14"/>
      <c r="TXH96" s="14"/>
      <c r="TXI96" s="14"/>
      <c r="TXJ96" s="14"/>
      <c r="TXK96" s="14"/>
      <c r="TXL96" s="14"/>
      <c r="TXM96" s="14"/>
      <c r="TXN96" s="14"/>
      <c r="TXO96" s="14"/>
      <c r="TXP96" s="14"/>
      <c r="TXQ96" s="14"/>
      <c r="TXR96" s="14"/>
      <c r="TXS96" s="14"/>
      <c r="TXT96" s="14"/>
      <c r="TXU96" s="14"/>
      <c r="TXV96" s="14"/>
      <c r="TXW96" s="14"/>
      <c r="TXX96" s="14"/>
      <c r="TXY96" s="14"/>
      <c r="TXZ96" s="14"/>
      <c r="TYA96" s="14"/>
      <c r="TYB96" s="14"/>
      <c r="TYC96" s="14"/>
      <c r="TYD96" s="14"/>
      <c r="TYE96" s="14"/>
      <c r="TYF96" s="14"/>
      <c r="TYG96" s="14"/>
      <c r="TYH96" s="14"/>
      <c r="TYI96" s="14"/>
      <c r="TYJ96" s="14"/>
      <c r="TYK96" s="14"/>
      <c r="TYL96" s="14"/>
      <c r="TYM96" s="14"/>
      <c r="TYN96" s="14"/>
      <c r="TYO96" s="14"/>
      <c r="TYP96" s="14"/>
      <c r="TYQ96" s="14"/>
      <c r="TYR96" s="14"/>
      <c r="TYS96" s="14"/>
      <c r="TYT96" s="14"/>
      <c r="TYU96" s="14"/>
      <c r="TYV96" s="14"/>
      <c r="TYW96" s="14"/>
      <c r="TYX96" s="14"/>
      <c r="TYY96" s="14"/>
      <c r="TYZ96" s="14"/>
      <c r="TZA96" s="14"/>
      <c r="TZB96" s="14"/>
      <c r="TZC96" s="14"/>
      <c r="TZD96" s="14"/>
      <c r="TZE96" s="14"/>
      <c r="TZF96" s="14"/>
      <c r="TZG96" s="14"/>
      <c r="TZH96" s="14"/>
      <c r="TZI96" s="14"/>
      <c r="TZJ96" s="14"/>
      <c r="TZK96" s="14"/>
      <c r="TZL96" s="14"/>
      <c r="TZM96" s="14"/>
      <c r="TZN96" s="14"/>
      <c r="TZO96" s="14"/>
      <c r="TZP96" s="14"/>
      <c r="TZQ96" s="14"/>
      <c r="TZR96" s="14"/>
      <c r="TZS96" s="14"/>
      <c r="TZT96" s="14"/>
      <c r="TZU96" s="14"/>
      <c r="TZV96" s="14"/>
      <c r="TZW96" s="14"/>
      <c r="TZX96" s="14"/>
      <c r="TZY96" s="14"/>
      <c r="TZZ96" s="14"/>
      <c r="UAA96" s="14"/>
      <c r="UAB96" s="14"/>
      <c r="UAC96" s="14"/>
      <c r="UAD96" s="14"/>
      <c r="UAE96" s="14"/>
      <c r="UAF96" s="14"/>
      <c r="UAG96" s="14"/>
      <c r="UAH96" s="14"/>
      <c r="UAI96" s="14"/>
      <c r="UAJ96" s="14"/>
      <c r="UAK96" s="14"/>
      <c r="UAL96" s="14"/>
      <c r="UAM96" s="14"/>
      <c r="UAN96" s="14"/>
      <c r="UAO96" s="14"/>
      <c r="UAP96" s="14"/>
      <c r="UAQ96" s="14"/>
      <c r="UAR96" s="14"/>
      <c r="UAS96" s="14"/>
      <c r="UAT96" s="14"/>
      <c r="UAU96" s="14"/>
      <c r="UAV96" s="14"/>
      <c r="UAW96" s="14"/>
      <c r="UAX96" s="14"/>
      <c r="UAY96" s="14"/>
      <c r="UAZ96" s="14"/>
      <c r="UBA96" s="14"/>
      <c r="UBB96" s="14"/>
      <c r="UBC96" s="14"/>
      <c r="UBD96" s="14"/>
      <c r="UBE96" s="14"/>
      <c r="UBF96" s="14"/>
      <c r="UBG96" s="14"/>
      <c r="UBH96" s="14"/>
      <c r="UBI96" s="14"/>
      <c r="UBJ96" s="14"/>
      <c r="UBK96" s="14"/>
      <c r="UBL96" s="14"/>
      <c r="UBM96" s="14"/>
      <c r="UBN96" s="14"/>
      <c r="UBO96" s="14"/>
      <c r="UBP96" s="14"/>
      <c r="UBQ96" s="14"/>
      <c r="UBR96" s="14"/>
      <c r="UBS96" s="14"/>
      <c r="UBT96" s="14"/>
      <c r="UBU96" s="14"/>
      <c r="UBV96" s="14"/>
      <c r="UBW96" s="14"/>
      <c r="UBX96" s="14"/>
      <c r="UBY96" s="14"/>
      <c r="UBZ96" s="14"/>
      <c r="UCA96" s="14"/>
      <c r="UCB96" s="14"/>
      <c r="UCC96" s="14"/>
      <c r="UCD96" s="14"/>
      <c r="UCE96" s="14"/>
      <c r="UCF96" s="14"/>
      <c r="UCG96" s="14"/>
      <c r="UCH96" s="14"/>
      <c r="UCI96" s="14"/>
      <c r="UCJ96" s="14"/>
      <c r="UCK96" s="14"/>
      <c r="UCL96" s="14"/>
      <c r="UCM96" s="14"/>
      <c r="UCN96" s="14"/>
      <c r="UCO96" s="14"/>
      <c r="UCP96" s="14"/>
      <c r="UCQ96" s="14"/>
      <c r="UCR96" s="14"/>
      <c r="UCS96" s="14"/>
      <c r="UCT96" s="14"/>
      <c r="UCU96" s="14"/>
      <c r="UCV96" s="14"/>
      <c r="UCW96" s="14"/>
      <c r="UCX96" s="14"/>
      <c r="UCY96" s="14"/>
      <c r="UCZ96" s="14"/>
      <c r="UDA96" s="14"/>
      <c r="UDB96" s="14"/>
      <c r="UDC96" s="14"/>
      <c r="UDD96" s="14"/>
      <c r="UDE96" s="14"/>
      <c r="UDF96" s="14"/>
      <c r="UDG96" s="14"/>
      <c r="UDH96" s="14"/>
      <c r="UDI96" s="14"/>
      <c r="UDJ96" s="14"/>
      <c r="UDK96" s="14"/>
      <c r="UDL96" s="14"/>
      <c r="UDM96" s="14"/>
      <c r="UDN96" s="14"/>
      <c r="UDO96" s="14"/>
      <c r="UDP96" s="14"/>
      <c r="UDQ96" s="14"/>
      <c r="UDR96" s="14"/>
      <c r="UDS96" s="14"/>
      <c r="UDT96" s="14"/>
      <c r="UDU96" s="14"/>
      <c r="UDV96" s="14"/>
      <c r="UDW96" s="14"/>
      <c r="UDX96" s="14"/>
      <c r="UDY96" s="14"/>
      <c r="UDZ96" s="14"/>
      <c r="UEA96" s="14"/>
      <c r="UEB96" s="14"/>
      <c r="UEC96" s="14"/>
      <c r="UED96" s="14"/>
      <c r="UEE96" s="14"/>
      <c r="UEF96" s="14"/>
      <c r="UEG96" s="14"/>
      <c r="UEH96" s="14"/>
      <c r="UEI96" s="14"/>
      <c r="UEJ96" s="14"/>
      <c r="UEK96" s="14"/>
      <c r="UEL96" s="14"/>
      <c r="UEM96" s="14"/>
      <c r="UEN96" s="14"/>
      <c r="UEO96" s="14"/>
      <c r="UEP96" s="14"/>
      <c r="UEQ96" s="14"/>
      <c r="UER96" s="14"/>
      <c r="UES96" s="14"/>
      <c r="UET96" s="14"/>
      <c r="UEU96" s="14"/>
      <c r="UEV96" s="14"/>
      <c r="UEW96" s="14"/>
      <c r="UEX96" s="14"/>
      <c r="UEY96" s="14"/>
      <c r="UEZ96" s="14"/>
      <c r="UFA96" s="14"/>
      <c r="UFB96" s="14"/>
      <c r="UFC96" s="14"/>
      <c r="UFD96" s="14"/>
      <c r="UFE96" s="14"/>
      <c r="UFF96" s="14"/>
      <c r="UFG96" s="14"/>
      <c r="UFH96" s="14"/>
      <c r="UFI96" s="14"/>
      <c r="UFJ96" s="14"/>
      <c r="UFK96" s="14"/>
      <c r="UFL96" s="14"/>
      <c r="UFM96" s="14"/>
      <c r="UFN96" s="14"/>
      <c r="UFO96" s="14"/>
      <c r="UFP96" s="14"/>
      <c r="UFQ96" s="14"/>
      <c r="UFR96" s="14"/>
      <c r="UFS96" s="14"/>
      <c r="UFT96" s="14"/>
      <c r="UFU96" s="14"/>
      <c r="UFV96" s="14"/>
      <c r="UFW96" s="14"/>
      <c r="UFX96" s="14"/>
      <c r="UFY96" s="14"/>
      <c r="UFZ96" s="14"/>
      <c r="UGA96" s="14"/>
      <c r="UGB96" s="14"/>
      <c r="UGC96" s="14"/>
      <c r="UGD96" s="14"/>
      <c r="UGE96" s="14"/>
      <c r="UGF96" s="14"/>
      <c r="UGG96" s="14"/>
      <c r="UGH96" s="14"/>
      <c r="UGI96" s="14"/>
      <c r="UGJ96" s="14"/>
      <c r="UGK96" s="14"/>
      <c r="UGL96" s="14"/>
      <c r="UGM96" s="14"/>
      <c r="UGN96" s="14"/>
      <c r="UGO96" s="14"/>
      <c r="UGP96" s="14"/>
      <c r="UGQ96" s="14"/>
      <c r="UGR96" s="14"/>
      <c r="UGS96" s="14"/>
      <c r="UGT96" s="14"/>
      <c r="UGU96" s="14"/>
      <c r="UGV96" s="14"/>
      <c r="UGW96" s="14"/>
      <c r="UGX96" s="14"/>
      <c r="UGY96" s="14"/>
      <c r="UGZ96" s="14"/>
      <c r="UHA96" s="14"/>
      <c r="UHB96" s="14"/>
      <c r="UHC96" s="14"/>
      <c r="UHD96" s="14"/>
      <c r="UHE96" s="14"/>
      <c r="UHF96" s="14"/>
      <c r="UHG96" s="14"/>
      <c r="UHH96" s="14"/>
      <c r="UHI96" s="14"/>
      <c r="UHJ96" s="14"/>
      <c r="UHK96" s="14"/>
      <c r="UHL96" s="14"/>
      <c r="UHM96" s="14"/>
      <c r="UHN96" s="14"/>
      <c r="UHO96" s="14"/>
      <c r="UHP96" s="14"/>
      <c r="UHQ96" s="14"/>
      <c r="UHR96" s="14"/>
      <c r="UHS96" s="14"/>
      <c r="UHT96" s="14"/>
      <c r="UHU96" s="14"/>
      <c r="UHV96" s="14"/>
      <c r="UHW96" s="14"/>
      <c r="UHX96" s="14"/>
      <c r="UHY96" s="14"/>
      <c r="UHZ96" s="14"/>
      <c r="UIA96" s="14"/>
      <c r="UIB96" s="14"/>
      <c r="UIC96" s="14"/>
      <c r="UID96" s="14"/>
      <c r="UIE96" s="14"/>
      <c r="UIF96" s="14"/>
      <c r="UIG96" s="14"/>
      <c r="UIH96" s="14"/>
      <c r="UII96" s="14"/>
      <c r="UIJ96" s="14"/>
      <c r="UIK96" s="14"/>
      <c r="UIL96" s="14"/>
      <c r="UIM96" s="14"/>
      <c r="UIN96" s="14"/>
      <c r="UIO96" s="14"/>
      <c r="UIP96" s="14"/>
      <c r="UIQ96" s="14"/>
      <c r="UIR96" s="14"/>
      <c r="UIS96" s="14"/>
      <c r="UIT96" s="14"/>
      <c r="UIU96" s="14"/>
      <c r="UIV96" s="14"/>
      <c r="UIW96" s="14"/>
      <c r="UIX96" s="14"/>
      <c r="UIY96" s="14"/>
      <c r="UIZ96" s="14"/>
      <c r="UJA96" s="14"/>
      <c r="UJB96" s="14"/>
      <c r="UJC96" s="14"/>
      <c r="UJD96" s="14"/>
      <c r="UJE96" s="14"/>
      <c r="UJF96" s="14"/>
      <c r="UJG96" s="14"/>
      <c r="UJH96" s="14"/>
      <c r="UJI96" s="14"/>
      <c r="UJJ96" s="14"/>
      <c r="UJK96" s="14"/>
      <c r="UJL96" s="14"/>
      <c r="UJM96" s="14"/>
      <c r="UJN96" s="14"/>
      <c r="UJO96" s="14"/>
      <c r="UJP96" s="14"/>
      <c r="UJQ96" s="14"/>
      <c r="UJR96" s="14"/>
      <c r="UJS96" s="14"/>
      <c r="UJT96" s="14"/>
      <c r="UJU96" s="14"/>
      <c r="UJV96" s="14"/>
      <c r="UJW96" s="14"/>
      <c r="UJX96" s="14"/>
      <c r="UJY96" s="14"/>
      <c r="UJZ96" s="14"/>
      <c r="UKA96" s="14"/>
      <c r="UKB96" s="14"/>
      <c r="UKC96" s="14"/>
      <c r="UKD96" s="14"/>
      <c r="UKE96" s="14"/>
      <c r="UKF96" s="14"/>
      <c r="UKG96" s="14"/>
      <c r="UKH96" s="14"/>
      <c r="UKI96" s="14"/>
      <c r="UKJ96" s="14"/>
      <c r="UKK96" s="14"/>
      <c r="UKL96" s="14"/>
      <c r="UKM96" s="14"/>
      <c r="UKN96" s="14"/>
      <c r="UKO96" s="14"/>
      <c r="UKP96" s="14"/>
      <c r="UKQ96" s="14"/>
      <c r="UKR96" s="14"/>
      <c r="UKS96" s="14"/>
      <c r="UKT96" s="14"/>
      <c r="UKU96" s="14"/>
      <c r="UKV96" s="14"/>
      <c r="UKW96" s="14"/>
      <c r="UKX96" s="14"/>
      <c r="UKY96" s="14"/>
      <c r="UKZ96" s="14"/>
      <c r="ULA96" s="14"/>
      <c r="ULB96" s="14"/>
      <c r="ULC96" s="14"/>
      <c r="ULD96" s="14"/>
      <c r="ULE96" s="14"/>
      <c r="ULF96" s="14"/>
      <c r="ULG96" s="14"/>
      <c r="ULH96" s="14"/>
      <c r="ULI96" s="14"/>
      <c r="ULJ96" s="14"/>
      <c r="ULK96" s="14"/>
      <c r="ULL96" s="14"/>
      <c r="ULM96" s="14"/>
      <c r="ULN96" s="14"/>
      <c r="ULO96" s="14"/>
      <c r="ULP96" s="14"/>
      <c r="ULQ96" s="14"/>
      <c r="ULR96" s="14"/>
      <c r="ULS96" s="14"/>
      <c r="ULT96" s="14"/>
      <c r="ULU96" s="14"/>
      <c r="ULV96" s="14"/>
      <c r="ULW96" s="14"/>
      <c r="ULX96" s="14"/>
      <c r="ULY96" s="14"/>
      <c r="ULZ96" s="14"/>
      <c r="UMA96" s="14"/>
      <c r="UMB96" s="14"/>
      <c r="UMC96" s="14"/>
      <c r="UMD96" s="14"/>
      <c r="UME96" s="14"/>
      <c r="UMF96" s="14"/>
      <c r="UMG96" s="14"/>
      <c r="UMH96" s="14"/>
      <c r="UMI96" s="14"/>
      <c r="UMJ96" s="14"/>
      <c r="UMK96" s="14"/>
      <c r="UML96" s="14"/>
      <c r="UMM96" s="14"/>
      <c r="UMN96" s="14"/>
      <c r="UMO96" s="14"/>
      <c r="UMP96" s="14"/>
      <c r="UMQ96" s="14"/>
      <c r="UMR96" s="14"/>
      <c r="UMS96" s="14"/>
      <c r="UMT96" s="14"/>
      <c r="UMU96" s="14"/>
      <c r="UMV96" s="14"/>
      <c r="UMW96" s="14"/>
      <c r="UMX96" s="14"/>
      <c r="UMY96" s="14"/>
      <c r="UMZ96" s="14"/>
      <c r="UNA96" s="14"/>
      <c r="UNB96" s="14"/>
      <c r="UNC96" s="14"/>
      <c r="UND96" s="14"/>
      <c r="UNE96" s="14"/>
      <c r="UNF96" s="14"/>
      <c r="UNG96" s="14"/>
      <c r="UNH96" s="14"/>
      <c r="UNI96" s="14"/>
      <c r="UNJ96" s="14"/>
      <c r="UNK96" s="14"/>
      <c r="UNL96" s="14"/>
      <c r="UNM96" s="14"/>
      <c r="UNN96" s="14"/>
      <c r="UNO96" s="14"/>
      <c r="UNP96" s="14"/>
      <c r="UNQ96" s="14"/>
      <c r="UNR96" s="14"/>
      <c r="UNS96" s="14"/>
      <c r="UNT96" s="14"/>
      <c r="UNU96" s="14"/>
      <c r="UNV96" s="14"/>
      <c r="UNW96" s="14"/>
      <c r="UNX96" s="14"/>
      <c r="UNY96" s="14"/>
      <c r="UNZ96" s="14"/>
      <c r="UOA96" s="14"/>
      <c r="UOB96" s="14"/>
      <c r="UOC96" s="14"/>
      <c r="UOD96" s="14"/>
      <c r="UOE96" s="14"/>
      <c r="UOF96" s="14"/>
      <c r="UOG96" s="14"/>
      <c r="UOH96" s="14"/>
      <c r="UOI96" s="14"/>
      <c r="UOJ96" s="14"/>
      <c r="UOK96" s="14"/>
      <c r="UOL96" s="14"/>
      <c r="UOM96" s="14"/>
      <c r="UON96" s="14"/>
      <c r="UOO96" s="14"/>
      <c r="UOP96" s="14"/>
      <c r="UOQ96" s="14"/>
      <c r="UOR96" s="14"/>
      <c r="UOS96" s="14"/>
      <c r="UOT96" s="14"/>
      <c r="UOU96" s="14"/>
      <c r="UOV96" s="14"/>
      <c r="UOW96" s="14"/>
      <c r="UOX96" s="14"/>
      <c r="UOY96" s="14"/>
      <c r="UOZ96" s="14"/>
      <c r="UPA96" s="14"/>
      <c r="UPB96" s="14"/>
      <c r="UPC96" s="14"/>
      <c r="UPD96" s="14"/>
      <c r="UPE96" s="14"/>
      <c r="UPF96" s="14"/>
      <c r="UPG96" s="14"/>
      <c r="UPH96" s="14"/>
      <c r="UPI96" s="14"/>
      <c r="UPJ96" s="14"/>
      <c r="UPK96" s="14"/>
      <c r="UPL96" s="14"/>
      <c r="UPM96" s="14"/>
      <c r="UPN96" s="14"/>
      <c r="UPO96" s="14"/>
      <c r="UPP96" s="14"/>
      <c r="UPQ96" s="14"/>
      <c r="UPR96" s="14"/>
      <c r="UPS96" s="14"/>
      <c r="UPT96" s="14"/>
      <c r="UPU96" s="14"/>
      <c r="UPV96" s="14"/>
      <c r="UPW96" s="14"/>
      <c r="UPX96" s="14"/>
      <c r="UPY96" s="14"/>
      <c r="UPZ96" s="14"/>
      <c r="UQA96" s="14"/>
      <c r="UQB96" s="14"/>
      <c r="UQC96" s="14"/>
      <c r="UQD96" s="14"/>
      <c r="UQE96" s="14"/>
      <c r="UQF96" s="14"/>
      <c r="UQG96" s="14"/>
      <c r="UQH96" s="14"/>
      <c r="UQI96" s="14"/>
      <c r="UQJ96" s="14"/>
      <c r="UQK96" s="14"/>
      <c r="UQL96" s="14"/>
      <c r="UQM96" s="14"/>
      <c r="UQN96" s="14"/>
      <c r="UQO96" s="14"/>
      <c r="UQP96" s="14"/>
      <c r="UQQ96" s="14"/>
      <c r="UQR96" s="14"/>
      <c r="UQS96" s="14"/>
      <c r="UQT96" s="14"/>
      <c r="UQU96" s="14"/>
      <c r="UQV96" s="14"/>
      <c r="UQW96" s="14"/>
      <c r="UQX96" s="14"/>
      <c r="UQY96" s="14"/>
      <c r="UQZ96" s="14"/>
      <c r="URA96" s="14"/>
      <c r="URB96" s="14"/>
      <c r="URC96" s="14"/>
      <c r="URD96" s="14"/>
      <c r="URE96" s="14"/>
      <c r="URF96" s="14"/>
      <c r="URG96" s="14"/>
      <c r="URH96" s="14"/>
      <c r="URI96" s="14"/>
      <c r="URJ96" s="14"/>
      <c r="URK96" s="14"/>
      <c r="URL96" s="14"/>
      <c r="URM96" s="14"/>
      <c r="URN96" s="14"/>
      <c r="URO96" s="14"/>
      <c r="URP96" s="14"/>
      <c r="URQ96" s="14"/>
      <c r="URR96" s="14"/>
      <c r="URS96" s="14"/>
      <c r="URT96" s="14"/>
      <c r="URU96" s="14"/>
      <c r="URV96" s="14"/>
      <c r="URW96" s="14"/>
      <c r="URX96" s="14"/>
      <c r="URY96" s="14"/>
      <c r="URZ96" s="14"/>
      <c r="USA96" s="14"/>
      <c r="USB96" s="14"/>
      <c r="USC96" s="14"/>
      <c r="USD96" s="14"/>
      <c r="USE96" s="14"/>
      <c r="USF96" s="14"/>
      <c r="USG96" s="14"/>
      <c r="USH96" s="14"/>
      <c r="USI96" s="14"/>
      <c r="USJ96" s="14"/>
      <c r="USK96" s="14"/>
      <c r="USL96" s="14"/>
      <c r="USM96" s="14"/>
      <c r="USN96" s="14"/>
      <c r="USO96" s="14"/>
      <c r="USP96" s="14"/>
      <c r="USQ96" s="14"/>
      <c r="USR96" s="14"/>
      <c r="USS96" s="14"/>
      <c r="UST96" s="14"/>
      <c r="USU96" s="14"/>
      <c r="USV96" s="14"/>
      <c r="USW96" s="14"/>
      <c r="USX96" s="14"/>
      <c r="USY96" s="14"/>
      <c r="USZ96" s="14"/>
      <c r="UTA96" s="14"/>
      <c r="UTB96" s="14"/>
      <c r="UTC96" s="14"/>
      <c r="UTD96" s="14"/>
      <c r="UTE96" s="14"/>
      <c r="UTF96" s="14"/>
      <c r="UTG96" s="14"/>
      <c r="UTH96" s="14"/>
      <c r="UTI96" s="14"/>
      <c r="UTJ96" s="14"/>
      <c r="UTK96" s="14"/>
      <c r="UTL96" s="14"/>
      <c r="UTM96" s="14"/>
      <c r="UTN96" s="14"/>
      <c r="UTO96" s="14"/>
      <c r="UTP96" s="14"/>
      <c r="UTQ96" s="14"/>
      <c r="UTR96" s="14"/>
      <c r="UTS96" s="14"/>
      <c r="UTT96" s="14"/>
      <c r="UTU96" s="14"/>
      <c r="UTV96" s="14"/>
      <c r="UTW96" s="14"/>
      <c r="UTX96" s="14"/>
      <c r="UTY96" s="14"/>
      <c r="UTZ96" s="14"/>
      <c r="UUA96" s="14"/>
      <c r="UUB96" s="14"/>
      <c r="UUC96" s="14"/>
      <c r="UUD96" s="14"/>
      <c r="UUE96" s="14"/>
      <c r="UUF96" s="14"/>
      <c r="UUG96" s="14"/>
      <c r="UUH96" s="14"/>
      <c r="UUI96" s="14"/>
      <c r="UUJ96" s="14"/>
      <c r="UUK96" s="14"/>
      <c r="UUL96" s="14"/>
      <c r="UUM96" s="14"/>
      <c r="UUN96" s="14"/>
      <c r="UUO96" s="14"/>
      <c r="UUP96" s="14"/>
      <c r="UUQ96" s="14"/>
      <c r="UUR96" s="14"/>
      <c r="UUS96" s="14"/>
      <c r="UUT96" s="14"/>
      <c r="UUU96" s="14"/>
      <c r="UUV96" s="14"/>
      <c r="UUW96" s="14"/>
      <c r="UUX96" s="14"/>
      <c r="UUY96" s="14"/>
      <c r="UUZ96" s="14"/>
      <c r="UVA96" s="14"/>
      <c r="UVB96" s="14"/>
      <c r="UVC96" s="14"/>
      <c r="UVD96" s="14"/>
      <c r="UVE96" s="14"/>
      <c r="UVF96" s="14"/>
      <c r="UVG96" s="14"/>
      <c r="UVH96" s="14"/>
      <c r="UVI96" s="14"/>
      <c r="UVJ96" s="14"/>
      <c r="UVK96" s="14"/>
      <c r="UVL96" s="14"/>
      <c r="UVM96" s="14"/>
      <c r="UVN96" s="14"/>
      <c r="UVO96" s="14"/>
      <c r="UVP96" s="14"/>
      <c r="UVQ96" s="14"/>
      <c r="UVR96" s="14"/>
      <c r="UVS96" s="14"/>
      <c r="UVT96" s="14"/>
      <c r="UVU96" s="14"/>
      <c r="UVV96" s="14"/>
      <c r="UVW96" s="14"/>
      <c r="UVX96" s="14"/>
      <c r="UVY96" s="14"/>
      <c r="UVZ96" s="14"/>
      <c r="UWA96" s="14"/>
      <c r="UWB96" s="14"/>
      <c r="UWC96" s="14"/>
      <c r="UWD96" s="14"/>
      <c r="UWE96" s="14"/>
      <c r="UWF96" s="14"/>
      <c r="UWG96" s="14"/>
      <c r="UWH96" s="14"/>
      <c r="UWI96" s="14"/>
      <c r="UWJ96" s="14"/>
      <c r="UWK96" s="14"/>
      <c r="UWL96" s="14"/>
      <c r="UWM96" s="14"/>
      <c r="UWN96" s="14"/>
      <c r="UWO96" s="14"/>
      <c r="UWP96" s="14"/>
      <c r="UWQ96" s="14"/>
      <c r="UWR96" s="14"/>
      <c r="UWS96" s="14"/>
      <c r="UWT96" s="14"/>
      <c r="UWU96" s="14"/>
      <c r="UWV96" s="14"/>
      <c r="UWW96" s="14"/>
      <c r="UWX96" s="14"/>
      <c r="UWY96" s="14"/>
      <c r="UWZ96" s="14"/>
      <c r="UXA96" s="14"/>
      <c r="UXB96" s="14"/>
      <c r="UXC96" s="14"/>
      <c r="UXD96" s="14"/>
      <c r="UXE96" s="14"/>
      <c r="UXF96" s="14"/>
      <c r="UXG96" s="14"/>
      <c r="UXH96" s="14"/>
      <c r="UXI96" s="14"/>
      <c r="UXJ96" s="14"/>
      <c r="UXK96" s="14"/>
      <c r="UXL96" s="14"/>
      <c r="UXM96" s="14"/>
      <c r="UXN96" s="14"/>
      <c r="UXO96" s="14"/>
      <c r="UXP96" s="14"/>
      <c r="UXQ96" s="14"/>
      <c r="UXR96" s="14"/>
      <c r="UXS96" s="14"/>
      <c r="UXT96" s="14"/>
      <c r="UXU96" s="14"/>
      <c r="UXV96" s="14"/>
      <c r="UXW96" s="14"/>
      <c r="UXX96" s="14"/>
      <c r="UXY96" s="14"/>
      <c r="UXZ96" s="14"/>
      <c r="UYA96" s="14"/>
      <c r="UYB96" s="14"/>
      <c r="UYC96" s="14"/>
      <c r="UYD96" s="14"/>
      <c r="UYE96" s="14"/>
      <c r="UYF96" s="14"/>
      <c r="UYG96" s="14"/>
      <c r="UYH96" s="14"/>
      <c r="UYI96" s="14"/>
      <c r="UYJ96" s="14"/>
      <c r="UYK96" s="14"/>
      <c r="UYL96" s="14"/>
      <c r="UYM96" s="14"/>
      <c r="UYN96" s="14"/>
      <c r="UYO96" s="14"/>
      <c r="UYP96" s="14"/>
      <c r="UYQ96" s="14"/>
      <c r="UYR96" s="14"/>
      <c r="UYS96" s="14"/>
      <c r="UYT96" s="14"/>
      <c r="UYU96" s="14"/>
      <c r="UYV96" s="14"/>
      <c r="UYW96" s="14"/>
      <c r="UYX96" s="14"/>
      <c r="UYY96" s="14"/>
      <c r="UYZ96" s="14"/>
      <c r="UZA96" s="14"/>
      <c r="UZB96" s="14"/>
      <c r="UZC96" s="14"/>
      <c r="UZD96" s="14"/>
      <c r="UZE96" s="14"/>
      <c r="UZF96" s="14"/>
      <c r="UZG96" s="14"/>
      <c r="UZH96" s="14"/>
      <c r="UZI96" s="14"/>
      <c r="UZJ96" s="14"/>
      <c r="UZK96" s="14"/>
      <c r="UZL96" s="14"/>
      <c r="UZM96" s="14"/>
      <c r="UZN96" s="14"/>
      <c r="UZO96" s="14"/>
      <c r="UZP96" s="14"/>
      <c r="UZQ96" s="14"/>
      <c r="UZR96" s="14"/>
      <c r="UZS96" s="14"/>
      <c r="UZT96" s="14"/>
      <c r="UZU96" s="14"/>
      <c r="UZV96" s="14"/>
      <c r="UZW96" s="14"/>
      <c r="UZX96" s="14"/>
      <c r="UZY96" s="14"/>
      <c r="UZZ96" s="14"/>
      <c r="VAA96" s="14"/>
      <c r="VAB96" s="14"/>
      <c r="VAC96" s="14"/>
      <c r="VAD96" s="14"/>
      <c r="VAE96" s="14"/>
      <c r="VAF96" s="14"/>
      <c r="VAG96" s="14"/>
      <c r="VAH96" s="14"/>
      <c r="VAI96" s="14"/>
      <c r="VAJ96" s="14"/>
      <c r="VAK96" s="14"/>
      <c r="VAL96" s="14"/>
      <c r="VAM96" s="14"/>
      <c r="VAN96" s="14"/>
      <c r="VAO96" s="14"/>
      <c r="VAP96" s="14"/>
      <c r="VAQ96" s="14"/>
      <c r="VAR96" s="14"/>
      <c r="VAS96" s="14"/>
      <c r="VAT96" s="14"/>
      <c r="VAU96" s="14"/>
      <c r="VAV96" s="14"/>
      <c r="VAW96" s="14"/>
      <c r="VAX96" s="14"/>
      <c r="VAY96" s="14"/>
      <c r="VAZ96" s="14"/>
      <c r="VBA96" s="14"/>
      <c r="VBB96" s="14"/>
      <c r="VBC96" s="14"/>
      <c r="VBD96" s="14"/>
      <c r="VBE96" s="14"/>
      <c r="VBF96" s="14"/>
      <c r="VBG96" s="14"/>
      <c r="VBH96" s="14"/>
      <c r="VBI96" s="14"/>
      <c r="VBJ96" s="14"/>
      <c r="VBK96" s="14"/>
      <c r="VBL96" s="14"/>
      <c r="VBM96" s="14"/>
      <c r="VBN96" s="14"/>
      <c r="VBO96" s="14"/>
      <c r="VBP96" s="14"/>
      <c r="VBQ96" s="14"/>
      <c r="VBR96" s="14"/>
      <c r="VBS96" s="14"/>
      <c r="VBT96" s="14"/>
      <c r="VBU96" s="14"/>
      <c r="VBV96" s="14"/>
      <c r="VBW96" s="14"/>
      <c r="VBX96" s="14"/>
      <c r="VBY96" s="14"/>
      <c r="VBZ96" s="14"/>
      <c r="VCA96" s="14"/>
      <c r="VCB96" s="14"/>
      <c r="VCC96" s="14"/>
      <c r="VCD96" s="14"/>
      <c r="VCE96" s="14"/>
      <c r="VCF96" s="14"/>
      <c r="VCG96" s="14"/>
      <c r="VCH96" s="14"/>
      <c r="VCI96" s="14"/>
      <c r="VCJ96" s="14"/>
      <c r="VCK96" s="14"/>
      <c r="VCL96" s="14"/>
      <c r="VCM96" s="14"/>
      <c r="VCN96" s="14"/>
      <c r="VCO96" s="14"/>
      <c r="VCP96" s="14"/>
      <c r="VCQ96" s="14"/>
      <c r="VCR96" s="14"/>
      <c r="VCS96" s="14"/>
      <c r="VCT96" s="14"/>
      <c r="VCU96" s="14"/>
      <c r="VCV96" s="14"/>
      <c r="VCW96" s="14"/>
      <c r="VCX96" s="14"/>
      <c r="VCY96" s="14"/>
      <c r="VCZ96" s="14"/>
      <c r="VDA96" s="14"/>
      <c r="VDB96" s="14"/>
      <c r="VDC96" s="14"/>
      <c r="VDD96" s="14"/>
      <c r="VDE96" s="14"/>
      <c r="VDF96" s="14"/>
      <c r="VDG96" s="14"/>
      <c r="VDH96" s="14"/>
      <c r="VDI96" s="14"/>
      <c r="VDJ96" s="14"/>
      <c r="VDK96" s="14"/>
      <c r="VDL96" s="14"/>
      <c r="VDM96" s="14"/>
      <c r="VDN96" s="14"/>
      <c r="VDO96" s="14"/>
      <c r="VDP96" s="14"/>
      <c r="VDQ96" s="14"/>
      <c r="VDR96" s="14"/>
      <c r="VDS96" s="14"/>
      <c r="VDT96" s="14"/>
      <c r="VDU96" s="14"/>
      <c r="VDV96" s="14"/>
      <c r="VDW96" s="14"/>
      <c r="VDX96" s="14"/>
      <c r="VDY96" s="14"/>
      <c r="VDZ96" s="14"/>
      <c r="VEA96" s="14"/>
      <c r="VEB96" s="14"/>
      <c r="VEC96" s="14"/>
      <c r="VED96" s="14"/>
      <c r="VEE96" s="14"/>
      <c r="VEF96" s="14"/>
      <c r="VEG96" s="14"/>
      <c r="VEH96" s="14"/>
      <c r="VEI96" s="14"/>
      <c r="VEJ96" s="14"/>
      <c r="VEK96" s="14"/>
      <c r="VEL96" s="14"/>
      <c r="VEM96" s="14"/>
      <c r="VEN96" s="14"/>
      <c r="VEO96" s="14"/>
      <c r="VEP96" s="14"/>
      <c r="VEQ96" s="14"/>
      <c r="VER96" s="14"/>
      <c r="VES96" s="14"/>
      <c r="VET96" s="14"/>
      <c r="VEU96" s="14"/>
      <c r="VEV96" s="14"/>
      <c r="VEW96" s="14"/>
      <c r="VEX96" s="14"/>
      <c r="VEY96" s="14"/>
      <c r="VEZ96" s="14"/>
      <c r="VFA96" s="14"/>
      <c r="VFB96" s="14"/>
      <c r="VFC96" s="14"/>
      <c r="VFD96" s="14"/>
      <c r="VFE96" s="14"/>
      <c r="VFF96" s="14"/>
      <c r="VFG96" s="14"/>
      <c r="VFH96" s="14"/>
      <c r="VFI96" s="14"/>
      <c r="VFJ96" s="14"/>
      <c r="VFK96" s="14"/>
      <c r="VFL96" s="14"/>
      <c r="VFM96" s="14"/>
      <c r="VFN96" s="14"/>
      <c r="VFO96" s="14"/>
      <c r="VFP96" s="14"/>
      <c r="VFQ96" s="14"/>
      <c r="VFR96" s="14"/>
      <c r="VFS96" s="14"/>
      <c r="VFT96" s="14"/>
      <c r="VFU96" s="14"/>
      <c r="VFV96" s="14"/>
      <c r="VFW96" s="14"/>
      <c r="VFX96" s="14"/>
      <c r="VFY96" s="14"/>
      <c r="VFZ96" s="14"/>
      <c r="VGA96" s="14"/>
      <c r="VGB96" s="14"/>
      <c r="VGC96" s="14"/>
      <c r="VGD96" s="14"/>
      <c r="VGE96" s="14"/>
      <c r="VGF96" s="14"/>
      <c r="VGG96" s="14"/>
      <c r="VGH96" s="14"/>
      <c r="VGI96" s="14"/>
      <c r="VGJ96" s="14"/>
      <c r="VGK96" s="14"/>
      <c r="VGL96" s="14"/>
      <c r="VGM96" s="14"/>
      <c r="VGN96" s="14"/>
      <c r="VGO96" s="14"/>
      <c r="VGP96" s="14"/>
      <c r="VGQ96" s="14"/>
      <c r="VGR96" s="14"/>
      <c r="VGS96" s="14"/>
      <c r="VGT96" s="14"/>
      <c r="VGU96" s="14"/>
      <c r="VGV96" s="14"/>
      <c r="VGW96" s="14"/>
      <c r="VGX96" s="14"/>
      <c r="VGY96" s="14"/>
      <c r="VGZ96" s="14"/>
      <c r="VHA96" s="14"/>
      <c r="VHB96" s="14"/>
      <c r="VHC96" s="14"/>
      <c r="VHD96" s="14"/>
      <c r="VHE96" s="14"/>
      <c r="VHF96" s="14"/>
      <c r="VHG96" s="14"/>
      <c r="VHH96" s="14"/>
      <c r="VHI96" s="14"/>
      <c r="VHJ96" s="14"/>
      <c r="VHK96" s="14"/>
      <c r="VHL96" s="14"/>
      <c r="VHM96" s="14"/>
      <c r="VHN96" s="14"/>
      <c r="VHO96" s="14"/>
      <c r="VHP96" s="14"/>
      <c r="VHQ96" s="14"/>
      <c r="VHR96" s="14"/>
      <c r="VHS96" s="14"/>
      <c r="VHT96" s="14"/>
      <c r="VHU96" s="14"/>
      <c r="VHV96" s="14"/>
      <c r="VHW96" s="14"/>
      <c r="VHX96" s="14"/>
      <c r="VHY96" s="14"/>
      <c r="VHZ96" s="14"/>
      <c r="VIA96" s="14"/>
      <c r="VIB96" s="14"/>
      <c r="VIC96" s="14"/>
      <c r="VID96" s="14"/>
      <c r="VIE96" s="14"/>
      <c r="VIF96" s="14"/>
      <c r="VIG96" s="14"/>
      <c r="VIH96" s="14"/>
      <c r="VII96" s="14"/>
      <c r="VIJ96" s="14"/>
      <c r="VIK96" s="14"/>
      <c r="VIL96" s="14"/>
      <c r="VIM96" s="14"/>
      <c r="VIN96" s="14"/>
      <c r="VIO96" s="14"/>
      <c r="VIP96" s="14"/>
      <c r="VIQ96" s="14"/>
      <c r="VIR96" s="14"/>
      <c r="VIS96" s="14"/>
      <c r="VIT96" s="14"/>
      <c r="VIU96" s="14"/>
      <c r="VIV96" s="14"/>
      <c r="VIW96" s="14"/>
      <c r="VIX96" s="14"/>
      <c r="VIY96" s="14"/>
      <c r="VIZ96" s="14"/>
      <c r="VJA96" s="14"/>
      <c r="VJB96" s="14"/>
      <c r="VJC96" s="14"/>
      <c r="VJD96" s="14"/>
      <c r="VJE96" s="14"/>
      <c r="VJF96" s="14"/>
      <c r="VJG96" s="14"/>
      <c r="VJH96" s="14"/>
      <c r="VJI96" s="14"/>
      <c r="VJJ96" s="14"/>
      <c r="VJK96" s="14"/>
      <c r="VJL96" s="14"/>
      <c r="VJM96" s="14"/>
      <c r="VJN96" s="14"/>
      <c r="VJO96" s="14"/>
      <c r="VJP96" s="14"/>
      <c r="VJQ96" s="14"/>
      <c r="VJR96" s="14"/>
      <c r="VJS96" s="14"/>
      <c r="VJT96" s="14"/>
      <c r="VJU96" s="14"/>
      <c r="VJV96" s="14"/>
      <c r="VJW96" s="14"/>
      <c r="VJX96" s="14"/>
      <c r="VJY96" s="14"/>
      <c r="VJZ96" s="14"/>
      <c r="VKA96" s="14"/>
      <c r="VKB96" s="14"/>
      <c r="VKC96" s="14"/>
      <c r="VKD96" s="14"/>
      <c r="VKE96" s="14"/>
      <c r="VKF96" s="14"/>
      <c r="VKG96" s="14"/>
      <c r="VKH96" s="14"/>
      <c r="VKI96" s="14"/>
      <c r="VKJ96" s="14"/>
      <c r="VKK96" s="14"/>
      <c r="VKL96" s="14"/>
      <c r="VKM96" s="14"/>
      <c r="VKN96" s="14"/>
      <c r="VKO96" s="14"/>
      <c r="VKP96" s="14"/>
      <c r="VKQ96" s="14"/>
      <c r="VKR96" s="14"/>
      <c r="VKS96" s="14"/>
      <c r="VKT96" s="14"/>
      <c r="VKU96" s="14"/>
      <c r="VKV96" s="14"/>
      <c r="VKW96" s="14"/>
      <c r="VKX96" s="14"/>
      <c r="VKY96" s="14"/>
      <c r="VKZ96" s="14"/>
      <c r="VLA96" s="14"/>
      <c r="VLB96" s="14"/>
      <c r="VLC96" s="14"/>
      <c r="VLD96" s="14"/>
      <c r="VLE96" s="14"/>
      <c r="VLF96" s="14"/>
      <c r="VLG96" s="14"/>
      <c r="VLH96" s="14"/>
      <c r="VLI96" s="14"/>
      <c r="VLJ96" s="14"/>
      <c r="VLK96" s="14"/>
      <c r="VLL96" s="14"/>
      <c r="VLM96" s="14"/>
      <c r="VLN96" s="14"/>
      <c r="VLO96" s="14"/>
      <c r="VLP96" s="14"/>
      <c r="VLQ96" s="14"/>
      <c r="VLR96" s="14"/>
      <c r="VLS96" s="14"/>
      <c r="VLT96" s="14"/>
      <c r="VLU96" s="14"/>
      <c r="VLV96" s="14"/>
      <c r="VLW96" s="14"/>
      <c r="VLX96" s="14"/>
      <c r="VLY96" s="14"/>
      <c r="VLZ96" s="14"/>
      <c r="VMA96" s="14"/>
      <c r="VMB96" s="14"/>
      <c r="VMC96" s="14"/>
      <c r="VMD96" s="14"/>
      <c r="VME96" s="14"/>
      <c r="VMF96" s="14"/>
      <c r="VMG96" s="14"/>
      <c r="VMH96" s="14"/>
      <c r="VMI96" s="14"/>
      <c r="VMJ96" s="14"/>
      <c r="VMK96" s="14"/>
      <c r="VML96" s="14"/>
      <c r="VMM96" s="14"/>
      <c r="VMN96" s="14"/>
      <c r="VMO96" s="14"/>
      <c r="VMP96" s="14"/>
      <c r="VMQ96" s="14"/>
      <c r="VMR96" s="14"/>
      <c r="VMS96" s="14"/>
      <c r="VMT96" s="14"/>
      <c r="VMU96" s="14"/>
      <c r="VMV96" s="14"/>
      <c r="VMW96" s="14"/>
      <c r="VMX96" s="14"/>
      <c r="VMY96" s="14"/>
      <c r="VMZ96" s="14"/>
      <c r="VNA96" s="14"/>
      <c r="VNB96" s="14"/>
      <c r="VNC96" s="14"/>
      <c r="VND96" s="14"/>
      <c r="VNE96" s="14"/>
      <c r="VNF96" s="14"/>
      <c r="VNG96" s="14"/>
      <c r="VNH96" s="14"/>
      <c r="VNI96" s="14"/>
      <c r="VNJ96" s="14"/>
      <c r="VNK96" s="14"/>
      <c r="VNL96" s="14"/>
      <c r="VNM96" s="14"/>
      <c r="VNN96" s="14"/>
      <c r="VNO96" s="14"/>
      <c r="VNP96" s="14"/>
      <c r="VNQ96" s="14"/>
      <c r="VNR96" s="14"/>
      <c r="VNS96" s="14"/>
      <c r="VNT96" s="14"/>
      <c r="VNU96" s="14"/>
      <c r="VNV96" s="14"/>
      <c r="VNW96" s="14"/>
      <c r="VNX96" s="14"/>
      <c r="VNY96" s="14"/>
      <c r="VNZ96" s="14"/>
      <c r="VOA96" s="14"/>
      <c r="VOB96" s="14"/>
      <c r="VOC96" s="14"/>
      <c r="VOD96" s="14"/>
      <c r="VOE96" s="14"/>
      <c r="VOF96" s="14"/>
      <c r="VOG96" s="14"/>
      <c r="VOH96" s="14"/>
      <c r="VOI96" s="14"/>
      <c r="VOJ96" s="14"/>
      <c r="VOK96" s="14"/>
      <c r="VOL96" s="14"/>
      <c r="VOM96" s="14"/>
      <c r="VON96" s="14"/>
      <c r="VOO96" s="14"/>
      <c r="VOP96" s="14"/>
      <c r="VOQ96" s="14"/>
      <c r="VOR96" s="14"/>
      <c r="VOS96" s="14"/>
      <c r="VOT96" s="14"/>
      <c r="VOU96" s="14"/>
      <c r="VOV96" s="14"/>
      <c r="VOW96" s="14"/>
      <c r="VOX96" s="14"/>
      <c r="VOY96" s="14"/>
      <c r="VOZ96" s="14"/>
      <c r="VPA96" s="14"/>
      <c r="VPB96" s="14"/>
      <c r="VPC96" s="14"/>
      <c r="VPD96" s="14"/>
      <c r="VPE96" s="14"/>
      <c r="VPF96" s="14"/>
      <c r="VPG96" s="14"/>
      <c r="VPH96" s="14"/>
      <c r="VPI96" s="14"/>
      <c r="VPJ96" s="14"/>
      <c r="VPK96" s="14"/>
      <c r="VPL96" s="14"/>
      <c r="VPM96" s="14"/>
      <c r="VPN96" s="14"/>
      <c r="VPO96" s="14"/>
      <c r="VPP96" s="14"/>
      <c r="VPQ96" s="14"/>
      <c r="VPR96" s="14"/>
      <c r="VPS96" s="14"/>
      <c r="VPT96" s="14"/>
      <c r="VPU96" s="14"/>
      <c r="VPV96" s="14"/>
      <c r="VPW96" s="14"/>
      <c r="VPX96" s="14"/>
      <c r="VPY96" s="14"/>
      <c r="VPZ96" s="14"/>
      <c r="VQA96" s="14"/>
      <c r="VQB96" s="14"/>
      <c r="VQC96" s="14"/>
      <c r="VQD96" s="14"/>
      <c r="VQE96" s="14"/>
      <c r="VQF96" s="14"/>
      <c r="VQG96" s="14"/>
      <c r="VQH96" s="14"/>
      <c r="VQI96" s="14"/>
      <c r="VQJ96" s="14"/>
      <c r="VQK96" s="14"/>
      <c r="VQL96" s="14"/>
      <c r="VQM96" s="14"/>
      <c r="VQN96" s="14"/>
      <c r="VQO96" s="14"/>
      <c r="VQP96" s="14"/>
      <c r="VQQ96" s="14"/>
      <c r="VQR96" s="14"/>
      <c r="VQS96" s="14"/>
      <c r="VQT96" s="14"/>
      <c r="VQU96" s="14"/>
      <c r="VQV96" s="14"/>
      <c r="VQW96" s="14"/>
      <c r="VQX96" s="14"/>
      <c r="VQY96" s="14"/>
      <c r="VQZ96" s="14"/>
      <c r="VRA96" s="14"/>
      <c r="VRB96" s="14"/>
      <c r="VRC96" s="14"/>
      <c r="VRD96" s="14"/>
      <c r="VRE96" s="14"/>
      <c r="VRF96" s="14"/>
      <c r="VRG96" s="14"/>
      <c r="VRH96" s="14"/>
      <c r="VRI96" s="14"/>
      <c r="VRJ96" s="14"/>
      <c r="VRK96" s="14"/>
      <c r="VRL96" s="14"/>
      <c r="VRM96" s="14"/>
      <c r="VRN96" s="14"/>
      <c r="VRO96" s="14"/>
      <c r="VRP96" s="14"/>
      <c r="VRQ96" s="14"/>
      <c r="VRR96" s="14"/>
      <c r="VRS96" s="14"/>
      <c r="VRT96" s="14"/>
      <c r="VRU96" s="14"/>
      <c r="VRV96" s="14"/>
      <c r="VRW96" s="14"/>
      <c r="VRX96" s="14"/>
      <c r="VRY96" s="14"/>
      <c r="VRZ96" s="14"/>
      <c r="VSA96" s="14"/>
      <c r="VSB96" s="14"/>
      <c r="VSC96" s="14"/>
      <c r="VSD96" s="14"/>
      <c r="VSE96" s="14"/>
      <c r="VSF96" s="14"/>
      <c r="VSG96" s="14"/>
      <c r="VSH96" s="14"/>
      <c r="VSI96" s="14"/>
      <c r="VSJ96" s="14"/>
      <c r="VSK96" s="14"/>
      <c r="VSL96" s="14"/>
      <c r="VSM96" s="14"/>
      <c r="VSN96" s="14"/>
      <c r="VSO96" s="14"/>
      <c r="VSP96" s="14"/>
      <c r="VSQ96" s="14"/>
      <c r="VSR96" s="14"/>
      <c r="VSS96" s="14"/>
      <c r="VST96" s="14"/>
      <c r="VSU96" s="14"/>
      <c r="VSV96" s="14"/>
      <c r="VSW96" s="14"/>
      <c r="VSX96" s="14"/>
      <c r="VSY96" s="14"/>
      <c r="VSZ96" s="14"/>
      <c r="VTA96" s="14"/>
      <c r="VTB96" s="14"/>
      <c r="VTC96" s="14"/>
      <c r="VTD96" s="14"/>
      <c r="VTE96" s="14"/>
      <c r="VTF96" s="14"/>
      <c r="VTG96" s="14"/>
      <c r="VTH96" s="14"/>
      <c r="VTI96" s="14"/>
      <c r="VTJ96" s="14"/>
      <c r="VTK96" s="14"/>
      <c r="VTL96" s="14"/>
      <c r="VTM96" s="14"/>
      <c r="VTN96" s="14"/>
      <c r="VTO96" s="14"/>
      <c r="VTP96" s="14"/>
      <c r="VTQ96" s="14"/>
      <c r="VTR96" s="14"/>
      <c r="VTS96" s="14"/>
      <c r="VTT96" s="14"/>
      <c r="VTU96" s="14"/>
      <c r="VTV96" s="14"/>
      <c r="VTW96" s="14"/>
      <c r="VTX96" s="14"/>
      <c r="VTY96" s="14"/>
      <c r="VTZ96" s="14"/>
      <c r="VUA96" s="14"/>
      <c r="VUB96" s="14"/>
      <c r="VUC96" s="14"/>
      <c r="VUD96" s="14"/>
      <c r="VUE96" s="14"/>
      <c r="VUF96" s="14"/>
      <c r="VUG96" s="14"/>
      <c r="VUH96" s="14"/>
      <c r="VUI96" s="14"/>
      <c r="VUJ96" s="14"/>
      <c r="VUK96" s="14"/>
      <c r="VUL96" s="14"/>
      <c r="VUM96" s="14"/>
      <c r="VUN96" s="14"/>
      <c r="VUO96" s="14"/>
      <c r="VUP96" s="14"/>
      <c r="VUQ96" s="14"/>
      <c r="VUR96" s="14"/>
      <c r="VUS96" s="14"/>
      <c r="VUT96" s="14"/>
      <c r="VUU96" s="14"/>
      <c r="VUV96" s="14"/>
      <c r="VUW96" s="14"/>
      <c r="VUX96" s="14"/>
      <c r="VUY96" s="14"/>
      <c r="VUZ96" s="14"/>
      <c r="VVA96" s="14"/>
      <c r="VVB96" s="14"/>
      <c r="VVC96" s="14"/>
      <c r="VVD96" s="14"/>
      <c r="VVE96" s="14"/>
      <c r="VVF96" s="14"/>
      <c r="VVG96" s="14"/>
      <c r="VVH96" s="14"/>
      <c r="VVI96" s="14"/>
      <c r="VVJ96" s="14"/>
      <c r="VVK96" s="14"/>
      <c r="VVL96" s="14"/>
      <c r="VVM96" s="14"/>
      <c r="VVN96" s="14"/>
      <c r="VVO96" s="14"/>
      <c r="VVP96" s="14"/>
      <c r="VVQ96" s="14"/>
      <c r="VVR96" s="14"/>
      <c r="VVS96" s="14"/>
      <c r="VVT96" s="14"/>
      <c r="VVU96" s="14"/>
      <c r="VVV96" s="14"/>
      <c r="VVW96" s="14"/>
      <c r="VVX96" s="14"/>
      <c r="VVY96" s="14"/>
      <c r="VVZ96" s="14"/>
      <c r="VWA96" s="14"/>
      <c r="VWB96" s="14"/>
      <c r="VWC96" s="14"/>
      <c r="VWD96" s="14"/>
      <c r="VWE96" s="14"/>
      <c r="VWF96" s="14"/>
      <c r="VWG96" s="14"/>
      <c r="VWH96" s="14"/>
      <c r="VWI96" s="14"/>
      <c r="VWJ96" s="14"/>
      <c r="VWK96" s="14"/>
      <c r="VWL96" s="14"/>
      <c r="VWM96" s="14"/>
      <c r="VWN96" s="14"/>
      <c r="VWO96" s="14"/>
      <c r="VWP96" s="14"/>
      <c r="VWQ96" s="14"/>
      <c r="VWR96" s="14"/>
      <c r="VWS96" s="14"/>
      <c r="VWT96" s="14"/>
      <c r="VWU96" s="14"/>
      <c r="VWV96" s="14"/>
      <c r="VWW96" s="14"/>
      <c r="VWX96" s="14"/>
      <c r="VWY96" s="14"/>
      <c r="VWZ96" s="14"/>
      <c r="VXA96" s="14"/>
      <c r="VXB96" s="14"/>
      <c r="VXC96" s="14"/>
      <c r="VXD96" s="14"/>
      <c r="VXE96" s="14"/>
      <c r="VXF96" s="14"/>
      <c r="VXG96" s="14"/>
      <c r="VXH96" s="14"/>
      <c r="VXI96" s="14"/>
      <c r="VXJ96" s="14"/>
      <c r="VXK96" s="14"/>
      <c r="VXL96" s="14"/>
      <c r="VXM96" s="14"/>
      <c r="VXN96" s="14"/>
      <c r="VXO96" s="14"/>
      <c r="VXP96" s="14"/>
      <c r="VXQ96" s="14"/>
      <c r="VXR96" s="14"/>
      <c r="VXS96" s="14"/>
      <c r="VXT96" s="14"/>
      <c r="VXU96" s="14"/>
      <c r="VXV96" s="14"/>
      <c r="VXW96" s="14"/>
      <c r="VXX96" s="14"/>
      <c r="VXY96" s="14"/>
      <c r="VXZ96" s="14"/>
      <c r="VYA96" s="14"/>
      <c r="VYB96" s="14"/>
      <c r="VYC96" s="14"/>
      <c r="VYD96" s="14"/>
      <c r="VYE96" s="14"/>
      <c r="VYF96" s="14"/>
      <c r="VYG96" s="14"/>
      <c r="VYH96" s="14"/>
      <c r="VYI96" s="14"/>
      <c r="VYJ96" s="14"/>
      <c r="VYK96" s="14"/>
      <c r="VYL96" s="14"/>
      <c r="VYM96" s="14"/>
      <c r="VYN96" s="14"/>
      <c r="VYO96" s="14"/>
      <c r="VYP96" s="14"/>
      <c r="VYQ96" s="14"/>
      <c r="VYR96" s="14"/>
      <c r="VYS96" s="14"/>
      <c r="VYT96" s="14"/>
      <c r="VYU96" s="14"/>
      <c r="VYV96" s="14"/>
      <c r="VYW96" s="14"/>
      <c r="VYX96" s="14"/>
      <c r="VYY96" s="14"/>
      <c r="VYZ96" s="14"/>
      <c r="VZA96" s="14"/>
      <c r="VZB96" s="14"/>
      <c r="VZC96" s="14"/>
      <c r="VZD96" s="14"/>
      <c r="VZE96" s="14"/>
      <c r="VZF96" s="14"/>
      <c r="VZG96" s="14"/>
      <c r="VZH96" s="14"/>
      <c r="VZI96" s="14"/>
      <c r="VZJ96" s="14"/>
      <c r="VZK96" s="14"/>
      <c r="VZL96" s="14"/>
      <c r="VZM96" s="14"/>
      <c r="VZN96" s="14"/>
      <c r="VZO96" s="14"/>
      <c r="VZP96" s="14"/>
      <c r="VZQ96" s="14"/>
      <c r="VZR96" s="14"/>
      <c r="VZS96" s="14"/>
      <c r="VZT96" s="14"/>
      <c r="VZU96" s="14"/>
      <c r="VZV96" s="14"/>
      <c r="VZW96" s="14"/>
      <c r="VZX96" s="14"/>
      <c r="VZY96" s="14"/>
      <c r="VZZ96" s="14"/>
      <c r="WAA96" s="14"/>
      <c r="WAB96" s="14"/>
      <c r="WAC96" s="14"/>
      <c r="WAD96" s="14"/>
      <c r="WAE96" s="14"/>
      <c r="WAF96" s="14"/>
      <c r="WAG96" s="14"/>
      <c r="WAH96" s="14"/>
      <c r="WAI96" s="14"/>
      <c r="WAJ96" s="14"/>
      <c r="WAK96" s="14"/>
      <c r="WAL96" s="14"/>
      <c r="WAM96" s="14"/>
      <c r="WAN96" s="14"/>
      <c r="WAO96" s="14"/>
      <c r="WAP96" s="14"/>
      <c r="WAQ96" s="14"/>
      <c r="WAR96" s="14"/>
      <c r="WAS96" s="14"/>
      <c r="WAT96" s="14"/>
      <c r="WAU96" s="14"/>
      <c r="WAV96" s="14"/>
      <c r="WAW96" s="14"/>
      <c r="WAX96" s="14"/>
      <c r="WAY96" s="14"/>
      <c r="WAZ96" s="14"/>
      <c r="WBA96" s="14"/>
      <c r="WBB96" s="14"/>
      <c r="WBC96" s="14"/>
      <c r="WBD96" s="14"/>
      <c r="WBE96" s="14"/>
      <c r="WBF96" s="14"/>
      <c r="WBG96" s="14"/>
      <c r="WBH96" s="14"/>
      <c r="WBI96" s="14"/>
      <c r="WBJ96" s="14"/>
      <c r="WBK96" s="14"/>
      <c r="WBL96" s="14"/>
      <c r="WBM96" s="14"/>
      <c r="WBN96" s="14"/>
      <c r="WBO96" s="14"/>
      <c r="WBP96" s="14"/>
      <c r="WBQ96" s="14"/>
      <c r="WBR96" s="14"/>
      <c r="WBS96" s="14"/>
      <c r="WBT96" s="14"/>
      <c r="WBU96" s="14"/>
      <c r="WBV96" s="14"/>
      <c r="WBW96" s="14"/>
      <c r="WBX96" s="14"/>
      <c r="WBY96" s="14"/>
      <c r="WBZ96" s="14"/>
      <c r="WCA96" s="14"/>
      <c r="WCB96" s="14"/>
      <c r="WCC96" s="14"/>
      <c r="WCD96" s="14"/>
      <c r="WCE96" s="14"/>
      <c r="WCF96" s="14"/>
      <c r="WCG96" s="14"/>
      <c r="WCH96" s="14"/>
      <c r="WCI96" s="14"/>
      <c r="WCJ96" s="14"/>
      <c r="WCK96" s="14"/>
      <c r="WCL96" s="14"/>
      <c r="WCM96" s="14"/>
      <c r="WCN96" s="14"/>
      <c r="WCO96" s="14"/>
      <c r="WCP96" s="14"/>
      <c r="WCQ96" s="14"/>
      <c r="WCR96" s="14"/>
      <c r="WCS96" s="14"/>
      <c r="WCT96" s="14"/>
      <c r="WCU96" s="14"/>
      <c r="WCV96" s="14"/>
      <c r="WCW96" s="14"/>
      <c r="WCX96" s="14"/>
      <c r="WCY96" s="14"/>
      <c r="WCZ96" s="14"/>
      <c r="WDA96" s="14"/>
      <c r="WDB96" s="14"/>
      <c r="WDC96" s="14"/>
      <c r="WDD96" s="14"/>
      <c r="WDE96" s="14"/>
      <c r="WDF96" s="14"/>
      <c r="WDG96" s="14"/>
      <c r="WDH96" s="14"/>
      <c r="WDI96" s="14"/>
      <c r="WDJ96" s="14"/>
      <c r="WDK96" s="14"/>
      <c r="WDL96" s="14"/>
      <c r="WDM96" s="14"/>
      <c r="WDN96" s="14"/>
      <c r="WDO96" s="14"/>
      <c r="WDP96" s="14"/>
      <c r="WDQ96" s="14"/>
      <c r="WDR96" s="14"/>
      <c r="WDS96" s="14"/>
      <c r="WDT96" s="14"/>
      <c r="WDU96" s="14"/>
      <c r="WDV96" s="14"/>
      <c r="WDW96" s="14"/>
      <c r="WDX96" s="14"/>
      <c r="WDY96" s="14"/>
      <c r="WDZ96" s="14"/>
      <c r="WEA96" s="14"/>
      <c r="WEB96" s="14"/>
      <c r="WEC96" s="14"/>
      <c r="WED96" s="14"/>
      <c r="WEE96" s="14"/>
      <c r="WEF96" s="14"/>
      <c r="WEG96" s="14"/>
      <c r="WEH96" s="14"/>
      <c r="WEI96" s="14"/>
      <c r="WEJ96" s="14"/>
      <c r="WEK96" s="14"/>
      <c r="WEL96" s="14"/>
      <c r="WEM96" s="14"/>
      <c r="WEN96" s="14"/>
      <c r="WEO96" s="14"/>
      <c r="WEP96" s="14"/>
      <c r="WEQ96" s="14"/>
      <c r="WER96" s="14"/>
      <c r="WES96" s="14"/>
      <c r="WET96" s="14"/>
      <c r="WEU96" s="14"/>
      <c r="WEV96" s="14"/>
      <c r="WEW96" s="14"/>
      <c r="WEX96" s="14"/>
      <c r="WEY96" s="14"/>
      <c r="WEZ96" s="14"/>
      <c r="WFA96" s="14"/>
      <c r="WFB96" s="14"/>
      <c r="WFC96" s="14"/>
      <c r="WFD96" s="14"/>
      <c r="WFE96" s="14"/>
      <c r="WFF96" s="14"/>
      <c r="WFG96" s="14"/>
      <c r="WFH96" s="14"/>
      <c r="WFI96" s="14"/>
      <c r="WFJ96" s="14"/>
      <c r="WFK96" s="14"/>
      <c r="WFL96" s="14"/>
      <c r="WFM96" s="14"/>
      <c r="WFN96" s="14"/>
      <c r="WFO96" s="14"/>
      <c r="WFP96" s="14"/>
      <c r="WFQ96" s="14"/>
      <c r="WFR96" s="14"/>
      <c r="WFS96" s="14"/>
      <c r="WFT96" s="14"/>
      <c r="WFU96" s="14"/>
      <c r="WFV96" s="14"/>
      <c r="WFW96" s="14"/>
      <c r="WFX96" s="14"/>
      <c r="WFY96" s="14"/>
      <c r="WFZ96" s="14"/>
      <c r="WGA96" s="14"/>
      <c r="WGB96" s="14"/>
      <c r="WGC96" s="14"/>
      <c r="WGD96" s="14"/>
      <c r="WGE96" s="14"/>
      <c r="WGF96" s="14"/>
      <c r="WGG96" s="14"/>
      <c r="WGH96" s="14"/>
      <c r="WGI96" s="14"/>
      <c r="WGJ96" s="14"/>
      <c r="WGK96" s="14"/>
      <c r="WGL96" s="14"/>
      <c r="WGM96" s="14"/>
      <c r="WGN96" s="14"/>
      <c r="WGO96" s="14"/>
      <c r="WGP96" s="14"/>
      <c r="WGQ96" s="14"/>
      <c r="WGR96" s="14"/>
      <c r="WGS96" s="14"/>
      <c r="WGT96" s="14"/>
      <c r="WGU96" s="14"/>
      <c r="WGV96" s="14"/>
      <c r="WGW96" s="14"/>
      <c r="WGX96" s="14"/>
      <c r="WGY96" s="14"/>
      <c r="WGZ96" s="14"/>
      <c r="WHA96" s="14"/>
      <c r="WHB96" s="14"/>
      <c r="WHC96" s="14"/>
      <c r="WHD96" s="14"/>
      <c r="WHE96" s="14"/>
      <c r="WHF96" s="14"/>
      <c r="WHG96" s="14"/>
      <c r="WHH96" s="14"/>
      <c r="WHI96" s="14"/>
      <c r="WHJ96" s="14"/>
      <c r="WHK96" s="14"/>
      <c r="WHL96" s="14"/>
      <c r="WHM96" s="14"/>
      <c r="WHN96" s="14"/>
      <c r="WHO96" s="14"/>
      <c r="WHP96" s="14"/>
      <c r="WHQ96" s="14"/>
      <c r="WHR96" s="14"/>
      <c r="WHS96" s="14"/>
      <c r="WHT96" s="14"/>
      <c r="WHU96" s="14"/>
      <c r="WHV96" s="14"/>
      <c r="WHW96" s="14"/>
      <c r="WHX96" s="14"/>
      <c r="WHY96" s="14"/>
      <c r="WHZ96" s="14"/>
      <c r="WIA96" s="14"/>
      <c r="WIB96" s="14"/>
      <c r="WIC96" s="14"/>
      <c r="WID96" s="14"/>
      <c r="WIE96" s="14"/>
      <c r="WIF96" s="14"/>
      <c r="WIG96" s="14"/>
      <c r="WIH96" s="14"/>
      <c r="WII96" s="14"/>
      <c r="WIJ96" s="14"/>
      <c r="WIK96" s="14"/>
      <c r="WIL96" s="14"/>
      <c r="WIM96" s="14"/>
      <c r="WIN96" s="14"/>
      <c r="WIO96" s="14"/>
      <c r="WIP96" s="14"/>
      <c r="WIQ96" s="14"/>
      <c r="WIR96" s="14"/>
      <c r="WIS96" s="14"/>
      <c r="WIT96" s="14"/>
      <c r="WIU96" s="14"/>
      <c r="WIV96" s="14"/>
      <c r="WIW96" s="14"/>
      <c r="WIX96" s="14"/>
      <c r="WIY96" s="14"/>
      <c r="WIZ96" s="14"/>
      <c r="WJA96" s="14"/>
      <c r="WJB96" s="14"/>
      <c r="WJC96" s="14"/>
      <c r="WJD96" s="14"/>
      <c r="WJE96" s="14"/>
      <c r="WJF96" s="14"/>
      <c r="WJG96" s="14"/>
      <c r="WJH96" s="14"/>
      <c r="WJI96" s="14"/>
      <c r="WJJ96" s="14"/>
      <c r="WJK96" s="14"/>
      <c r="WJL96" s="14"/>
      <c r="WJM96" s="14"/>
      <c r="WJN96" s="14"/>
      <c r="WJO96" s="14"/>
      <c r="WJP96" s="14"/>
      <c r="WJQ96" s="14"/>
      <c r="WJR96" s="14"/>
      <c r="WJS96" s="14"/>
      <c r="WJT96" s="14"/>
      <c r="WJU96" s="14"/>
      <c r="WJV96" s="14"/>
      <c r="WJW96" s="14"/>
      <c r="WJX96" s="14"/>
      <c r="WJY96" s="14"/>
      <c r="WJZ96" s="14"/>
      <c r="WKA96" s="14"/>
      <c r="WKB96" s="14"/>
      <c r="WKC96" s="14"/>
      <c r="WKD96" s="14"/>
      <c r="WKE96" s="14"/>
      <c r="WKF96" s="14"/>
      <c r="WKG96" s="14"/>
      <c r="WKH96" s="14"/>
      <c r="WKI96" s="14"/>
      <c r="WKJ96" s="14"/>
      <c r="WKK96" s="14"/>
      <c r="WKL96" s="14"/>
      <c r="WKM96" s="14"/>
      <c r="WKN96" s="14"/>
      <c r="WKO96" s="14"/>
      <c r="WKP96" s="14"/>
      <c r="WKQ96" s="14"/>
      <c r="WKR96" s="14"/>
      <c r="WKS96" s="14"/>
      <c r="WKT96" s="14"/>
      <c r="WKU96" s="14"/>
      <c r="WKV96" s="14"/>
      <c r="WKW96" s="14"/>
      <c r="WKX96" s="14"/>
      <c r="WKY96" s="14"/>
      <c r="WKZ96" s="14"/>
      <c r="WLA96" s="14"/>
      <c r="WLB96" s="14"/>
      <c r="WLC96" s="14"/>
      <c r="WLD96" s="14"/>
      <c r="WLE96" s="14"/>
      <c r="WLF96" s="14"/>
      <c r="WLG96" s="14"/>
      <c r="WLH96" s="14"/>
      <c r="WLI96" s="14"/>
      <c r="WLJ96" s="14"/>
      <c r="WLK96" s="14"/>
      <c r="WLL96" s="14"/>
      <c r="WLM96" s="14"/>
      <c r="WLN96" s="14"/>
      <c r="WLO96" s="14"/>
      <c r="WLP96" s="14"/>
      <c r="WLQ96" s="14"/>
      <c r="WLR96" s="14"/>
      <c r="WLS96" s="14"/>
      <c r="WLT96" s="14"/>
      <c r="WLU96" s="14"/>
      <c r="WLV96" s="14"/>
      <c r="WLW96" s="14"/>
      <c r="WLX96" s="14"/>
      <c r="WLY96" s="14"/>
      <c r="WLZ96" s="14"/>
      <c r="WMA96" s="14"/>
      <c r="WMB96" s="14"/>
      <c r="WMC96" s="14"/>
      <c r="WMD96" s="14"/>
      <c r="WME96" s="14"/>
      <c r="WMF96" s="14"/>
      <c r="WMG96" s="14"/>
      <c r="WMH96" s="14"/>
      <c r="WMI96" s="14"/>
      <c r="WMJ96" s="14"/>
      <c r="WMK96" s="14"/>
      <c r="WML96" s="14"/>
      <c r="WMM96" s="14"/>
      <c r="WMN96" s="14"/>
      <c r="WMO96" s="14"/>
      <c r="WMP96" s="14"/>
      <c r="WMQ96" s="14"/>
      <c r="WMR96" s="14"/>
      <c r="WMS96" s="14"/>
      <c r="WMT96" s="14"/>
      <c r="WMU96" s="14"/>
      <c r="WMV96" s="14"/>
      <c r="WMW96" s="14"/>
      <c r="WMX96" s="14"/>
      <c r="WMY96" s="14"/>
      <c r="WMZ96" s="14"/>
      <c r="WNA96" s="14"/>
      <c r="WNB96" s="14"/>
      <c r="WNC96" s="14"/>
      <c r="WND96" s="14"/>
      <c r="WNE96" s="14"/>
      <c r="WNF96" s="14"/>
      <c r="WNG96" s="14"/>
      <c r="WNH96" s="14"/>
      <c r="WNI96" s="14"/>
      <c r="WNJ96" s="14"/>
      <c r="WNK96" s="14"/>
      <c r="WNL96" s="14"/>
      <c r="WNM96" s="14"/>
      <c r="WNN96" s="14"/>
      <c r="WNO96" s="14"/>
      <c r="WNP96" s="14"/>
      <c r="WNQ96" s="14"/>
      <c r="WNR96" s="14"/>
      <c r="WNS96" s="14"/>
      <c r="WNT96" s="14"/>
      <c r="WNU96" s="14"/>
      <c r="WNV96" s="14"/>
      <c r="WNW96" s="14"/>
      <c r="WNX96" s="14"/>
      <c r="WNY96" s="14"/>
      <c r="WNZ96" s="14"/>
      <c r="WOA96" s="14"/>
      <c r="WOB96" s="14"/>
      <c r="WOC96" s="14"/>
      <c r="WOD96" s="14"/>
      <c r="WOE96" s="14"/>
      <c r="WOF96" s="14"/>
      <c r="WOG96" s="14"/>
      <c r="WOH96" s="14"/>
      <c r="WOI96" s="14"/>
      <c r="WOJ96" s="14"/>
      <c r="WOK96" s="14"/>
      <c r="WOL96" s="14"/>
      <c r="WOM96" s="14"/>
      <c r="WON96" s="14"/>
      <c r="WOO96" s="14"/>
      <c r="WOP96" s="14"/>
      <c r="WOQ96" s="14"/>
      <c r="WOR96" s="14"/>
      <c r="WOS96" s="14"/>
      <c r="WOT96" s="14"/>
      <c r="WOU96" s="14"/>
      <c r="WOV96" s="14"/>
      <c r="WOW96" s="14"/>
      <c r="WOX96" s="14"/>
      <c r="WOY96" s="14"/>
      <c r="WOZ96" s="14"/>
      <c r="WPA96" s="14"/>
      <c r="WPB96" s="14"/>
      <c r="WPC96" s="14"/>
      <c r="WPD96" s="14"/>
      <c r="WPE96" s="14"/>
      <c r="WPF96" s="14"/>
      <c r="WPG96" s="14"/>
      <c r="WPH96" s="14"/>
      <c r="WPI96" s="14"/>
      <c r="WPJ96" s="14"/>
      <c r="WPK96" s="14"/>
      <c r="WPL96" s="14"/>
      <c r="WPM96" s="14"/>
      <c r="WPN96" s="14"/>
      <c r="WPO96" s="14"/>
      <c r="WPP96" s="14"/>
      <c r="WPQ96" s="14"/>
      <c r="WPR96" s="14"/>
      <c r="WPS96" s="14"/>
      <c r="WPT96" s="14"/>
      <c r="WPU96" s="14"/>
      <c r="WPV96" s="14"/>
      <c r="WPW96" s="14"/>
      <c r="WPX96" s="14"/>
      <c r="WPY96" s="14"/>
      <c r="WPZ96" s="14"/>
      <c r="WQA96" s="14"/>
      <c r="WQB96" s="14"/>
      <c r="WQC96" s="14"/>
      <c r="WQD96" s="14"/>
      <c r="WQE96" s="14"/>
      <c r="WQF96" s="14"/>
      <c r="WQG96" s="14"/>
      <c r="WQH96" s="14"/>
      <c r="WQI96" s="14"/>
      <c r="WQJ96" s="14"/>
      <c r="WQK96" s="14"/>
      <c r="WQL96" s="14"/>
      <c r="WQM96" s="14"/>
      <c r="WQN96" s="14"/>
      <c r="WQO96" s="14"/>
      <c r="WQP96" s="14"/>
      <c r="WQQ96" s="14"/>
      <c r="WQR96" s="14"/>
      <c r="WQS96" s="14"/>
      <c r="WQT96" s="14"/>
      <c r="WQU96" s="14"/>
      <c r="WQV96" s="14"/>
      <c r="WQW96" s="14"/>
      <c r="WQX96" s="14"/>
      <c r="WQY96" s="14"/>
      <c r="WQZ96" s="14"/>
      <c r="WRA96" s="14"/>
      <c r="WRB96" s="14"/>
      <c r="WRC96" s="14"/>
      <c r="WRD96" s="14"/>
      <c r="WRE96" s="14"/>
      <c r="WRF96" s="14"/>
      <c r="WRG96" s="14"/>
      <c r="WRH96" s="14"/>
      <c r="WRI96" s="14"/>
      <c r="WRJ96" s="14"/>
      <c r="WRK96" s="14"/>
      <c r="WRL96" s="14"/>
      <c r="WRM96" s="14"/>
      <c r="WRN96" s="14"/>
      <c r="WRO96" s="14"/>
      <c r="WRP96" s="14"/>
      <c r="WRQ96" s="14"/>
      <c r="WRR96" s="14"/>
      <c r="WRS96" s="14"/>
      <c r="WRT96" s="14"/>
      <c r="WRU96" s="14"/>
      <c r="WRV96" s="14"/>
      <c r="WRW96" s="14"/>
      <c r="WRX96" s="14"/>
      <c r="WRY96" s="14"/>
      <c r="WRZ96" s="14"/>
      <c r="WSA96" s="14"/>
      <c r="WSB96" s="14"/>
      <c r="WSC96" s="14"/>
      <c r="WSD96" s="14"/>
      <c r="WSE96" s="14"/>
      <c r="WSF96" s="14"/>
      <c r="WSG96" s="14"/>
      <c r="WSH96" s="14"/>
      <c r="WSI96" s="14"/>
      <c r="WSJ96" s="14"/>
      <c r="WSK96" s="14"/>
      <c r="WSL96" s="14"/>
      <c r="WSM96" s="14"/>
      <c r="WSN96" s="14"/>
      <c r="WSO96" s="14"/>
      <c r="WSP96" s="14"/>
      <c r="WSQ96" s="14"/>
      <c r="WSR96" s="14"/>
      <c r="WSS96" s="14"/>
      <c r="WST96" s="14"/>
      <c r="WSU96" s="14"/>
      <c r="WSV96" s="14"/>
      <c r="WSW96" s="14"/>
      <c r="WSX96" s="14"/>
      <c r="WSY96" s="14"/>
      <c r="WSZ96" s="14"/>
      <c r="WTA96" s="14"/>
      <c r="WTB96" s="14"/>
      <c r="WTC96" s="14"/>
      <c r="WTD96" s="14"/>
      <c r="WTE96" s="14"/>
      <c r="WTF96" s="14"/>
      <c r="WTG96" s="14"/>
      <c r="WTH96" s="14"/>
      <c r="WTI96" s="14"/>
      <c r="WTJ96" s="14"/>
      <c r="WTK96" s="14"/>
      <c r="WTL96" s="14"/>
      <c r="WTM96" s="14"/>
      <c r="WTN96" s="14"/>
      <c r="WTO96" s="14"/>
      <c r="WTP96" s="14"/>
      <c r="WTQ96" s="14"/>
      <c r="WTR96" s="14"/>
      <c r="WTS96" s="14"/>
      <c r="WTT96" s="14"/>
      <c r="WTU96" s="14"/>
      <c r="WTV96" s="14"/>
      <c r="WTW96" s="14"/>
      <c r="WTX96" s="14"/>
      <c r="WTY96" s="14"/>
      <c r="WTZ96" s="14"/>
      <c r="WUA96" s="14"/>
      <c r="WUB96" s="14"/>
      <c r="WUC96" s="14"/>
      <c r="WUD96" s="14"/>
      <c r="WUE96" s="14"/>
      <c r="WUF96" s="14"/>
      <c r="WUG96" s="14"/>
      <c r="WUH96" s="14"/>
      <c r="WUI96" s="14"/>
      <c r="WUJ96" s="14"/>
      <c r="WUK96" s="14"/>
      <c r="WUL96" s="14"/>
      <c r="WUM96" s="14"/>
      <c r="WUN96" s="14"/>
      <c r="WUO96" s="14"/>
      <c r="WUP96" s="14"/>
      <c r="WUQ96" s="14"/>
      <c r="WUR96" s="14"/>
      <c r="WUS96" s="14"/>
      <c r="WUT96" s="14"/>
      <c r="WUU96" s="14"/>
      <c r="WUV96" s="14"/>
      <c r="WUW96" s="14"/>
      <c r="WUX96" s="14"/>
      <c r="WUY96" s="14"/>
      <c r="WUZ96" s="14"/>
      <c r="WVA96" s="14"/>
      <c r="WVB96" s="14"/>
      <c r="WVC96" s="14"/>
      <c r="WVD96" s="14"/>
      <c r="WVE96" s="14"/>
      <c r="WVF96" s="14"/>
      <c r="WVG96" s="14"/>
      <c r="WVH96" s="14"/>
      <c r="WVI96" s="14"/>
      <c r="WVJ96" s="14"/>
      <c r="WVK96" s="14"/>
      <c r="WVL96" s="14"/>
      <c r="WVM96" s="14"/>
      <c r="WVN96" s="14"/>
      <c r="WVO96" s="14"/>
      <c r="WVP96" s="14"/>
      <c r="WVQ96" s="14"/>
      <c r="WVR96" s="14"/>
      <c r="WVS96" s="14"/>
      <c r="WVT96" s="14"/>
      <c r="WVU96" s="14"/>
      <c r="WVV96" s="14"/>
      <c r="WVW96" s="14"/>
      <c r="WVX96" s="14"/>
      <c r="WVY96" s="14"/>
      <c r="WVZ96" s="14"/>
      <c r="WWA96" s="14"/>
      <c r="WWB96" s="14"/>
      <c r="WWC96" s="14"/>
      <c r="WWD96" s="14"/>
      <c r="WWE96" s="14"/>
      <c r="WWF96" s="14"/>
      <c r="WWG96" s="14"/>
      <c r="WWH96" s="14"/>
      <c r="WWI96" s="14"/>
      <c r="WWJ96" s="14"/>
      <c r="WWK96" s="14"/>
      <c r="WWL96" s="14"/>
      <c r="WWM96" s="14"/>
      <c r="WWN96" s="14"/>
      <c r="WWO96" s="14"/>
      <c r="WWP96" s="14"/>
      <c r="WWQ96" s="14"/>
      <c r="WWR96" s="14"/>
      <c r="WWS96" s="14"/>
      <c r="WWT96" s="14"/>
      <c r="WWU96" s="14"/>
      <c r="WWV96" s="14"/>
      <c r="WWW96" s="14"/>
      <c r="WWX96" s="14"/>
      <c r="WWY96" s="14"/>
      <c r="WWZ96" s="14"/>
      <c r="WXA96" s="14"/>
      <c r="WXB96" s="14"/>
      <c r="WXC96" s="14"/>
      <c r="WXD96" s="14"/>
      <c r="WXE96" s="14"/>
      <c r="WXF96" s="14"/>
      <c r="WXG96" s="14"/>
      <c r="WXH96" s="14"/>
      <c r="WXI96" s="14"/>
      <c r="WXJ96" s="14"/>
      <c r="WXK96" s="14"/>
      <c r="WXL96" s="14"/>
      <c r="WXM96" s="14"/>
      <c r="WXN96" s="14"/>
      <c r="WXO96" s="14"/>
      <c r="WXP96" s="14"/>
      <c r="WXQ96" s="14"/>
      <c r="WXR96" s="14"/>
      <c r="WXS96" s="14"/>
      <c r="WXT96" s="14"/>
      <c r="WXU96" s="14"/>
      <c r="WXV96" s="14"/>
      <c r="WXW96" s="14"/>
      <c r="WXX96" s="14"/>
      <c r="WXY96" s="14"/>
      <c r="WXZ96" s="14"/>
      <c r="WYA96" s="14"/>
      <c r="WYB96" s="14"/>
      <c r="WYC96" s="14"/>
      <c r="WYD96" s="14"/>
      <c r="WYE96" s="14"/>
      <c r="WYF96" s="14"/>
      <c r="WYG96" s="14"/>
      <c r="WYH96" s="14"/>
      <c r="WYI96" s="14"/>
      <c r="WYJ96" s="14"/>
      <c r="WYK96" s="14"/>
      <c r="WYL96" s="14"/>
      <c r="WYM96" s="14"/>
      <c r="WYN96" s="14"/>
      <c r="WYO96" s="14"/>
      <c r="WYP96" s="14"/>
      <c r="WYQ96" s="14"/>
      <c r="WYR96" s="14"/>
      <c r="WYS96" s="14"/>
      <c r="WYT96" s="14"/>
      <c r="WYU96" s="14"/>
      <c r="WYV96" s="14"/>
      <c r="WYW96" s="14"/>
      <c r="WYX96" s="14"/>
      <c r="WYY96" s="14"/>
      <c r="WYZ96" s="14"/>
      <c r="WZA96" s="14"/>
      <c r="WZB96" s="14"/>
      <c r="WZC96" s="14"/>
      <c r="WZD96" s="14"/>
      <c r="WZE96" s="14"/>
      <c r="WZF96" s="14"/>
      <c r="WZG96" s="14"/>
      <c r="WZH96" s="14"/>
      <c r="WZI96" s="14"/>
      <c r="WZJ96" s="14"/>
      <c r="WZK96" s="14"/>
      <c r="WZL96" s="14"/>
      <c r="WZM96" s="14"/>
      <c r="WZN96" s="14"/>
      <c r="WZO96" s="14"/>
      <c r="WZP96" s="14"/>
      <c r="WZQ96" s="14"/>
      <c r="WZR96" s="14"/>
      <c r="WZS96" s="14"/>
      <c r="WZT96" s="14"/>
      <c r="WZU96" s="14"/>
      <c r="WZV96" s="14"/>
      <c r="WZW96" s="14"/>
      <c r="WZX96" s="14"/>
      <c r="WZY96" s="14"/>
      <c r="WZZ96" s="14"/>
      <c r="XAA96" s="14"/>
      <c r="XAB96" s="14"/>
      <c r="XAC96" s="14"/>
      <c r="XAD96" s="14"/>
      <c r="XAE96" s="14"/>
      <c r="XAF96" s="14"/>
      <c r="XAG96" s="14"/>
      <c r="XAH96" s="14"/>
      <c r="XAI96" s="14"/>
      <c r="XAJ96" s="14"/>
      <c r="XAK96" s="14"/>
      <c r="XAL96" s="14"/>
      <c r="XAM96" s="14"/>
      <c r="XAN96" s="14"/>
      <c r="XAO96" s="14"/>
      <c r="XAP96" s="14"/>
      <c r="XAQ96" s="14"/>
      <c r="XAR96" s="14"/>
      <c r="XAS96" s="14"/>
      <c r="XAT96" s="14"/>
      <c r="XAU96" s="14"/>
      <c r="XAV96" s="14"/>
      <c r="XAW96" s="14"/>
      <c r="XAX96" s="14"/>
      <c r="XAY96" s="14"/>
      <c r="XAZ96" s="14"/>
      <c r="XBA96" s="14"/>
      <c r="XBB96" s="14"/>
      <c r="XBC96" s="14"/>
      <c r="XBD96" s="14"/>
      <c r="XBE96" s="14"/>
      <c r="XBF96" s="14"/>
      <c r="XBG96" s="14"/>
      <c r="XBH96" s="14"/>
      <c r="XBI96" s="14"/>
      <c r="XBJ96" s="14"/>
      <c r="XBK96" s="14"/>
      <c r="XBL96" s="14"/>
      <c r="XBM96" s="14"/>
      <c r="XBN96" s="14"/>
      <c r="XBO96" s="14"/>
      <c r="XBP96" s="14"/>
      <c r="XBQ96" s="14"/>
      <c r="XBR96" s="14"/>
      <c r="XBS96" s="14"/>
      <c r="XBT96" s="14"/>
      <c r="XBU96" s="14"/>
      <c r="XBV96" s="14"/>
      <c r="XBW96" s="14"/>
      <c r="XBX96" s="14"/>
      <c r="XBY96" s="14"/>
      <c r="XBZ96" s="14"/>
      <c r="XCA96" s="14"/>
      <c r="XCB96" s="14"/>
      <c r="XCC96" s="14"/>
      <c r="XCD96" s="14"/>
      <c r="XCE96" s="14"/>
      <c r="XCF96" s="14"/>
      <c r="XCG96" s="14"/>
      <c r="XCH96" s="14"/>
      <c r="XCI96" s="14"/>
      <c r="XCJ96" s="14"/>
      <c r="XCK96" s="14"/>
      <c r="XCL96" s="14"/>
      <c r="XCM96" s="14"/>
      <c r="XCN96" s="14"/>
      <c r="XCO96" s="14"/>
      <c r="XCP96" s="14"/>
      <c r="XCQ96" s="14"/>
      <c r="XCR96" s="14"/>
      <c r="XCS96" s="14"/>
      <c r="XCT96" s="14"/>
      <c r="XCU96" s="14"/>
      <c r="XCV96" s="14"/>
      <c r="XCW96" s="14"/>
      <c r="XCX96" s="14"/>
      <c r="XCY96" s="14"/>
      <c r="XCZ96" s="14"/>
      <c r="XDA96" s="14"/>
      <c r="XDB96" s="14"/>
      <c r="XDC96" s="14"/>
      <c r="XDD96" s="14"/>
      <c r="XDE96" s="14"/>
      <c r="XDF96" s="14"/>
      <c r="XDG96" s="14"/>
      <c r="XDH96" s="14"/>
      <c r="XDI96" s="14"/>
      <c r="XDJ96" s="14"/>
      <c r="XDK96" s="14"/>
      <c r="XDL96" s="14"/>
      <c r="XDM96" s="14"/>
      <c r="XDN96" s="14"/>
      <c r="XDO96" s="14"/>
      <c r="XDP96" s="14"/>
      <c r="XDQ96" s="14"/>
      <c r="XDR96" s="14"/>
      <c r="XDS96" s="14"/>
      <c r="XDT96" s="14"/>
      <c r="XDU96" s="14"/>
      <c r="XDV96" s="14"/>
      <c r="XDW96" s="14"/>
      <c r="XDX96" s="14"/>
      <c r="XDY96" s="14"/>
      <c r="XDZ96" s="14"/>
      <c r="XEA96" s="14"/>
      <c r="XEB96" s="14"/>
      <c r="XEC96" s="14"/>
      <c r="XED96" s="14"/>
      <c r="XEE96" s="14"/>
      <c r="XEF96" s="14"/>
      <c r="XEG96" s="14"/>
      <c r="XEH96" s="14"/>
      <c r="XEI96" s="14"/>
      <c r="XEJ96" s="14"/>
      <c r="XEK96" s="14"/>
      <c r="XEL96" s="14"/>
      <c r="XEM96" s="14"/>
      <c r="XEN96" s="14"/>
      <c r="XEO96" s="14"/>
      <c r="XEP96" s="14"/>
      <c r="XEQ96" s="14"/>
      <c r="XER96" s="14"/>
      <c r="XES96" s="14"/>
      <c r="XET96" s="14"/>
      <c r="XEU96" s="14"/>
      <c r="XEV96" s="14"/>
      <c r="XEW96" s="14"/>
      <c r="XEX96" s="14"/>
      <c r="XEY96" s="14"/>
      <c r="XEZ96" s="14"/>
      <c r="XFA96" s="14"/>
      <c r="XFB96" s="14"/>
      <c r="XFC96" s="14"/>
    </row>
    <row r="97" spans="1:16383" s="3" customFormat="1" x14ac:dyDescent="0.25">
      <c r="A97" s="758" t="e">
        <f t="shared" si="42"/>
        <v>#REF!</v>
      </c>
      <c r="B97" s="1247" t="s">
        <v>16</v>
      </c>
      <c r="C97" s="1248"/>
      <c r="D97" s="1008">
        <f>+D93-D95-D96</f>
        <v>38466894.815439962</v>
      </c>
      <c r="E97" s="1003">
        <f>+E93-E95-E96</f>
        <v>39864935.817929648</v>
      </c>
      <c r="F97" s="1003">
        <f>+F93-F95-F96</f>
        <v>65021603.707039535</v>
      </c>
      <c r="G97" s="1003">
        <f t="shared" ref="G97:J97" si="47">+G93-G95-G96</f>
        <v>39864935.817929648</v>
      </c>
      <c r="H97" s="1003">
        <f t="shared" si="47"/>
        <v>39864935.817929648</v>
      </c>
      <c r="I97" s="1003">
        <f>+I93-I95</f>
        <v>39864935.817929648</v>
      </c>
      <c r="J97" s="1003">
        <f t="shared" si="47"/>
        <v>39864935.817929648</v>
      </c>
      <c r="K97" s="1003">
        <f t="shared" ref="K97" si="48">+K93-K95-K96</f>
        <v>39864935.817929648</v>
      </c>
      <c r="L97" s="1003">
        <f t="shared" ref="L97" si="49">+L93-L95-L96</f>
        <v>39864935.817929648</v>
      </c>
      <c r="M97" s="1003">
        <f t="shared" ref="M97" si="50">+M93-M95-M96</f>
        <v>39864935.817929648</v>
      </c>
      <c r="N97" s="1003">
        <f t="shared" ref="N97" si="51">+N93-N95-N96</f>
        <v>39864935.817929648</v>
      </c>
      <c r="O97" s="1003">
        <f t="shared" ref="O97" si="52">+O93-O95-O96</f>
        <v>39864935.817929648</v>
      </c>
      <c r="P97" s="997">
        <f t="shared" si="43"/>
        <v>502137856.70177591</v>
      </c>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c r="MT97" s="14"/>
      <c r="MU97" s="14"/>
      <c r="MV97" s="14"/>
      <c r="MW97" s="14"/>
      <c r="MX97" s="14"/>
      <c r="MY97" s="14"/>
      <c r="MZ97" s="14"/>
      <c r="NA97" s="14"/>
      <c r="NB97" s="14"/>
      <c r="NC97" s="14"/>
      <c r="ND97" s="14"/>
      <c r="NE97" s="14"/>
      <c r="NF97" s="14"/>
      <c r="NG97" s="14"/>
      <c r="NH97" s="14"/>
      <c r="NI97" s="14"/>
      <c r="NJ97" s="14"/>
      <c r="NK97" s="14"/>
      <c r="NL97" s="14"/>
      <c r="NM97" s="14"/>
      <c r="NN97" s="14"/>
      <c r="NO97" s="14"/>
      <c r="NP97" s="14"/>
      <c r="NQ97" s="14"/>
      <c r="NR97" s="14"/>
      <c r="NS97" s="14"/>
      <c r="NT97" s="14"/>
      <c r="NU97" s="14"/>
      <c r="NV97" s="14"/>
      <c r="NW97" s="14"/>
      <c r="NX97" s="14"/>
      <c r="NY97" s="14"/>
      <c r="NZ97" s="14"/>
      <c r="OA97" s="14"/>
      <c r="OB97" s="14"/>
      <c r="OC97" s="14"/>
      <c r="OD97" s="14"/>
      <c r="OE97" s="14"/>
      <c r="OF97" s="14"/>
      <c r="OG97" s="14"/>
      <c r="OH97" s="14"/>
      <c r="OI97" s="14"/>
      <c r="OJ97" s="14"/>
      <c r="OK97" s="14"/>
      <c r="OL97" s="14"/>
      <c r="OM97" s="14"/>
      <c r="ON97" s="14"/>
      <c r="OO97" s="14"/>
      <c r="OP97" s="14"/>
      <c r="OQ97" s="14"/>
      <c r="OR97" s="14"/>
      <c r="OS97" s="14"/>
      <c r="OT97" s="14"/>
      <c r="OU97" s="14"/>
      <c r="OV97" s="14"/>
      <c r="OW97" s="14"/>
      <c r="OX97" s="14"/>
      <c r="OY97" s="14"/>
      <c r="OZ97" s="14"/>
      <c r="PA97" s="14"/>
      <c r="PB97" s="14"/>
      <c r="PC97" s="14"/>
      <c r="PD97" s="14"/>
      <c r="PE97" s="14"/>
      <c r="PF97" s="14"/>
      <c r="PG97" s="14"/>
      <c r="PH97" s="14"/>
      <c r="PI97" s="14"/>
      <c r="PJ97" s="14"/>
      <c r="PK97" s="14"/>
      <c r="PL97" s="14"/>
      <c r="PM97" s="14"/>
      <c r="PN97" s="14"/>
      <c r="PO97" s="14"/>
      <c r="PP97" s="14"/>
      <c r="PQ97" s="14"/>
      <c r="PR97" s="14"/>
      <c r="PS97" s="14"/>
      <c r="PT97" s="14"/>
      <c r="PU97" s="14"/>
      <c r="PV97" s="14"/>
      <c r="PW97" s="14"/>
      <c r="PX97" s="14"/>
      <c r="PY97" s="14"/>
      <c r="PZ97" s="14"/>
      <c r="QA97" s="14"/>
      <c r="QB97" s="14"/>
      <c r="QC97" s="14"/>
      <c r="QD97" s="14"/>
      <c r="QE97" s="14"/>
      <c r="QF97" s="14"/>
      <c r="QG97" s="14"/>
      <c r="QH97" s="14"/>
      <c r="QI97" s="14"/>
      <c r="QJ97" s="14"/>
      <c r="QK97" s="14"/>
      <c r="QL97" s="14"/>
      <c r="QM97" s="14"/>
      <c r="QN97" s="14"/>
      <c r="QO97" s="14"/>
      <c r="QP97" s="14"/>
      <c r="QQ97" s="14"/>
      <c r="QR97" s="14"/>
      <c r="QS97" s="14"/>
      <c r="QT97" s="14"/>
      <c r="QU97" s="14"/>
      <c r="QV97" s="14"/>
      <c r="QW97" s="14"/>
      <c r="QX97" s="14"/>
      <c r="QY97" s="14"/>
      <c r="QZ97" s="14"/>
      <c r="RA97" s="14"/>
      <c r="RB97" s="14"/>
      <c r="RC97" s="14"/>
      <c r="RD97" s="14"/>
      <c r="RE97" s="14"/>
      <c r="RF97" s="14"/>
      <c r="RG97" s="14"/>
      <c r="RH97" s="14"/>
      <c r="RI97" s="14"/>
      <c r="RJ97" s="14"/>
      <c r="RK97" s="14"/>
      <c r="RL97" s="14"/>
      <c r="RM97" s="14"/>
      <c r="RN97" s="14"/>
      <c r="RO97" s="14"/>
      <c r="RP97" s="14"/>
      <c r="RQ97" s="14"/>
      <c r="RR97" s="14"/>
      <c r="RS97" s="14"/>
      <c r="RT97" s="14"/>
      <c r="RU97" s="14"/>
      <c r="RV97" s="14"/>
      <c r="RW97" s="14"/>
      <c r="RX97" s="14"/>
      <c r="RY97" s="14"/>
      <c r="RZ97" s="14"/>
      <c r="SA97" s="14"/>
      <c r="SB97" s="14"/>
      <c r="SC97" s="14"/>
      <c r="SD97" s="14"/>
      <c r="SE97" s="14"/>
      <c r="SF97" s="14"/>
      <c r="SG97" s="14"/>
      <c r="SH97" s="14"/>
      <c r="SI97" s="14"/>
      <c r="SJ97" s="14"/>
      <c r="SK97" s="14"/>
      <c r="SL97" s="14"/>
      <c r="SM97" s="14"/>
      <c r="SN97" s="14"/>
      <c r="SO97" s="14"/>
      <c r="SP97" s="14"/>
      <c r="SQ97" s="14"/>
      <c r="SR97" s="14"/>
      <c r="SS97" s="14"/>
      <c r="ST97" s="14"/>
      <c r="SU97" s="14"/>
      <c r="SV97" s="14"/>
      <c r="SW97" s="14"/>
      <c r="SX97" s="14"/>
      <c r="SY97" s="14"/>
      <c r="SZ97" s="14"/>
      <c r="TA97" s="14"/>
      <c r="TB97" s="14"/>
      <c r="TC97" s="14"/>
      <c r="TD97" s="14"/>
      <c r="TE97" s="14"/>
      <c r="TF97" s="14"/>
      <c r="TG97" s="14"/>
      <c r="TH97" s="14"/>
      <c r="TI97" s="14"/>
      <c r="TJ97" s="14"/>
      <c r="TK97" s="14"/>
      <c r="TL97" s="14"/>
      <c r="TM97" s="14"/>
      <c r="TN97" s="14"/>
      <c r="TO97" s="14"/>
      <c r="TP97" s="14"/>
      <c r="TQ97" s="14"/>
      <c r="TR97" s="14"/>
      <c r="TS97" s="14"/>
      <c r="TT97" s="14"/>
      <c r="TU97" s="14"/>
      <c r="TV97" s="14"/>
      <c r="TW97" s="14"/>
      <c r="TX97" s="14"/>
      <c r="TY97" s="14"/>
      <c r="TZ97" s="14"/>
      <c r="UA97" s="14"/>
      <c r="UB97" s="14"/>
      <c r="UC97" s="14"/>
      <c r="UD97" s="14"/>
      <c r="UE97" s="14"/>
      <c r="UF97" s="14"/>
      <c r="UG97" s="14"/>
      <c r="UH97" s="14"/>
      <c r="UI97" s="14"/>
      <c r="UJ97" s="14"/>
      <c r="UK97" s="14"/>
      <c r="UL97" s="14"/>
      <c r="UM97" s="14"/>
      <c r="UN97" s="14"/>
      <c r="UO97" s="14"/>
      <c r="UP97" s="14"/>
      <c r="UQ97" s="14"/>
      <c r="UR97" s="14"/>
      <c r="US97" s="14"/>
      <c r="UT97" s="14"/>
      <c r="UU97" s="14"/>
      <c r="UV97" s="14"/>
      <c r="UW97" s="14"/>
      <c r="UX97" s="14"/>
      <c r="UY97" s="14"/>
      <c r="UZ97" s="14"/>
      <c r="VA97" s="14"/>
      <c r="VB97" s="14"/>
      <c r="VC97" s="14"/>
      <c r="VD97" s="14"/>
      <c r="VE97" s="14"/>
      <c r="VF97" s="14"/>
      <c r="VG97" s="14"/>
      <c r="VH97" s="14"/>
      <c r="VI97" s="14"/>
      <c r="VJ97" s="14"/>
      <c r="VK97" s="14"/>
      <c r="VL97" s="14"/>
      <c r="VM97" s="14"/>
      <c r="VN97" s="14"/>
      <c r="VO97" s="14"/>
      <c r="VP97" s="14"/>
      <c r="VQ97" s="14"/>
      <c r="VR97" s="14"/>
      <c r="VS97" s="14"/>
      <c r="VT97" s="14"/>
      <c r="VU97" s="14"/>
      <c r="VV97" s="14"/>
      <c r="VW97" s="14"/>
      <c r="VX97" s="14"/>
      <c r="VY97" s="14"/>
      <c r="VZ97" s="14"/>
      <c r="WA97" s="14"/>
      <c r="WB97" s="14"/>
      <c r="WC97" s="14"/>
      <c r="WD97" s="14"/>
      <c r="WE97" s="14"/>
      <c r="WF97" s="14"/>
      <c r="WG97" s="14"/>
      <c r="WH97" s="14"/>
      <c r="WI97" s="14"/>
      <c r="WJ97" s="14"/>
      <c r="WK97" s="14"/>
      <c r="WL97" s="14"/>
      <c r="WM97" s="14"/>
      <c r="WN97" s="14"/>
      <c r="WO97" s="14"/>
      <c r="WP97" s="14"/>
      <c r="WQ97" s="14"/>
      <c r="WR97" s="14"/>
      <c r="WS97" s="14"/>
      <c r="WT97" s="14"/>
      <c r="WU97" s="14"/>
      <c r="WV97" s="14"/>
      <c r="WW97" s="14"/>
      <c r="WX97" s="14"/>
      <c r="WY97" s="14"/>
      <c r="WZ97" s="14"/>
      <c r="XA97" s="14"/>
      <c r="XB97" s="14"/>
      <c r="XC97" s="14"/>
      <c r="XD97" s="14"/>
      <c r="XE97" s="14"/>
      <c r="XF97" s="14"/>
      <c r="XG97" s="14"/>
      <c r="XH97" s="14"/>
      <c r="XI97" s="14"/>
      <c r="XJ97" s="14"/>
      <c r="XK97" s="14"/>
      <c r="XL97" s="14"/>
      <c r="XM97" s="14"/>
      <c r="XN97" s="14"/>
      <c r="XO97" s="14"/>
      <c r="XP97" s="14"/>
      <c r="XQ97" s="14"/>
      <c r="XR97" s="14"/>
      <c r="XS97" s="14"/>
      <c r="XT97" s="14"/>
      <c r="XU97" s="14"/>
      <c r="XV97" s="14"/>
      <c r="XW97" s="14"/>
      <c r="XX97" s="14"/>
      <c r="XY97" s="14"/>
      <c r="XZ97" s="14"/>
      <c r="YA97" s="14"/>
      <c r="YB97" s="14"/>
      <c r="YC97" s="14"/>
      <c r="YD97" s="14"/>
      <c r="YE97" s="14"/>
      <c r="YF97" s="14"/>
      <c r="YG97" s="14"/>
      <c r="YH97" s="14"/>
      <c r="YI97" s="14"/>
      <c r="YJ97" s="14"/>
      <c r="YK97" s="14"/>
      <c r="YL97" s="14"/>
      <c r="YM97" s="14"/>
      <c r="YN97" s="14"/>
      <c r="YO97" s="14"/>
      <c r="YP97" s="14"/>
      <c r="YQ97" s="14"/>
      <c r="YR97" s="14"/>
      <c r="YS97" s="14"/>
      <c r="YT97" s="14"/>
      <c r="YU97" s="14"/>
      <c r="YV97" s="14"/>
      <c r="YW97" s="14"/>
      <c r="YX97" s="14"/>
      <c r="YY97" s="14"/>
      <c r="YZ97" s="14"/>
      <c r="ZA97" s="14"/>
      <c r="ZB97" s="14"/>
      <c r="ZC97" s="14"/>
      <c r="ZD97" s="14"/>
      <c r="ZE97" s="14"/>
      <c r="ZF97" s="14"/>
      <c r="ZG97" s="14"/>
      <c r="ZH97" s="14"/>
      <c r="ZI97" s="14"/>
      <c r="ZJ97" s="14"/>
      <c r="ZK97" s="14"/>
      <c r="ZL97" s="14"/>
      <c r="ZM97" s="14"/>
      <c r="ZN97" s="14"/>
      <c r="ZO97" s="14"/>
      <c r="ZP97" s="14"/>
      <c r="ZQ97" s="14"/>
      <c r="ZR97" s="14"/>
      <c r="ZS97" s="14"/>
      <c r="ZT97" s="14"/>
      <c r="ZU97" s="14"/>
      <c r="ZV97" s="14"/>
      <c r="ZW97" s="14"/>
      <c r="ZX97" s="14"/>
      <c r="ZY97" s="14"/>
      <c r="ZZ97" s="14"/>
      <c r="AAA97" s="14"/>
      <c r="AAB97" s="14"/>
      <c r="AAC97" s="14"/>
      <c r="AAD97" s="14"/>
      <c r="AAE97" s="14"/>
      <c r="AAF97" s="14"/>
      <c r="AAG97" s="14"/>
      <c r="AAH97" s="14"/>
      <c r="AAI97" s="14"/>
      <c r="AAJ97" s="14"/>
      <c r="AAK97" s="14"/>
      <c r="AAL97" s="14"/>
      <c r="AAM97" s="14"/>
      <c r="AAN97" s="14"/>
      <c r="AAO97" s="14"/>
      <c r="AAP97" s="14"/>
      <c r="AAQ97" s="14"/>
      <c r="AAR97" s="14"/>
      <c r="AAS97" s="14"/>
      <c r="AAT97" s="14"/>
      <c r="AAU97" s="14"/>
      <c r="AAV97" s="14"/>
      <c r="AAW97" s="14"/>
      <c r="AAX97" s="14"/>
      <c r="AAY97" s="14"/>
      <c r="AAZ97" s="14"/>
      <c r="ABA97" s="14"/>
      <c r="ABB97" s="14"/>
      <c r="ABC97" s="14"/>
      <c r="ABD97" s="14"/>
      <c r="ABE97" s="14"/>
      <c r="ABF97" s="14"/>
      <c r="ABG97" s="14"/>
      <c r="ABH97" s="14"/>
      <c r="ABI97" s="14"/>
      <c r="ABJ97" s="14"/>
      <c r="ABK97" s="14"/>
      <c r="ABL97" s="14"/>
      <c r="ABM97" s="14"/>
      <c r="ABN97" s="14"/>
      <c r="ABO97" s="14"/>
      <c r="ABP97" s="14"/>
      <c r="ABQ97" s="14"/>
      <c r="ABR97" s="14"/>
      <c r="ABS97" s="14"/>
      <c r="ABT97" s="14"/>
      <c r="ABU97" s="14"/>
      <c r="ABV97" s="14"/>
      <c r="ABW97" s="14"/>
      <c r="ABX97" s="14"/>
      <c r="ABY97" s="14"/>
      <c r="ABZ97" s="14"/>
      <c r="ACA97" s="14"/>
      <c r="ACB97" s="14"/>
      <c r="ACC97" s="14"/>
      <c r="ACD97" s="14"/>
      <c r="ACE97" s="14"/>
      <c r="ACF97" s="14"/>
      <c r="ACG97" s="14"/>
      <c r="ACH97" s="14"/>
      <c r="ACI97" s="14"/>
      <c r="ACJ97" s="14"/>
      <c r="ACK97" s="14"/>
      <c r="ACL97" s="14"/>
      <c r="ACM97" s="14"/>
      <c r="ACN97" s="14"/>
      <c r="ACO97" s="14"/>
      <c r="ACP97" s="14"/>
      <c r="ACQ97" s="14"/>
      <c r="ACR97" s="14"/>
      <c r="ACS97" s="14"/>
      <c r="ACT97" s="14"/>
      <c r="ACU97" s="14"/>
      <c r="ACV97" s="14"/>
      <c r="ACW97" s="14"/>
      <c r="ACX97" s="14"/>
      <c r="ACY97" s="14"/>
      <c r="ACZ97" s="14"/>
      <c r="ADA97" s="14"/>
      <c r="ADB97" s="14"/>
      <c r="ADC97" s="14"/>
      <c r="ADD97" s="14"/>
      <c r="ADE97" s="14"/>
      <c r="ADF97" s="14"/>
      <c r="ADG97" s="14"/>
      <c r="ADH97" s="14"/>
      <c r="ADI97" s="14"/>
      <c r="ADJ97" s="14"/>
      <c r="ADK97" s="14"/>
      <c r="ADL97" s="14"/>
      <c r="ADM97" s="14"/>
      <c r="ADN97" s="14"/>
      <c r="ADO97" s="14"/>
      <c r="ADP97" s="14"/>
      <c r="ADQ97" s="14"/>
      <c r="ADR97" s="14"/>
      <c r="ADS97" s="14"/>
      <c r="ADT97" s="14"/>
      <c r="ADU97" s="14"/>
      <c r="ADV97" s="14"/>
      <c r="ADW97" s="14"/>
      <c r="ADX97" s="14"/>
      <c r="ADY97" s="14"/>
      <c r="ADZ97" s="14"/>
      <c r="AEA97" s="14"/>
      <c r="AEB97" s="14"/>
      <c r="AEC97" s="14"/>
      <c r="AED97" s="14"/>
      <c r="AEE97" s="14"/>
      <c r="AEF97" s="14"/>
      <c r="AEG97" s="14"/>
      <c r="AEH97" s="14"/>
      <c r="AEI97" s="14"/>
      <c r="AEJ97" s="14"/>
      <c r="AEK97" s="14"/>
      <c r="AEL97" s="14"/>
      <c r="AEM97" s="14"/>
      <c r="AEN97" s="14"/>
      <c r="AEO97" s="14"/>
      <c r="AEP97" s="14"/>
      <c r="AEQ97" s="14"/>
      <c r="AER97" s="14"/>
      <c r="AES97" s="14"/>
      <c r="AET97" s="14"/>
      <c r="AEU97" s="14"/>
      <c r="AEV97" s="14"/>
      <c r="AEW97" s="14"/>
      <c r="AEX97" s="14"/>
      <c r="AEY97" s="14"/>
      <c r="AEZ97" s="14"/>
      <c r="AFA97" s="14"/>
      <c r="AFB97" s="14"/>
      <c r="AFC97" s="14"/>
      <c r="AFD97" s="14"/>
      <c r="AFE97" s="14"/>
      <c r="AFF97" s="14"/>
      <c r="AFG97" s="14"/>
      <c r="AFH97" s="14"/>
      <c r="AFI97" s="14"/>
      <c r="AFJ97" s="14"/>
      <c r="AFK97" s="14"/>
      <c r="AFL97" s="14"/>
      <c r="AFM97" s="14"/>
      <c r="AFN97" s="14"/>
      <c r="AFO97" s="14"/>
      <c r="AFP97" s="14"/>
      <c r="AFQ97" s="14"/>
      <c r="AFR97" s="14"/>
      <c r="AFS97" s="14"/>
      <c r="AFT97" s="14"/>
      <c r="AFU97" s="14"/>
      <c r="AFV97" s="14"/>
      <c r="AFW97" s="14"/>
      <c r="AFX97" s="14"/>
      <c r="AFY97" s="14"/>
      <c r="AFZ97" s="14"/>
      <c r="AGA97" s="14"/>
      <c r="AGB97" s="14"/>
      <c r="AGC97" s="14"/>
      <c r="AGD97" s="14"/>
      <c r="AGE97" s="14"/>
      <c r="AGF97" s="14"/>
      <c r="AGG97" s="14"/>
      <c r="AGH97" s="14"/>
      <c r="AGI97" s="14"/>
      <c r="AGJ97" s="14"/>
      <c r="AGK97" s="14"/>
      <c r="AGL97" s="14"/>
      <c r="AGM97" s="14"/>
      <c r="AGN97" s="14"/>
      <c r="AGO97" s="14"/>
      <c r="AGP97" s="14"/>
      <c r="AGQ97" s="14"/>
      <c r="AGR97" s="14"/>
      <c r="AGS97" s="14"/>
      <c r="AGT97" s="14"/>
      <c r="AGU97" s="14"/>
      <c r="AGV97" s="14"/>
      <c r="AGW97" s="14"/>
      <c r="AGX97" s="14"/>
      <c r="AGY97" s="14"/>
      <c r="AGZ97" s="14"/>
      <c r="AHA97" s="14"/>
      <c r="AHB97" s="14"/>
      <c r="AHC97" s="14"/>
      <c r="AHD97" s="14"/>
      <c r="AHE97" s="14"/>
      <c r="AHF97" s="14"/>
      <c r="AHG97" s="14"/>
      <c r="AHH97" s="14"/>
      <c r="AHI97" s="14"/>
      <c r="AHJ97" s="14"/>
      <c r="AHK97" s="14"/>
      <c r="AHL97" s="14"/>
      <c r="AHM97" s="14"/>
      <c r="AHN97" s="14"/>
      <c r="AHO97" s="14"/>
      <c r="AHP97" s="14"/>
      <c r="AHQ97" s="14"/>
      <c r="AHR97" s="14"/>
      <c r="AHS97" s="14"/>
      <c r="AHT97" s="14"/>
      <c r="AHU97" s="14"/>
      <c r="AHV97" s="14"/>
      <c r="AHW97" s="14"/>
      <c r="AHX97" s="14"/>
      <c r="AHY97" s="14"/>
      <c r="AHZ97" s="14"/>
      <c r="AIA97" s="14"/>
      <c r="AIB97" s="14"/>
      <c r="AIC97" s="14"/>
      <c r="AID97" s="14"/>
      <c r="AIE97" s="14"/>
      <c r="AIF97" s="14"/>
      <c r="AIG97" s="14"/>
      <c r="AIH97" s="14"/>
      <c r="AII97" s="14"/>
      <c r="AIJ97" s="14"/>
      <c r="AIK97" s="14"/>
      <c r="AIL97" s="14"/>
      <c r="AIM97" s="14"/>
      <c r="AIN97" s="14"/>
      <c r="AIO97" s="14"/>
      <c r="AIP97" s="14"/>
      <c r="AIQ97" s="14"/>
      <c r="AIR97" s="14"/>
      <c r="AIS97" s="14"/>
      <c r="AIT97" s="14"/>
      <c r="AIU97" s="14"/>
      <c r="AIV97" s="14"/>
      <c r="AIW97" s="14"/>
      <c r="AIX97" s="14"/>
      <c r="AIY97" s="14"/>
      <c r="AIZ97" s="14"/>
      <c r="AJA97" s="14"/>
      <c r="AJB97" s="14"/>
      <c r="AJC97" s="14"/>
      <c r="AJD97" s="14"/>
      <c r="AJE97" s="14"/>
      <c r="AJF97" s="14"/>
      <c r="AJG97" s="14"/>
      <c r="AJH97" s="14"/>
      <c r="AJI97" s="14"/>
      <c r="AJJ97" s="14"/>
      <c r="AJK97" s="14"/>
      <c r="AJL97" s="14"/>
      <c r="AJM97" s="14"/>
      <c r="AJN97" s="14"/>
      <c r="AJO97" s="14"/>
      <c r="AJP97" s="14"/>
      <c r="AJQ97" s="14"/>
      <c r="AJR97" s="14"/>
      <c r="AJS97" s="14"/>
      <c r="AJT97" s="14"/>
      <c r="AJU97" s="14"/>
      <c r="AJV97" s="14"/>
      <c r="AJW97" s="14"/>
      <c r="AJX97" s="14"/>
      <c r="AJY97" s="14"/>
      <c r="AJZ97" s="14"/>
      <c r="AKA97" s="14"/>
      <c r="AKB97" s="14"/>
      <c r="AKC97" s="14"/>
      <c r="AKD97" s="14"/>
      <c r="AKE97" s="14"/>
      <c r="AKF97" s="14"/>
      <c r="AKG97" s="14"/>
      <c r="AKH97" s="14"/>
      <c r="AKI97" s="14"/>
      <c r="AKJ97" s="14"/>
      <c r="AKK97" s="14"/>
      <c r="AKL97" s="14"/>
      <c r="AKM97" s="14"/>
      <c r="AKN97" s="14"/>
      <c r="AKO97" s="14"/>
      <c r="AKP97" s="14"/>
      <c r="AKQ97" s="14"/>
      <c r="AKR97" s="14"/>
      <c r="AKS97" s="14"/>
      <c r="AKT97" s="14"/>
      <c r="AKU97" s="14"/>
      <c r="AKV97" s="14"/>
      <c r="AKW97" s="14"/>
      <c r="AKX97" s="14"/>
      <c r="AKY97" s="14"/>
      <c r="AKZ97" s="14"/>
      <c r="ALA97" s="14"/>
      <c r="ALB97" s="14"/>
      <c r="ALC97" s="14"/>
      <c r="ALD97" s="14"/>
      <c r="ALE97" s="14"/>
      <c r="ALF97" s="14"/>
      <c r="ALG97" s="14"/>
      <c r="ALH97" s="14"/>
      <c r="ALI97" s="14"/>
      <c r="ALJ97" s="14"/>
      <c r="ALK97" s="14"/>
      <c r="ALL97" s="14"/>
      <c r="ALM97" s="14"/>
      <c r="ALN97" s="14"/>
      <c r="ALO97" s="14"/>
      <c r="ALP97" s="14"/>
      <c r="ALQ97" s="14"/>
      <c r="ALR97" s="14"/>
      <c r="ALS97" s="14"/>
      <c r="ALT97" s="14"/>
      <c r="ALU97" s="14"/>
      <c r="ALV97" s="14"/>
      <c r="ALW97" s="14"/>
      <c r="ALX97" s="14"/>
      <c r="ALY97" s="14"/>
      <c r="ALZ97" s="14"/>
      <c r="AMA97" s="14"/>
      <c r="AMB97" s="14"/>
      <c r="AMC97" s="14"/>
      <c r="AMD97" s="14"/>
      <c r="AME97" s="14"/>
      <c r="AMF97" s="14"/>
      <c r="AMG97" s="14"/>
      <c r="AMH97" s="14"/>
      <c r="AMI97" s="14"/>
      <c r="AMJ97" s="14"/>
      <c r="AMK97" s="14"/>
      <c r="AML97" s="14"/>
      <c r="AMM97" s="14"/>
      <c r="AMN97" s="14"/>
      <c r="AMO97" s="14"/>
      <c r="AMP97" s="14"/>
      <c r="AMQ97" s="14"/>
      <c r="AMR97" s="14"/>
      <c r="AMS97" s="14"/>
      <c r="AMT97" s="14"/>
      <c r="AMU97" s="14"/>
      <c r="AMV97" s="14"/>
      <c r="AMW97" s="14"/>
      <c r="AMX97" s="14"/>
      <c r="AMY97" s="14"/>
      <c r="AMZ97" s="14"/>
      <c r="ANA97" s="14"/>
      <c r="ANB97" s="14"/>
      <c r="ANC97" s="14"/>
      <c r="AND97" s="14"/>
      <c r="ANE97" s="14"/>
      <c r="ANF97" s="14"/>
      <c r="ANG97" s="14"/>
      <c r="ANH97" s="14"/>
      <c r="ANI97" s="14"/>
      <c r="ANJ97" s="14"/>
      <c r="ANK97" s="14"/>
      <c r="ANL97" s="14"/>
      <c r="ANM97" s="14"/>
      <c r="ANN97" s="14"/>
      <c r="ANO97" s="14"/>
      <c r="ANP97" s="14"/>
      <c r="ANQ97" s="14"/>
      <c r="ANR97" s="14"/>
      <c r="ANS97" s="14"/>
      <c r="ANT97" s="14"/>
      <c r="ANU97" s="14"/>
      <c r="ANV97" s="14"/>
      <c r="ANW97" s="14"/>
      <c r="ANX97" s="14"/>
      <c r="ANY97" s="14"/>
      <c r="ANZ97" s="14"/>
      <c r="AOA97" s="14"/>
      <c r="AOB97" s="14"/>
      <c r="AOC97" s="14"/>
      <c r="AOD97" s="14"/>
      <c r="AOE97" s="14"/>
      <c r="AOF97" s="14"/>
      <c r="AOG97" s="14"/>
      <c r="AOH97" s="14"/>
      <c r="AOI97" s="14"/>
      <c r="AOJ97" s="14"/>
      <c r="AOK97" s="14"/>
      <c r="AOL97" s="14"/>
      <c r="AOM97" s="14"/>
      <c r="AON97" s="14"/>
      <c r="AOO97" s="14"/>
      <c r="AOP97" s="14"/>
      <c r="AOQ97" s="14"/>
      <c r="AOR97" s="14"/>
      <c r="AOS97" s="14"/>
      <c r="AOT97" s="14"/>
      <c r="AOU97" s="14"/>
      <c r="AOV97" s="14"/>
      <c r="AOW97" s="14"/>
      <c r="AOX97" s="14"/>
      <c r="AOY97" s="14"/>
      <c r="AOZ97" s="14"/>
      <c r="APA97" s="14"/>
      <c r="APB97" s="14"/>
      <c r="APC97" s="14"/>
      <c r="APD97" s="14"/>
      <c r="APE97" s="14"/>
      <c r="APF97" s="14"/>
      <c r="APG97" s="14"/>
      <c r="APH97" s="14"/>
      <c r="API97" s="14"/>
      <c r="APJ97" s="14"/>
      <c r="APK97" s="14"/>
      <c r="APL97" s="14"/>
      <c r="APM97" s="14"/>
      <c r="APN97" s="14"/>
      <c r="APO97" s="14"/>
      <c r="APP97" s="14"/>
      <c r="APQ97" s="14"/>
      <c r="APR97" s="14"/>
      <c r="APS97" s="14"/>
      <c r="APT97" s="14"/>
      <c r="APU97" s="14"/>
      <c r="APV97" s="14"/>
      <c r="APW97" s="14"/>
      <c r="APX97" s="14"/>
      <c r="APY97" s="14"/>
      <c r="APZ97" s="14"/>
      <c r="AQA97" s="14"/>
      <c r="AQB97" s="14"/>
      <c r="AQC97" s="14"/>
      <c r="AQD97" s="14"/>
      <c r="AQE97" s="14"/>
      <c r="AQF97" s="14"/>
      <c r="AQG97" s="14"/>
      <c r="AQH97" s="14"/>
      <c r="AQI97" s="14"/>
      <c r="AQJ97" s="14"/>
      <c r="AQK97" s="14"/>
      <c r="AQL97" s="14"/>
      <c r="AQM97" s="14"/>
      <c r="AQN97" s="14"/>
      <c r="AQO97" s="14"/>
      <c r="AQP97" s="14"/>
      <c r="AQQ97" s="14"/>
      <c r="AQR97" s="14"/>
      <c r="AQS97" s="14"/>
      <c r="AQT97" s="14"/>
      <c r="AQU97" s="14"/>
      <c r="AQV97" s="14"/>
      <c r="AQW97" s="14"/>
      <c r="AQX97" s="14"/>
      <c r="AQY97" s="14"/>
      <c r="AQZ97" s="14"/>
      <c r="ARA97" s="14"/>
      <c r="ARB97" s="14"/>
      <c r="ARC97" s="14"/>
      <c r="ARD97" s="14"/>
      <c r="ARE97" s="14"/>
      <c r="ARF97" s="14"/>
      <c r="ARG97" s="14"/>
      <c r="ARH97" s="14"/>
      <c r="ARI97" s="14"/>
      <c r="ARJ97" s="14"/>
      <c r="ARK97" s="14"/>
      <c r="ARL97" s="14"/>
      <c r="ARM97" s="14"/>
      <c r="ARN97" s="14"/>
      <c r="ARO97" s="14"/>
      <c r="ARP97" s="14"/>
      <c r="ARQ97" s="14"/>
      <c r="ARR97" s="14"/>
      <c r="ARS97" s="14"/>
      <c r="ART97" s="14"/>
      <c r="ARU97" s="14"/>
      <c r="ARV97" s="14"/>
      <c r="ARW97" s="14"/>
      <c r="ARX97" s="14"/>
      <c r="ARY97" s="14"/>
      <c r="ARZ97" s="14"/>
      <c r="ASA97" s="14"/>
      <c r="ASB97" s="14"/>
      <c r="ASC97" s="14"/>
      <c r="ASD97" s="14"/>
      <c r="ASE97" s="14"/>
      <c r="ASF97" s="14"/>
      <c r="ASG97" s="14"/>
      <c r="ASH97" s="14"/>
      <c r="ASI97" s="14"/>
      <c r="ASJ97" s="14"/>
      <c r="ASK97" s="14"/>
      <c r="ASL97" s="14"/>
      <c r="ASM97" s="14"/>
      <c r="ASN97" s="14"/>
      <c r="ASO97" s="14"/>
      <c r="ASP97" s="14"/>
      <c r="ASQ97" s="14"/>
      <c r="ASR97" s="14"/>
      <c r="ASS97" s="14"/>
      <c r="AST97" s="14"/>
      <c r="ASU97" s="14"/>
      <c r="ASV97" s="14"/>
      <c r="ASW97" s="14"/>
      <c r="ASX97" s="14"/>
      <c r="ASY97" s="14"/>
      <c r="ASZ97" s="14"/>
      <c r="ATA97" s="14"/>
      <c r="ATB97" s="14"/>
      <c r="ATC97" s="14"/>
      <c r="ATD97" s="14"/>
      <c r="ATE97" s="14"/>
      <c r="ATF97" s="14"/>
      <c r="ATG97" s="14"/>
      <c r="ATH97" s="14"/>
      <c r="ATI97" s="14"/>
      <c r="ATJ97" s="14"/>
      <c r="ATK97" s="14"/>
      <c r="ATL97" s="14"/>
      <c r="ATM97" s="14"/>
      <c r="ATN97" s="14"/>
      <c r="ATO97" s="14"/>
      <c r="ATP97" s="14"/>
      <c r="ATQ97" s="14"/>
      <c r="ATR97" s="14"/>
      <c r="ATS97" s="14"/>
      <c r="ATT97" s="14"/>
      <c r="ATU97" s="14"/>
      <c r="ATV97" s="14"/>
      <c r="ATW97" s="14"/>
      <c r="ATX97" s="14"/>
      <c r="ATY97" s="14"/>
      <c r="ATZ97" s="14"/>
      <c r="AUA97" s="14"/>
      <c r="AUB97" s="14"/>
      <c r="AUC97" s="14"/>
      <c r="AUD97" s="14"/>
      <c r="AUE97" s="14"/>
      <c r="AUF97" s="14"/>
      <c r="AUG97" s="14"/>
      <c r="AUH97" s="14"/>
      <c r="AUI97" s="14"/>
      <c r="AUJ97" s="14"/>
      <c r="AUK97" s="14"/>
      <c r="AUL97" s="14"/>
      <c r="AUM97" s="14"/>
      <c r="AUN97" s="14"/>
      <c r="AUO97" s="14"/>
      <c r="AUP97" s="14"/>
      <c r="AUQ97" s="14"/>
      <c r="AUR97" s="14"/>
      <c r="AUS97" s="14"/>
      <c r="AUT97" s="14"/>
      <c r="AUU97" s="14"/>
      <c r="AUV97" s="14"/>
      <c r="AUW97" s="14"/>
      <c r="AUX97" s="14"/>
      <c r="AUY97" s="14"/>
      <c r="AUZ97" s="14"/>
      <c r="AVA97" s="14"/>
      <c r="AVB97" s="14"/>
      <c r="AVC97" s="14"/>
      <c r="AVD97" s="14"/>
      <c r="AVE97" s="14"/>
      <c r="AVF97" s="14"/>
      <c r="AVG97" s="14"/>
      <c r="AVH97" s="14"/>
      <c r="AVI97" s="14"/>
      <c r="AVJ97" s="14"/>
      <c r="AVK97" s="14"/>
      <c r="AVL97" s="14"/>
      <c r="AVM97" s="14"/>
      <c r="AVN97" s="14"/>
      <c r="AVO97" s="14"/>
      <c r="AVP97" s="14"/>
      <c r="AVQ97" s="14"/>
      <c r="AVR97" s="14"/>
      <c r="AVS97" s="14"/>
      <c r="AVT97" s="14"/>
      <c r="AVU97" s="14"/>
      <c r="AVV97" s="14"/>
      <c r="AVW97" s="14"/>
      <c r="AVX97" s="14"/>
      <c r="AVY97" s="14"/>
      <c r="AVZ97" s="14"/>
      <c r="AWA97" s="14"/>
      <c r="AWB97" s="14"/>
      <c r="AWC97" s="14"/>
      <c r="AWD97" s="14"/>
      <c r="AWE97" s="14"/>
      <c r="AWF97" s="14"/>
      <c r="AWG97" s="14"/>
      <c r="AWH97" s="14"/>
      <c r="AWI97" s="14"/>
      <c r="AWJ97" s="14"/>
      <c r="AWK97" s="14"/>
      <c r="AWL97" s="14"/>
      <c r="AWM97" s="14"/>
      <c r="AWN97" s="14"/>
      <c r="AWO97" s="14"/>
      <c r="AWP97" s="14"/>
      <c r="AWQ97" s="14"/>
      <c r="AWR97" s="14"/>
      <c r="AWS97" s="14"/>
      <c r="AWT97" s="14"/>
      <c r="AWU97" s="14"/>
      <c r="AWV97" s="14"/>
      <c r="AWW97" s="14"/>
      <c r="AWX97" s="14"/>
      <c r="AWY97" s="14"/>
      <c r="AWZ97" s="14"/>
      <c r="AXA97" s="14"/>
      <c r="AXB97" s="14"/>
      <c r="AXC97" s="14"/>
      <c r="AXD97" s="14"/>
      <c r="AXE97" s="14"/>
      <c r="AXF97" s="14"/>
      <c r="AXG97" s="14"/>
      <c r="AXH97" s="14"/>
      <c r="AXI97" s="14"/>
      <c r="AXJ97" s="14"/>
      <c r="AXK97" s="14"/>
      <c r="AXL97" s="14"/>
      <c r="AXM97" s="14"/>
      <c r="AXN97" s="14"/>
      <c r="AXO97" s="14"/>
      <c r="AXP97" s="14"/>
      <c r="AXQ97" s="14"/>
      <c r="AXR97" s="14"/>
      <c r="AXS97" s="14"/>
      <c r="AXT97" s="14"/>
      <c r="AXU97" s="14"/>
      <c r="AXV97" s="14"/>
      <c r="AXW97" s="14"/>
      <c r="AXX97" s="14"/>
      <c r="AXY97" s="14"/>
      <c r="AXZ97" s="14"/>
      <c r="AYA97" s="14"/>
      <c r="AYB97" s="14"/>
      <c r="AYC97" s="14"/>
      <c r="AYD97" s="14"/>
      <c r="AYE97" s="14"/>
      <c r="AYF97" s="14"/>
      <c r="AYG97" s="14"/>
      <c r="AYH97" s="14"/>
      <c r="AYI97" s="14"/>
      <c r="AYJ97" s="14"/>
      <c r="AYK97" s="14"/>
      <c r="AYL97" s="14"/>
      <c r="AYM97" s="14"/>
      <c r="AYN97" s="14"/>
      <c r="AYO97" s="14"/>
      <c r="AYP97" s="14"/>
      <c r="AYQ97" s="14"/>
      <c r="AYR97" s="14"/>
      <c r="AYS97" s="14"/>
      <c r="AYT97" s="14"/>
      <c r="AYU97" s="14"/>
      <c r="AYV97" s="14"/>
      <c r="AYW97" s="14"/>
      <c r="AYX97" s="14"/>
      <c r="AYY97" s="14"/>
      <c r="AYZ97" s="14"/>
      <c r="AZA97" s="14"/>
      <c r="AZB97" s="14"/>
      <c r="AZC97" s="14"/>
      <c r="AZD97" s="14"/>
      <c r="AZE97" s="14"/>
      <c r="AZF97" s="14"/>
      <c r="AZG97" s="14"/>
      <c r="AZH97" s="14"/>
      <c r="AZI97" s="14"/>
      <c r="AZJ97" s="14"/>
      <c r="AZK97" s="14"/>
      <c r="AZL97" s="14"/>
      <c r="AZM97" s="14"/>
      <c r="AZN97" s="14"/>
      <c r="AZO97" s="14"/>
      <c r="AZP97" s="14"/>
      <c r="AZQ97" s="14"/>
      <c r="AZR97" s="14"/>
      <c r="AZS97" s="14"/>
      <c r="AZT97" s="14"/>
      <c r="AZU97" s="14"/>
      <c r="AZV97" s="14"/>
      <c r="AZW97" s="14"/>
      <c r="AZX97" s="14"/>
      <c r="AZY97" s="14"/>
      <c r="AZZ97" s="14"/>
      <c r="BAA97" s="14"/>
      <c r="BAB97" s="14"/>
      <c r="BAC97" s="14"/>
      <c r="BAD97" s="14"/>
      <c r="BAE97" s="14"/>
      <c r="BAF97" s="14"/>
      <c r="BAG97" s="14"/>
      <c r="BAH97" s="14"/>
      <c r="BAI97" s="14"/>
      <c r="BAJ97" s="14"/>
      <c r="BAK97" s="14"/>
      <c r="BAL97" s="14"/>
      <c r="BAM97" s="14"/>
      <c r="BAN97" s="14"/>
      <c r="BAO97" s="14"/>
      <c r="BAP97" s="14"/>
      <c r="BAQ97" s="14"/>
      <c r="BAR97" s="14"/>
      <c r="BAS97" s="14"/>
      <c r="BAT97" s="14"/>
      <c r="BAU97" s="14"/>
      <c r="BAV97" s="14"/>
      <c r="BAW97" s="14"/>
      <c r="BAX97" s="14"/>
      <c r="BAY97" s="14"/>
      <c r="BAZ97" s="14"/>
      <c r="BBA97" s="14"/>
      <c r="BBB97" s="14"/>
      <c r="BBC97" s="14"/>
      <c r="BBD97" s="14"/>
      <c r="BBE97" s="14"/>
      <c r="BBF97" s="14"/>
      <c r="BBG97" s="14"/>
      <c r="BBH97" s="14"/>
      <c r="BBI97" s="14"/>
      <c r="BBJ97" s="14"/>
      <c r="BBK97" s="14"/>
      <c r="BBL97" s="14"/>
      <c r="BBM97" s="14"/>
      <c r="BBN97" s="14"/>
      <c r="BBO97" s="14"/>
      <c r="BBP97" s="14"/>
      <c r="BBQ97" s="14"/>
      <c r="BBR97" s="14"/>
      <c r="BBS97" s="14"/>
      <c r="BBT97" s="14"/>
      <c r="BBU97" s="14"/>
      <c r="BBV97" s="14"/>
      <c r="BBW97" s="14"/>
      <c r="BBX97" s="14"/>
      <c r="BBY97" s="14"/>
      <c r="BBZ97" s="14"/>
      <c r="BCA97" s="14"/>
      <c r="BCB97" s="14"/>
      <c r="BCC97" s="14"/>
      <c r="BCD97" s="14"/>
      <c r="BCE97" s="14"/>
      <c r="BCF97" s="14"/>
      <c r="BCG97" s="14"/>
      <c r="BCH97" s="14"/>
      <c r="BCI97" s="14"/>
      <c r="BCJ97" s="14"/>
      <c r="BCK97" s="14"/>
      <c r="BCL97" s="14"/>
      <c r="BCM97" s="14"/>
      <c r="BCN97" s="14"/>
      <c r="BCO97" s="14"/>
      <c r="BCP97" s="14"/>
      <c r="BCQ97" s="14"/>
      <c r="BCR97" s="14"/>
      <c r="BCS97" s="14"/>
      <c r="BCT97" s="14"/>
      <c r="BCU97" s="14"/>
      <c r="BCV97" s="14"/>
      <c r="BCW97" s="14"/>
      <c r="BCX97" s="14"/>
      <c r="BCY97" s="14"/>
      <c r="BCZ97" s="14"/>
      <c r="BDA97" s="14"/>
      <c r="BDB97" s="14"/>
      <c r="BDC97" s="14"/>
      <c r="BDD97" s="14"/>
      <c r="BDE97" s="14"/>
      <c r="BDF97" s="14"/>
      <c r="BDG97" s="14"/>
      <c r="BDH97" s="14"/>
      <c r="BDI97" s="14"/>
      <c r="BDJ97" s="14"/>
      <c r="BDK97" s="14"/>
      <c r="BDL97" s="14"/>
      <c r="BDM97" s="14"/>
      <c r="BDN97" s="14"/>
      <c r="BDO97" s="14"/>
      <c r="BDP97" s="14"/>
      <c r="BDQ97" s="14"/>
      <c r="BDR97" s="14"/>
      <c r="BDS97" s="14"/>
      <c r="BDT97" s="14"/>
      <c r="BDU97" s="14"/>
      <c r="BDV97" s="14"/>
      <c r="BDW97" s="14"/>
      <c r="BDX97" s="14"/>
      <c r="BDY97" s="14"/>
      <c r="BDZ97" s="14"/>
      <c r="BEA97" s="14"/>
      <c r="BEB97" s="14"/>
      <c r="BEC97" s="14"/>
      <c r="BED97" s="14"/>
      <c r="BEE97" s="14"/>
      <c r="BEF97" s="14"/>
      <c r="BEG97" s="14"/>
      <c r="BEH97" s="14"/>
      <c r="BEI97" s="14"/>
      <c r="BEJ97" s="14"/>
      <c r="BEK97" s="14"/>
      <c r="BEL97" s="14"/>
      <c r="BEM97" s="14"/>
      <c r="BEN97" s="14"/>
      <c r="BEO97" s="14"/>
      <c r="BEP97" s="14"/>
      <c r="BEQ97" s="14"/>
      <c r="BER97" s="14"/>
      <c r="BES97" s="14"/>
      <c r="BET97" s="14"/>
      <c r="BEU97" s="14"/>
      <c r="BEV97" s="14"/>
      <c r="BEW97" s="14"/>
      <c r="BEX97" s="14"/>
      <c r="BEY97" s="14"/>
      <c r="BEZ97" s="14"/>
      <c r="BFA97" s="14"/>
      <c r="BFB97" s="14"/>
      <c r="BFC97" s="14"/>
      <c r="BFD97" s="14"/>
      <c r="BFE97" s="14"/>
      <c r="BFF97" s="14"/>
      <c r="BFG97" s="14"/>
      <c r="BFH97" s="14"/>
      <c r="BFI97" s="14"/>
      <c r="BFJ97" s="14"/>
      <c r="BFK97" s="14"/>
      <c r="BFL97" s="14"/>
      <c r="BFM97" s="14"/>
      <c r="BFN97" s="14"/>
      <c r="BFO97" s="14"/>
      <c r="BFP97" s="14"/>
      <c r="BFQ97" s="14"/>
      <c r="BFR97" s="14"/>
      <c r="BFS97" s="14"/>
      <c r="BFT97" s="14"/>
      <c r="BFU97" s="14"/>
      <c r="BFV97" s="14"/>
      <c r="BFW97" s="14"/>
      <c r="BFX97" s="14"/>
      <c r="BFY97" s="14"/>
      <c r="BFZ97" s="14"/>
      <c r="BGA97" s="14"/>
      <c r="BGB97" s="14"/>
      <c r="BGC97" s="14"/>
      <c r="BGD97" s="14"/>
      <c r="BGE97" s="14"/>
      <c r="BGF97" s="14"/>
      <c r="BGG97" s="14"/>
      <c r="BGH97" s="14"/>
      <c r="BGI97" s="14"/>
      <c r="BGJ97" s="14"/>
      <c r="BGK97" s="14"/>
      <c r="BGL97" s="14"/>
      <c r="BGM97" s="14"/>
      <c r="BGN97" s="14"/>
      <c r="BGO97" s="14"/>
      <c r="BGP97" s="14"/>
      <c r="BGQ97" s="14"/>
      <c r="BGR97" s="14"/>
      <c r="BGS97" s="14"/>
      <c r="BGT97" s="14"/>
      <c r="BGU97" s="14"/>
      <c r="BGV97" s="14"/>
      <c r="BGW97" s="14"/>
      <c r="BGX97" s="14"/>
      <c r="BGY97" s="14"/>
      <c r="BGZ97" s="14"/>
      <c r="BHA97" s="14"/>
      <c r="BHB97" s="14"/>
      <c r="BHC97" s="14"/>
      <c r="BHD97" s="14"/>
      <c r="BHE97" s="14"/>
      <c r="BHF97" s="14"/>
      <c r="BHG97" s="14"/>
      <c r="BHH97" s="14"/>
      <c r="BHI97" s="14"/>
      <c r="BHJ97" s="14"/>
      <c r="BHK97" s="14"/>
      <c r="BHL97" s="14"/>
      <c r="BHM97" s="14"/>
      <c r="BHN97" s="14"/>
      <c r="BHO97" s="14"/>
      <c r="BHP97" s="14"/>
      <c r="BHQ97" s="14"/>
      <c r="BHR97" s="14"/>
      <c r="BHS97" s="14"/>
      <c r="BHT97" s="14"/>
      <c r="BHU97" s="14"/>
      <c r="BHV97" s="14"/>
      <c r="BHW97" s="14"/>
      <c r="BHX97" s="14"/>
      <c r="BHY97" s="14"/>
      <c r="BHZ97" s="14"/>
      <c r="BIA97" s="14"/>
      <c r="BIB97" s="14"/>
      <c r="BIC97" s="14"/>
      <c r="BID97" s="14"/>
      <c r="BIE97" s="14"/>
      <c r="BIF97" s="14"/>
      <c r="BIG97" s="14"/>
      <c r="BIH97" s="14"/>
      <c r="BII97" s="14"/>
      <c r="BIJ97" s="14"/>
      <c r="BIK97" s="14"/>
      <c r="BIL97" s="14"/>
      <c r="BIM97" s="14"/>
      <c r="BIN97" s="14"/>
      <c r="BIO97" s="14"/>
      <c r="BIP97" s="14"/>
      <c r="BIQ97" s="14"/>
      <c r="BIR97" s="14"/>
      <c r="BIS97" s="14"/>
      <c r="BIT97" s="14"/>
      <c r="BIU97" s="14"/>
      <c r="BIV97" s="14"/>
      <c r="BIW97" s="14"/>
      <c r="BIX97" s="14"/>
      <c r="BIY97" s="14"/>
      <c r="BIZ97" s="14"/>
      <c r="BJA97" s="14"/>
      <c r="BJB97" s="14"/>
      <c r="BJC97" s="14"/>
      <c r="BJD97" s="14"/>
      <c r="BJE97" s="14"/>
      <c r="BJF97" s="14"/>
      <c r="BJG97" s="14"/>
      <c r="BJH97" s="14"/>
      <c r="BJI97" s="14"/>
      <c r="BJJ97" s="14"/>
      <c r="BJK97" s="14"/>
      <c r="BJL97" s="14"/>
      <c r="BJM97" s="14"/>
      <c r="BJN97" s="14"/>
      <c r="BJO97" s="14"/>
      <c r="BJP97" s="14"/>
      <c r="BJQ97" s="14"/>
      <c r="BJR97" s="14"/>
      <c r="BJS97" s="14"/>
      <c r="BJT97" s="14"/>
      <c r="BJU97" s="14"/>
      <c r="BJV97" s="14"/>
      <c r="BJW97" s="14"/>
      <c r="BJX97" s="14"/>
      <c r="BJY97" s="14"/>
      <c r="BJZ97" s="14"/>
      <c r="BKA97" s="14"/>
      <c r="BKB97" s="14"/>
      <c r="BKC97" s="14"/>
      <c r="BKD97" s="14"/>
      <c r="BKE97" s="14"/>
      <c r="BKF97" s="14"/>
      <c r="BKG97" s="14"/>
      <c r="BKH97" s="14"/>
      <c r="BKI97" s="14"/>
      <c r="BKJ97" s="14"/>
      <c r="BKK97" s="14"/>
      <c r="BKL97" s="14"/>
      <c r="BKM97" s="14"/>
      <c r="BKN97" s="14"/>
      <c r="BKO97" s="14"/>
      <c r="BKP97" s="14"/>
      <c r="BKQ97" s="14"/>
      <c r="BKR97" s="14"/>
      <c r="BKS97" s="14"/>
      <c r="BKT97" s="14"/>
      <c r="BKU97" s="14"/>
      <c r="BKV97" s="14"/>
      <c r="BKW97" s="14"/>
      <c r="BKX97" s="14"/>
      <c r="BKY97" s="14"/>
      <c r="BKZ97" s="14"/>
      <c r="BLA97" s="14"/>
      <c r="BLB97" s="14"/>
      <c r="BLC97" s="14"/>
      <c r="BLD97" s="14"/>
      <c r="BLE97" s="14"/>
      <c r="BLF97" s="14"/>
      <c r="BLG97" s="14"/>
      <c r="BLH97" s="14"/>
      <c r="BLI97" s="14"/>
      <c r="BLJ97" s="14"/>
      <c r="BLK97" s="14"/>
      <c r="BLL97" s="14"/>
      <c r="BLM97" s="14"/>
      <c r="BLN97" s="14"/>
      <c r="BLO97" s="14"/>
      <c r="BLP97" s="14"/>
      <c r="BLQ97" s="14"/>
      <c r="BLR97" s="14"/>
      <c r="BLS97" s="14"/>
      <c r="BLT97" s="14"/>
      <c r="BLU97" s="14"/>
      <c r="BLV97" s="14"/>
      <c r="BLW97" s="14"/>
      <c r="BLX97" s="14"/>
      <c r="BLY97" s="14"/>
      <c r="BLZ97" s="14"/>
      <c r="BMA97" s="14"/>
      <c r="BMB97" s="14"/>
      <c r="BMC97" s="14"/>
      <c r="BMD97" s="14"/>
      <c r="BME97" s="14"/>
      <c r="BMF97" s="14"/>
      <c r="BMG97" s="14"/>
      <c r="BMH97" s="14"/>
      <c r="BMI97" s="14"/>
      <c r="BMJ97" s="14"/>
      <c r="BMK97" s="14"/>
      <c r="BML97" s="14"/>
      <c r="BMM97" s="14"/>
      <c r="BMN97" s="14"/>
      <c r="BMO97" s="14"/>
      <c r="BMP97" s="14"/>
      <c r="BMQ97" s="14"/>
      <c r="BMR97" s="14"/>
      <c r="BMS97" s="14"/>
      <c r="BMT97" s="14"/>
      <c r="BMU97" s="14"/>
      <c r="BMV97" s="14"/>
      <c r="BMW97" s="14"/>
      <c r="BMX97" s="14"/>
      <c r="BMY97" s="14"/>
      <c r="BMZ97" s="14"/>
      <c r="BNA97" s="14"/>
      <c r="BNB97" s="14"/>
      <c r="BNC97" s="14"/>
      <c r="BND97" s="14"/>
      <c r="BNE97" s="14"/>
      <c r="BNF97" s="14"/>
      <c r="BNG97" s="14"/>
      <c r="BNH97" s="14"/>
      <c r="BNI97" s="14"/>
      <c r="BNJ97" s="14"/>
      <c r="BNK97" s="14"/>
      <c r="BNL97" s="14"/>
      <c r="BNM97" s="14"/>
      <c r="BNN97" s="14"/>
      <c r="BNO97" s="14"/>
      <c r="BNP97" s="14"/>
      <c r="BNQ97" s="14"/>
      <c r="BNR97" s="14"/>
      <c r="BNS97" s="14"/>
      <c r="BNT97" s="14"/>
      <c r="BNU97" s="14"/>
      <c r="BNV97" s="14"/>
      <c r="BNW97" s="14"/>
      <c r="BNX97" s="14"/>
      <c r="BNY97" s="14"/>
      <c r="BNZ97" s="14"/>
      <c r="BOA97" s="14"/>
      <c r="BOB97" s="14"/>
      <c r="BOC97" s="14"/>
      <c r="BOD97" s="14"/>
      <c r="BOE97" s="14"/>
      <c r="BOF97" s="14"/>
      <c r="BOG97" s="14"/>
      <c r="BOH97" s="14"/>
      <c r="BOI97" s="14"/>
      <c r="BOJ97" s="14"/>
      <c r="BOK97" s="14"/>
      <c r="BOL97" s="14"/>
      <c r="BOM97" s="14"/>
      <c r="BON97" s="14"/>
      <c r="BOO97" s="14"/>
      <c r="BOP97" s="14"/>
      <c r="BOQ97" s="14"/>
      <c r="BOR97" s="14"/>
      <c r="BOS97" s="14"/>
      <c r="BOT97" s="14"/>
      <c r="BOU97" s="14"/>
      <c r="BOV97" s="14"/>
      <c r="BOW97" s="14"/>
      <c r="BOX97" s="14"/>
      <c r="BOY97" s="14"/>
      <c r="BOZ97" s="14"/>
      <c r="BPA97" s="14"/>
      <c r="BPB97" s="14"/>
      <c r="BPC97" s="14"/>
      <c r="BPD97" s="14"/>
      <c r="BPE97" s="14"/>
      <c r="BPF97" s="14"/>
      <c r="BPG97" s="14"/>
      <c r="BPH97" s="14"/>
      <c r="BPI97" s="14"/>
      <c r="BPJ97" s="14"/>
      <c r="BPK97" s="14"/>
      <c r="BPL97" s="14"/>
      <c r="BPM97" s="14"/>
      <c r="BPN97" s="14"/>
      <c r="BPO97" s="14"/>
      <c r="BPP97" s="14"/>
      <c r="BPQ97" s="14"/>
      <c r="BPR97" s="14"/>
      <c r="BPS97" s="14"/>
      <c r="BPT97" s="14"/>
      <c r="BPU97" s="14"/>
      <c r="BPV97" s="14"/>
      <c r="BPW97" s="14"/>
      <c r="BPX97" s="14"/>
      <c r="BPY97" s="14"/>
      <c r="BPZ97" s="14"/>
      <c r="BQA97" s="14"/>
      <c r="BQB97" s="14"/>
      <c r="BQC97" s="14"/>
      <c r="BQD97" s="14"/>
      <c r="BQE97" s="14"/>
      <c r="BQF97" s="14"/>
      <c r="BQG97" s="14"/>
      <c r="BQH97" s="14"/>
      <c r="BQI97" s="14"/>
      <c r="BQJ97" s="14"/>
      <c r="BQK97" s="14"/>
      <c r="BQL97" s="14"/>
      <c r="BQM97" s="14"/>
      <c r="BQN97" s="14"/>
      <c r="BQO97" s="14"/>
      <c r="BQP97" s="14"/>
      <c r="BQQ97" s="14"/>
      <c r="BQR97" s="14"/>
      <c r="BQS97" s="14"/>
      <c r="BQT97" s="14"/>
      <c r="BQU97" s="14"/>
      <c r="BQV97" s="14"/>
      <c r="BQW97" s="14"/>
      <c r="BQX97" s="14"/>
      <c r="BQY97" s="14"/>
      <c r="BQZ97" s="14"/>
      <c r="BRA97" s="14"/>
      <c r="BRB97" s="14"/>
      <c r="BRC97" s="14"/>
      <c r="BRD97" s="14"/>
      <c r="BRE97" s="14"/>
      <c r="BRF97" s="14"/>
      <c r="BRG97" s="14"/>
      <c r="BRH97" s="14"/>
      <c r="BRI97" s="14"/>
      <c r="BRJ97" s="14"/>
      <c r="BRK97" s="14"/>
      <c r="BRL97" s="14"/>
      <c r="BRM97" s="14"/>
      <c r="BRN97" s="14"/>
      <c r="BRO97" s="14"/>
      <c r="BRP97" s="14"/>
      <c r="BRQ97" s="14"/>
      <c r="BRR97" s="14"/>
      <c r="BRS97" s="14"/>
      <c r="BRT97" s="14"/>
      <c r="BRU97" s="14"/>
      <c r="BRV97" s="14"/>
      <c r="BRW97" s="14"/>
      <c r="BRX97" s="14"/>
      <c r="BRY97" s="14"/>
      <c r="BRZ97" s="14"/>
      <c r="BSA97" s="14"/>
      <c r="BSB97" s="14"/>
      <c r="BSC97" s="14"/>
      <c r="BSD97" s="14"/>
      <c r="BSE97" s="14"/>
      <c r="BSF97" s="14"/>
      <c r="BSG97" s="14"/>
      <c r="BSH97" s="14"/>
      <c r="BSI97" s="14"/>
      <c r="BSJ97" s="14"/>
      <c r="BSK97" s="14"/>
      <c r="BSL97" s="14"/>
      <c r="BSM97" s="14"/>
      <c r="BSN97" s="14"/>
      <c r="BSO97" s="14"/>
      <c r="BSP97" s="14"/>
      <c r="BSQ97" s="14"/>
      <c r="BSR97" s="14"/>
      <c r="BSS97" s="14"/>
      <c r="BST97" s="14"/>
      <c r="BSU97" s="14"/>
      <c r="BSV97" s="14"/>
      <c r="BSW97" s="14"/>
      <c r="BSX97" s="14"/>
      <c r="BSY97" s="14"/>
      <c r="BSZ97" s="14"/>
      <c r="BTA97" s="14"/>
      <c r="BTB97" s="14"/>
      <c r="BTC97" s="14"/>
      <c r="BTD97" s="14"/>
      <c r="BTE97" s="14"/>
      <c r="BTF97" s="14"/>
      <c r="BTG97" s="14"/>
      <c r="BTH97" s="14"/>
      <c r="BTI97" s="14"/>
      <c r="BTJ97" s="14"/>
      <c r="BTK97" s="14"/>
      <c r="BTL97" s="14"/>
      <c r="BTM97" s="14"/>
      <c r="BTN97" s="14"/>
      <c r="BTO97" s="14"/>
      <c r="BTP97" s="14"/>
      <c r="BTQ97" s="14"/>
      <c r="BTR97" s="14"/>
      <c r="BTS97" s="14"/>
      <c r="BTT97" s="14"/>
      <c r="BTU97" s="14"/>
      <c r="BTV97" s="14"/>
      <c r="BTW97" s="14"/>
      <c r="BTX97" s="14"/>
      <c r="BTY97" s="14"/>
      <c r="BTZ97" s="14"/>
      <c r="BUA97" s="14"/>
      <c r="BUB97" s="14"/>
      <c r="BUC97" s="14"/>
      <c r="BUD97" s="14"/>
      <c r="BUE97" s="14"/>
      <c r="BUF97" s="14"/>
      <c r="BUG97" s="14"/>
      <c r="BUH97" s="14"/>
      <c r="BUI97" s="14"/>
      <c r="BUJ97" s="14"/>
      <c r="BUK97" s="14"/>
      <c r="BUL97" s="14"/>
      <c r="BUM97" s="14"/>
      <c r="BUN97" s="14"/>
      <c r="BUO97" s="14"/>
      <c r="BUP97" s="14"/>
      <c r="BUQ97" s="14"/>
      <c r="BUR97" s="14"/>
      <c r="BUS97" s="14"/>
      <c r="BUT97" s="14"/>
      <c r="BUU97" s="14"/>
      <c r="BUV97" s="14"/>
      <c r="BUW97" s="14"/>
      <c r="BUX97" s="14"/>
      <c r="BUY97" s="14"/>
      <c r="BUZ97" s="14"/>
      <c r="BVA97" s="14"/>
      <c r="BVB97" s="14"/>
      <c r="BVC97" s="14"/>
      <c r="BVD97" s="14"/>
      <c r="BVE97" s="14"/>
      <c r="BVF97" s="14"/>
      <c r="BVG97" s="14"/>
      <c r="BVH97" s="14"/>
      <c r="BVI97" s="14"/>
      <c r="BVJ97" s="14"/>
      <c r="BVK97" s="14"/>
      <c r="BVL97" s="14"/>
      <c r="BVM97" s="14"/>
      <c r="BVN97" s="14"/>
      <c r="BVO97" s="14"/>
      <c r="BVP97" s="14"/>
      <c r="BVQ97" s="14"/>
      <c r="BVR97" s="14"/>
      <c r="BVS97" s="14"/>
      <c r="BVT97" s="14"/>
      <c r="BVU97" s="14"/>
      <c r="BVV97" s="14"/>
      <c r="BVW97" s="14"/>
      <c r="BVX97" s="14"/>
      <c r="BVY97" s="14"/>
      <c r="BVZ97" s="14"/>
      <c r="BWA97" s="14"/>
      <c r="BWB97" s="14"/>
      <c r="BWC97" s="14"/>
      <c r="BWD97" s="14"/>
      <c r="BWE97" s="14"/>
      <c r="BWF97" s="14"/>
      <c r="BWG97" s="14"/>
      <c r="BWH97" s="14"/>
      <c r="BWI97" s="14"/>
      <c r="BWJ97" s="14"/>
      <c r="BWK97" s="14"/>
      <c r="BWL97" s="14"/>
      <c r="BWM97" s="14"/>
      <c r="BWN97" s="14"/>
      <c r="BWO97" s="14"/>
      <c r="BWP97" s="14"/>
      <c r="BWQ97" s="14"/>
      <c r="BWR97" s="14"/>
      <c r="BWS97" s="14"/>
      <c r="BWT97" s="14"/>
      <c r="BWU97" s="14"/>
      <c r="BWV97" s="14"/>
      <c r="BWW97" s="14"/>
      <c r="BWX97" s="14"/>
      <c r="BWY97" s="14"/>
      <c r="BWZ97" s="14"/>
      <c r="BXA97" s="14"/>
      <c r="BXB97" s="14"/>
      <c r="BXC97" s="14"/>
      <c r="BXD97" s="14"/>
      <c r="BXE97" s="14"/>
      <c r="BXF97" s="14"/>
      <c r="BXG97" s="14"/>
      <c r="BXH97" s="14"/>
      <c r="BXI97" s="14"/>
      <c r="BXJ97" s="14"/>
      <c r="BXK97" s="14"/>
      <c r="BXL97" s="14"/>
      <c r="BXM97" s="14"/>
      <c r="BXN97" s="14"/>
      <c r="BXO97" s="14"/>
      <c r="BXP97" s="14"/>
      <c r="BXQ97" s="14"/>
      <c r="BXR97" s="14"/>
      <c r="BXS97" s="14"/>
      <c r="BXT97" s="14"/>
      <c r="BXU97" s="14"/>
      <c r="BXV97" s="14"/>
      <c r="BXW97" s="14"/>
      <c r="BXX97" s="14"/>
      <c r="BXY97" s="14"/>
      <c r="BXZ97" s="14"/>
      <c r="BYA97" s="14"/>
      <c r="BYB97" s="14"/>
      <c r="BYC97" s="14"/>
      <c r="BYD97" s="14"/>
      <c r="BYE97" s="14"/>
      <c r="BYF97" s="14"/>
      <c r="BYG97" s="14"/>
      <c r="BYH97" s="14"/>
      <c r="BYI97" s="14"/>
      <c r="BYJ97" s="14"/>
      <c r="BYK97" s="14"/>
      <c r="BYL97" s="14"/>
      <c r="BYM97" s="14"/>
      <c r="BYN97" s="14"/>
      <c r="BYO97" s="14"/>
      <c r="BYP97" s="14"/>
      <c r="BYQ97" s="14"/>
      <c r="BYR97" s="14"/>
      <c r="BYS97" s="14"/>
      <c r="BYT97" s="14"/>
      <c r="BYU97" s="14"/>
      <c r="BYV97" s="14"/>
      <c r="BYW97" s="14"/>
      <c r="BYX97" s="14"/>
      <c r="BYY97" s="14"/>
      <c r="BYZ97" s="14"/>
      <c r="BZA97" s="14"/>
      <c r="BZB97" s="14"/>
      <c r="BZC97" s="14"/>
      <c r="BZD97" s="14"/>
      <c r="BZE97" s="14"/>
      <c r="BZF97" s="14"/>
      <c r="BZG97" s="14"/>
      <c r="BZH97" s="14"/>
      <c r="BZI97" s="14"/>
      <c r="BZJ97" s="14"/>
      <c r="BZK97" s="14"/>
      <c r="BZL97" s="14"/>
      <c r="BZM97" s="14"/>
      <c r="BZN97" s="14"/>
      <c r="BZO97" s="14"/>
      <c r="BZP97" s="14"/>
      <c r="BZQ97" s="14"/>
      <c r="BZR97" s="14"/>
      <c r="BZS97" s="14"/>
      <c r="BZT97" s="14"/>
      <c r="BZU97" s="14"/>
      <c r="BZV97" s="14"/>
      <c r="BZW97" s="14"/>
      <c r="BZX97" s="14"/>
      <c r="BZY97" s="14"/>
      <c r="BZZ97" s="14"/>
      <c r="CAA97" s="14"/>
      <c r="CAB97" s="14"/>
      <c r="CAC97" s="14"/>
      <c r="CAD97" s="14"/>
      <c r="CAE97" s="14"/>
      <c r="CAF97" s="14"/>
      <c r="CAG97" s="14"/>
      <c r="CAH97" s="14"/>
      <c r="CAI97" s="14"/>
      <c r="CAJ97" s="14"/>
      <c r="CAK97" s="14"/>
      <c r="CAL97" s="14"/>
      <c r="CAM97" s="14"/>
      <c r="CAN97" s="14"/>
      <c r="CAO97" s="14"/>
      <c r="CAP97" s="14"/>
      <c r="CAQ97" s="14"/>
      <c r="CAR97" s="14"/>
      <c r="CAS97" s="14"/>
      <c r="CAT97" s="14"/>
      <c r="CAU97" s="14"/>
      <c r="CAV97" s="14"/>
      <c r="CAW97" s="14"/>
      <c r="CAX97" s="14"/>
      <c r="CAY97" s="14"/>
      <c r="CAZ97" s="14"/>
      <c r="CBA97" s="14"/>
      <c r="CBB97" s="14"/>
      <c r="CBC97" s="14"/>
      <c r="CBD97" s="14"/>
      <c r="CBE97" s="14"/>
      <c r="CBF97" s="14"/>
      <c r="CBG97" s="14"/>
      <c r="CBH97" s="14"/>
      <c r="CBI97" s="14"/>
      <c r="CBJ97" s="14"/>
      <c r="CBK97" s="14"/>
      <c r="CBL97" s="14"/>
      <c r="CBM97" s="14"/>
      <c r="CBN97" s="14"/>
      <c r="CBO97" s="14"/>
      <c r="CBP97" s="14"/>
      <c r="CBQ97" s="14"/>
      <c r="CBR97" s="14"/>
      <c r="CBS97" s="14"/>
      <c r="CBT97" s="14"/>
      <c r="CBU97" s="14"/>
      <c r="CBV97" s="14"/>
      <c r="CBW97" s="14"/>
      <c r="CBX97" s="14"/>
      <c r="CBY97" s="14"/>
      <c r="CBZ97" s="14"/>
      <c r="CCA97" s="14"/>
      <c r="CCB97" s="14"/>
      <c r="CCC97" s="14"/>
      <c r="CCD97" s="14"/>
      <c r="CCE97" s="14"/>
      <c r="CCF97" s="14"/>
      <c r="CCG97" s="14"/>
      <c r="CCH97" s="14"/>
      <c r="CCI97" s="14"/>
      <c r="CCJ97" s="14"/>
      <c r="CCK97" s="14"/>
      <c r="CCL97" s="14"/>
      <c r="CCM97" s="14"/>
      <c r="CCN97" s="14"/>
      <c r="CCO97" s="14"/>
      <c r="CCP97" s="14"/>
      <c r="CCQ97" s="14"/>
      <c r="CCR97" s="14"/>
      <c r="CCS97" s="14"/>
      <c r="CCT97" s="14"/>
      <c r="CCU97" s="14"/>
      <c r="CCV97" s="14"/>
      <c r="CCW97" s="14"/>
      <c r="CCX97" s="14"/>
      <c r="CCY97" s="14"/>
      <c r="CCZ97" s="14"/>
      <c r="CDA97" s="14"/>
      <c r="CDB97" s="14"/>
      <c r="CDC97" s="14"/>
      <c r="CDD97" s="14"/>
      <c r="CDE97" s="14"/>
      <c r="CDF97" s="14"/>
      <c r="CDG97" s="14"/>
      <c r="CDH97" s="14"/>
      <c r="CDI97" s="14"/>
      <c r="CDJ97" s="14"/>
      <c r="CDK97" s="14"/>
      <c r="CDL97" s="14"/>
      <c r="CDM97" s="14"/>
      <c r="CDN97" s="14"/>
      <c r="CDO97" s="14"/>
      <c r="CDP97" s="14"/>
      <c r="CDQ97" s="14"/>
      <c r="CDR97" s="14"/>
      <c r="CDS97" s="14"/>
      <c r="CDT97" s="14"/>
      <c r="CDU97" s="14"/>
      <c r="CDV97" s="14"/>
      <c r="CDW97" s="14"/>
      <c r="CDX97" s="14"/>
      <c r="CDY97" s="14"/>
      <c r="CDZ97" s="14"/>
      <c r="CEA97" s="14"/>
      <c r="CEB97" s="14"/>
      <c r="CEC97" s="14"/>
      <c r="CED97" s="14"/>
      <c r="CEE97" s="14"/>
      <c r="CEF97" s="14"/>
      <c r="CEG97" s="14"/>
      <c r="CEH97" s="14"/>
      <c r="CEI97" s="14"/>
      <c r="CEJ97" s="14"/>
      <c r="CEK97" s="14"/>
      <c r="CEL97" s="14"/>
      <c r="CEM97" s="14"/>
      <c r="CEN97" s="14"/>
      <c r="CEO97" s="14"/>
      <c r="CEP97" s="14"/>
      <c r="CEQ97" s="14"/>
      <c r="CER97" s="14"/>
      <c r="CES97" s="14"/>
      <c r="CET97" s="14"/>
      <c r="CEU97" s="14"/>
      <c r="CEV97" s="14"/>
      <c r="CEW97" s="14"/>
      <c r="CEX97" s="14"/>
      <c r="CEY97" s="14"/>
      <c r="CEZ97" s="14"/>
      <c r="CFA97" s="14"/>
      <c r="CFB97" s="14"/>
      <c r="CFC97" s="14"/>
      <c r="CFD97" s="14"/>
      <c r="CFE97" s="14"/>
      <c r="CFF97" s="14"/>
      <c r="CFG97" s="14"/>
      <c r="CFH97" s="14"/>
      <c r="CFI97" s="14"/>
      <c r="CFJ97" s="14"/>
      <c r="CFK97" s="14"/>
      <c r="CFL97" s="14"/>
      <c r="CFM97" s="14"/>
      <c r="CFN97" s="14"/>
      <c r="CFO97" s="14"/>
      <c r="CFP97" s="14"/>
      <c r="CFQ97" s="14"/>
      <c r="CFR97" s="14"/>
      <c r="CFS97" s="14"/>
      <c r="CFT97" s="14"/>
      <c r="CFU97" s="14"/>
      <c r="CFV97" s="14"/>
      <c r="CFW97" s="14"/>
      <c r="CFX97" s="14"/>
      <c r="CFY97" s="14"/>
      <c r="CFZ97" s="14"/>
      <c r="CGA97" s="14"/>
      <c r="CGB97" s="14"/>
      <c r="CGC97" s="14"/>
      <c r="CGD97" s="14"/>
      <c r="CGE97" s="14"/>
      <c r="CGF97" s="14"/>
      <c r="CGG97" s="14"/>
      <c r="CGH97" s="14"/>
      <c r="CGI97" s="14"/>
      <c r="CGJ97" s="14"/>
      <c r="CGK97" s="14"/>
      <c r="CGL97" s="14"/>
      <c r="CGM97" s="14"/>
      <c r="CGN97" s="14"/>
      <c r="CGO97" s="14"/>
      <c r="CGP97" s="14"/>
      <c r="CGQ97" s="14"/>
      <c r="CGR97" s="14"/>
      <c r="CGS97" s="14"/>
      <c r="CGT97" s="14"/>
      <c r="CGU97" s="14"/>
      <c r="CGV97" s="14"/>
      <c r="CGW97" s="14"/>
      <c r="CGX97" s="14"/>
      <c r="CGY97" s="14"/>
      <c r="CGZ97" s="14"/>
      <c r="CHA97" s="14"/>
      <c r="CHB97" s="14"/>
      <c r="CHC97" s="14"/>
      <c r="CHD97" s="14"/>
      <c r="CHE97" s="14"/>
      <c r="CHF97" s="14"/>
      <c r="CHG97" s="14"/>
      <c r="CHH97" s="14"/>
      <c r="CHI97" s="14"/>
      <c r="CHJ97" s="14"/>
      <c r="CHK97" s="14"/>
      <c r="CHL97" s="14"/>
      <c r="CHM97" s="14"/>
      <c r="CHN97" s="14"/>
      <c r="CHO97" s="14"/>
      <c r="CHP97" s="14"/>
      <c r="CHQ97" s="14"/>
      <c r="CHR97" s="14"/>
      <c r="CHS97" s="14"/>
      <c r="CHT97" s="14"/>
      <c r="CHU97" s="14"/>
      <c r="CHV97" s="14"/>
      <c r="CHW97" s="14"/>
      <c r="CHX97" s="14"/>
      <c r="CHY97" s="14"/>
      <c r="CHZ97" s="14"/>
      <c r="CIA97" s="14"/>
      <c r="CIB97" s="14"/>
      <c r="CIC97" s="14"/>
      <c r="CID97" s="14"/>
      <c r="CIE97" s="14"/>
      <c r="CIF97" s="14"/>
      <c r="CIG97" s="14"/>
      <c r="CIH97" s="14"/>
      <c r="CII97" s="14"/>
      <c r="CIJ97" s="14"/>
      <c r="CIK97" s="14"/>
      <c r="CIL97" s="14"/>
      <c r="CIM97" s="14"/>
      <c r="CIN97" s="14"/>
      <c r="CIO97" s="14"/>
      <c r="CIP97" s="14"/>
      <c r="CIQ97" s="14"/>
      <c r="CIR97" s="14"/>
      <c r="CIS97" s="14"/>
      <c r="CIT97" s="14"/>
      <c r="CIU97" s="14"/>
      <c r="CIV97" s="14"/>
      <c r="CIW97" s="14"/>
      <c r="CIX97" s="14"/>
      <c r="CIY97" s="14"/>
      <c r="CIZ97" s="14"/>
      <c r="CJA97" s="14"/>
      <c r="CJB97" s="14"/>
      <c r="CJC97" s="14"/>
      <c r="CJD97" s="14"/>
      <c r="CJE97" s="14"/>
      <c r="CJF97" s="14"/>
      <c r="CJG97" s="14"/>
      <c r="CJH97" s="14"/>
      <c r="CJI97" s="14"/>
      <c r="CJJ97" s="14"/>
      <c r="CJK97" s="14"/>
      <c r="CJL97" s="14"/>
      <c r="CJM97" s="14"/>
      <c r="CJN97" s="14"/>
      <c r="CJO97" s="14"/>
      <c r="CJP97" s="14"/>
      <c r="CJQ97" s="14"/>
      <c r="CJR97" s="14"/>
      <c r="CJS97" s="14"/>
      <c r="CJT97" s="14"/>
      <c r="CJU97" s="14"/>
      <c r="CJV97" s="14"/>
      <c r="CJW97" s="14"/>
      <c r="CJX97" s="14"/>
      <c r="CJY97" s="14"/>
      <c r="CJZ97" s="14"/>
      <c r="CKA97" s="14"/>
      <c r="CKB97" s="14"/>
      <c r="CKC97" s="14"/>
      <c r="CKD97" s="14"/>
      <c r="CKE97" s="14"/>
      <c r="CKF97" s="14"/>
      <c r="CKG97" s="14"/>
      <c r="CKH97" s="14"/>
      <c r="CKI97" s="14"/>
      <c r="CKJ97" s="14"/>
      <c r="CKK97" s="14"/>
      <c r="CKL97" s="14"/>
      <c r="CKM97" s="14"/>
      <c r="CKN97" s="14"/>
      <c r="CKO97" s="14"/>
      <c r="CKP97" s="14"/>
      <c r="CKQ97" s="14"/>
      <c r="CKR97" s="14"/>
      <c r="CKS97" s="14"/>
      <c r="CKT97" s="14"/>
      <c r="CKU97" s="14"/>
      <c r="CKV97" s="14"/>
      <c r="CKW97" s="14"/>
      <c r="CKX97" s="14"/>
      <c r="CKY97" s="14"/>
      <c r="CKZ97" s="14"/>
      <c r="CLA97" s="14"/>
      <c r="CLB97" s="14"/>
      <c r="CLC97" s="14"/>
      <c r="CLD97" s="14"/>
      <c r="CLE97" s="14"/>
      <c r="CLF97" s="14"/>
      <c r="CLG97" s="14"/>
      <c r="CLH97" s="14"/>
      <c r="CLI97" s="14"/>
      <c r="CLJ97" s="14"/>
      <c r="CLK97" s="14"/>
      <c r="CLL97" s="14"/>
      <c r="CLM97" s="14"/>
      <c r="CLN97" s="14"/>
      <c r="CLO97" s="14"/>
      <c r="CLP97" s="14"/>
      <c r="CLQ97" s="14"/>
      <c r="CLR97" s="14"/>
      <c r="CLS97" s="14"/>
      <c r="CLT97" s="14"/>
      <c r="CLU97" s="14"/>
      <c r="CLV97" s="14"/>
      <c r="CLW97" s="14"/>
      <c r="CLX97" s="14"/>
      <c r="CLY97" s="14"/>
      <c r="CLZ97" s="14"/>
      <c r="CMA97" s="14"/>
      <c r="CMB97" s="14"/>
      <c r="CMC97" s="14"/>
      <c r="CMD97" s="14"/>
      <c r="CME97" s="14"/>
      <c r="CMF97" s="14"/>
      <c r="CMG97" s="14"/>
      <c r="CMH97" s="14"/>
      <c r="CMI97" s="14"/>
      <c r="CMJ97" s="14"/>
      <c r="CMK97" s="14"/>
      <c r="CML97" s="14"/>
      <c r="CMM97" s="14"/>
      <c r="CMN97" s="14"/>
      <c r="CMO97" s="14"/>
      <c r="CMP97" s="14"/>
      <c r="CMQ97" s="14"/>
      <c r="CMR97" s="14"/>
      <c r="CMS97" s="14"/>
      <c r="CMT97" s="14"/>
      <c r="CMU97" s="14"/>
      <c r="CMV97" s="14"/>
      <c r="CMW97" s="14"/>
      <c r="CMX97" s="14"/>
      <c r="CMY97" s="14"/>
      <c r="CMZ97" s="14"/>
      <c r="CNA97" s="14"/>
      <c r="CNB97" s="14"/>
      <c r="CNC97" s="14"/>
      <c r="CND97" s="14"/>
      <c r="CNE97" s="14"/>
      <c r="CNF97" s="14"/>
      <c r="CNG97" s="14"/>
      <c r="CNH97" s="14"/>
      <c r="CNI97" s="14"/>
      <c r="CNJ97" s="14"/>
      <c r="CNK97" s="14"/>
      <c r="CNL97" s="14"/>
      <c r="CNM97" s="14"/>
      <c r="CNN97" s="14"/>
      <c r="CNO97" s="14"/>
      <c r="CNP97" s="14"/>
      <c r="CNQ97" s="14"/>
      <c r="CNR97" s="14"/>
      <c r="CNS97" s="14"/>
      <c r="CNT97" s="14"/>
      <c r="CNU97" s="14"/>
      <c r="CNV97" s="14"/>
      <c r="CNW97" s="14"/>
      <c r="CNX97" s="14"/>
      <c r="CNY97" s="14"/>
      <c r="CNZ97" s="14"/>
      <c r="COA97" s="14"/>
      <c r="COB97" s="14"/>
      <c r="COC97" s="14"/>
      <c r="COD97" s="14"/>
      <c r="COE97" s="14"/>
      <c r="COF97" s="14"/>
      <c r="COG97" s="14"/>
      <c r="COH97" s="14"/>
      <c r="COI97" s="14"/>
      <c r="COJ97" s="14"/>
      <c r="COK97" s="14"/>
      <c r="COL97" s="14"/>
      <c r="COM97" s="14"/>
      <c r="CON97" s="14"/>
      <c r="COO97" s="14"/>
      <c r="COP97" s="14"/>
      <c r="COQ97" s="14"/>
      <c r="COR97" s="14"/>
      <c r="COS97" s="14"/>
      <c r="COT97" s="14"/>
      <c r="COU97" s="14"/>
      <c r="COV97" s="14"/>
      <c r="COW97" s="14"/>
      <c r="COX97" s="14"/>
      <c r="COY97" s="14"/>
      <c r="COZ97" s="14"/>
      <c r="CPA97" s="14"/>
      <c r="CPB97" s="14"/>
      <c r="CPC97" s="14"/>
      <c r="CPD97" s="14"/>
      <c r="CPE97" s="14"/>
      <c r="CPF97" s="14"/>
      <c r="CPG97" s="14"/>
      <c r="CPH97" s="14"/>
      <c r="CPI97" s="14"/>
      <c r="CPJ97" s="14"/>
      <c r="CPK97" s="14"/>
      <c r="CPL97" s="14"/>
      <c r="CPM97" s="14"/>
      <c r="CPN97" s="14"/>
      <c r="CPO97" s="14"/>
      <c r="CPP97" s="14"/>
      <c r="CPQ97" s="14"/>
      <c r="CPR97" s="14"/>
      <c r="CPS97" s="14"/>
      <c r="CPT97" s="14"/>
      <c r="CPU97" s="14"/>
      <c r="CPV97" s="14"/>
      <c r="CPW97" s="14"/>
      <c r="CPX97" s="14"/>
      <c r="CPY97" s="14"/>
      <c r="CPZ97" s="14"/>
      <c r="CQA97" s="14"/>
      <c r="CQB97" s="14"/>
      <c r="CQC97" s="14"/>
      <c r="CQD97" s="14"/>
      <c r="CQE97" s="14"/>
      <c r="CQF97" s="14"/>
      <c r="CQG97" s="14"/>
      <c r="CQH97" s="14"/>
      <c r="CQI97" s="14"/>
      <c r="CQJ97" s="14"/>
      <c r="CQK97" s="14"/>
      <c r="CQL97" s="14"/>
      <c r="CQM97" s="14"/>
      <c r="CQN97" s="14"/>
      <c r="CQO97" s="14"/>
      <c r="CQP97" s="14"/>
      <c r="CQQ97" s="14"/>
      <c r="CQR97" s="14"/>
      <c r="CQS97" s="14"/>
      <c r="CQT97" s="14"/>
      <c r="CQU97" s="14"/>
      <c r="CQV97" s="14"/>
      <c r="CQW97" s="14"/>
      <c r="CQX97" s="14"/>
      <c r="CQY97" s="14"/>
      <c r="CQZ97" s="14"/>
      <c r="CRA97" s="14"/>
      <c r="CRB97" s="14"/>
      <c r="CRC97" s="14"/>
      <c r="CRD97" s="14"/>
      <c r="CRE97" s="14"/>
      <c r="CRF97" s="14"/>
      <c r="CRG97" s="14"/>
      <c r="CRH97" s="14"/>
      <c r="CRI97" s="14"/>
      <c r="CRJ97" s="14"/>
      <c r="CRK97" s="14"/>
      <c r="CRL97" s="14"/>
      <c r="CRM97" s="14"/>
      <c r="CRN97" s="14"/>
      <c r="CRO97" s="14"/>
      <c r="CRP97" s="14"/>
      <c r="CRQ97" s="14"/>
      <c r="CRR97" s="14"/>
      <c r="CRS97" s="14"/>
      <c r="CRT97" s="14"/>
      <c r="CRU97" s="14"/>
      <c r="CRV97" s="14"/>
      <c r="CRW97" s="14"/>
      <c r="CRX97" s="14"/>
      <c r="CRY97" s="14"/>
      <c r="CRZ97" s="14"/>
      <c r="CSA97" s="14"/>
      <c r="CSB97" s="14"/>
      <c r="CSC97" s="14"/>
      <c r="CSD97" s="14"/>
      <c r="CSE97" s="14"/>
      <c r="CSF97" s="14"/>
      <c r="CSG97" s="14"/>
      <c r="CSH97" s="14"/>
      <c r="CSI97" s="14"/>
      <c r="CSJ97" s="14"/>
      <c r="CSK97" s="14"/>
      <c r="CSL97" s="14"/>
      <c r="CSM97" s="14"/>
      <c r="CSN97" s="14"/>
      <c r="CSO97" s="14"/>
      <c r="CSP97" s="14"/>
      <c r="CSQ97" s="14"/>
      <c r="CSR97" s="14"/>
      <c r="CSS97" s="14"/>
      <c r="CST97" s="14"/>
      <c r="CSU97" s="14"/>
      <c r="CSV97" s="14"/>
      <c r="CSW97" s="14"/>
      <c r="CSX97" s="14"/>
      <c r="CSY97" s="14"/>
      <c r="CSZ97" s="14"/>
      <c r="CTA97" s="14"/>
      <c r="CTB97" s="14"/>
      <c r="CTC97" s="14"/>
      <c r="CTD97" s="14"/>
      <c r="CTE97" s="14"/>
      <c r="CTF97" s="14"/>
      <c r="CTG97" s="14"/>
      <c r="CTH97" s="14"/>
      <c r="CTI97" s="14"/>
      <c r="CTJ97" s="14"/>
      <c r="CTK97" s="14"/>
      <c r="CTL97" s="14"/>
      <c r="CTM97" s="14"/>
      <c r="CTN97" s="14"/>
      <c r="CTO97" s="14"/>
      <c r="CTP97" s="14"/>
      <c r="CTQ97" s="14"/>
      <c r="CTR97" s="14"/>
      <c r="CTS97" s="14"/>
      <c r="CTT97" s="14"/>
      <c r="CTU97" s="14"/>
      <c r="CTV97" s="14"/>
      <c r="CTW97" s="14"/>
      <c r="CTX97" s="14"/>
      <c r="CTY97" s="14"/>
      <c r="CTZ97" s="14"/>
      <c r="CUA97" s="14"/>
      <c r="CUB97" s="14"/>
      <c r="CUC97" s="14"/>
      <c r="CUD97" s="14"/>
      <c r="CUE97" s="14"/>
      <c r="CUF97" s="14"/>
      <c r="CUG97" s="14"/>
      <c r="CUH97" s="14"/>
      <c r="CUI97" s="14"/>
      <c r="CUJ97" s="14"/>
      <c r="CUK97" s="14"/>
      <c r="CUL97" s="14"/>
      <c r="CUM97" s="14"/>
      <c r="CUN97" s="14"/>
      <c r="CUO97" s="14"/>
      <c r="CUP97" s="14"/>
      <c r="CUQ97" s="14"/>
      <c r="CUR97" s="14"/>
      <c r="CUS97" s="14"/>
      <c r="CUT97" s="14"/>
      <c r="CUU97" s="14"/>
      <c r="CUV97" s="14"/>
      <c r="CUW97" s="14"/>
      <c r="CUX97" s="14"/>
      <c r="CUY97" s="14"/>
      <c r="CUZ97" s="14"/>
      <c r="CVA97" s="14"/>
      <c r="CVB97" s="14"/>
      <c r="CVC97" s="14"/>
      <c r="CVD97" s="14"/>
      <c r="CVE97" s="14"/>
      <c r="CVF97" s="14"/>
      <c r="CVG97" s="14"/>
      <c r="CVH97" s="14"/>
      <c r="CVI97" s="14"/>
      <c r="CVJ97" s="14"/>
      <c r="CVK97" s="14"/>
      <c r="CVL97" s="14"/>
      <c r="CVM97" s="14"/>
      <c r="CVN97" s="14"/>
      <c r="CVO97" s="14"/>
      <c r="CVP97" s="14"/>
      <c r="CVQ97" s="14"/>
      <c r="CVR97" s="14"/>
      <c r="CVS97" s="14"/>
      <c r="CVT97" s="14"/>
      <c r="CVU97" s="14"/>
      <c r="CVV97" s="14"/>
      <c r="CVW97" s="14"/>
      <c r="CVX97" s="14"/>
      <c r="CVY97" s="14"/>
      <c r="CVZ97" s="14"/>
      <c r="CWA97" s="14"/>
      <c r="CWB97" s="14"/>
      <c r="CWC97" s="14"/>
      <c r="CWD97" s="14"/>
      <c r="CWE97" s="14"/>
      <c r="CWF97" s="14"/>
      <c r="CWG97" s="14"/>
      <c r="CWH97" s="14"/>
      <c r="CWI97" s="14"/>
      <c r="CWJ97" s="14"/>
      <c r="CWK97" s="14"/>
      <c r="CWL97" s="14"/>
      <c r="CWM97" s="14"/>
      <c r="CWN97" s="14"/>
      <c r="CWO97" s="14"/>
      <c r="CWP97" s="14"/>
      <c r="CWQ97" s="14"/>
      <c r="CWR97" s="14"/>
      <c r="CWS97" s="14"/>
      <c r="CWT97" s="14"/>
      <c r="CWU97" s="14"/>
      <c r="CWV97" s="14"/>
      <c r="CWW97" s="14"/>
      <c r="CWX97" s="14"/>
      <c r="CWY97" s="14"/>
      <c r="CWZ97" s="14"/>
      <c r="CXA97" s="14"/>
      <c r="CXB97" s="14"/>
      <c r="CXC97" s="14"/>
      <c r="CXD97" s="14"/>
      <c r="CXE97" s="14"/>
      <c r="CXF97" s="14"/>
      <c r="CXG97" s="14"/>
      <c r="CXH97" s="14"/>
      <c r="CXI97" s="14"/>
      <c r="CXJ97" s="14"/>
      <c r="CXK97" s="14"/>
      <c r="CXL97" s="14"/>
      <c r="CXM97" s="14"/>
      <c r="CXN97" s="14"/>
      <c r="CXO97" s="14"/>
      <c r="CXP97" s="14"/>
      <c r="CXQ97" s="14"/>
      <c r="CXR97" s="14"/>
      <c r="CXS97" s="14"/>
      <c r="CXT97" s="14"/>
      <c r="CXU97" s="14"/>
      <c r="CXV97" s="14"/>
      <c r="CXW97" s="14"/>
      <c r="CXX97" s="14"/>
      <c r="CXY97" s="14"/>
      <c r="CXZ97" s="14"/>
      <c r="CYA97" s="14"/>
      <c r="CYB97" s="14"/>
      <c r="CYC97" s="14"/>
      <c r="CYD97" s="14"/>
      <c r="CYE97" s="14"/>
      <c r="CYF97" s="14"/>
      <c r="CYG97" s="14"/>
      <c r="CYH97" s="14"/>
      <c r="CYI97" s="14"/>
      <c r="CYJ97" s="14"/>
      <c r="CYK97" s="14"/>
      <c r="CYL97" s="14"/>
      <c r="CYM97" s="14"/>
      <c r="CYN97" s="14"/>
      <c r="CYO97" s="14"/>
      <c r="CYP97" s="14"/>
      <c r="CYQ97" s="14"/>
      <c r="CYR97" s="14"/>
      <c r="CYS97" s="14"/>
      <c r="CYT97" s="14"/>
      <c r="CYU97" s="14"/>
      <c r="CYV97" s="14"/>
      <c r="CYW97" s="14"/>
      <c r="CYX97" s="14"/>
      <c r="CYY97" s="14"/>
      <c r="CYZ97" s="14"/>
      <c r="CZA97" s="14"/>
      <c r="CZB97" s="14"/>
      <c r="CZC97" s="14"/>
      <c r="CZD97" s="14"/>
      <c r="CZE97" s="14"/>
      <c r="CZF97" s="14"/>
      <c r="CZG97" s="14"/>
      <c r="CZH97" s="14"/>
      <c r="CZI97" s="14"/>
      <c r="CZJ97" s="14"/>
      <c r="CZK97" s="14"/>
      <c r="CZL97" s="14"/>
      <c r="CZM97" s="14"/>
      <c r="CZN97" s="14"/>
      <c r="CZO97" s="14"/>
      <c r="CZP97" s="14"/>
      <c r="CZQ97" s="14"/>
      <c r="CZR97" s="14"/>
      <c r="CZS97" s="14"/>
      <c r="CZT97" s="14"/>
      <c r="CZU97" s="14"/>
      <c r="CZV97" s="14"/>
      <c r="CZW97" s="14"/>
      <c r="CZX97" s="14"/>
      <c r="CZY97" s="14"/>
      <c r="CZZ97" s="14"/>
      <c r="DAA97" s="14"/>
      <c r="DAB97" s="14"/>
      <c r="DAC97" s="14"/>
      <c r="DAD97" s="14"/>
      <c r="DAE97" s="14"/>
      <c r="DAF97" s="14"/>
      <c r="DAG97" s="14"/>
      <c r="DAH97" s="14"/>
      <c r="DAI97" s="14"/>
      <c r="DAJ97" s="14"/>
      <c r="DAK97" s="14"/>
      <c r="DAL97" s="14"/>
      <c r="DAM97" s="14"/>
      <c r="DAN97" s="14"/>
      <c r="DAO97" s="14"/>
      <c r="DAP97" s="14"/>
      <c r="DAQ97" s="14"/>
      <c r="DAR97" s="14"/>
      <c r="DAS97" s="14"/>
      <c r="DAT97" s="14"/>
      <c r="DAU97" s="14"/>
      <c r="DAV97" s="14"/>
      <c r="DAW97" s="14"/>
      <c r="DAX97" s="14"/>
      <c r="DAY97" s="14"/>
      <c r="DAZ97" s="14"/>
      <c r="DBA97" s="14"/>
      <c r="DBB97" s="14"/>
      <c r="DBC97" s="14"/>
      <c r="DBD97" s="14"/>
      <c r="DBE97" s="14"/>
      <c r="DBF97" s="14"/>
      <c r="DBG97" s="14"/>
      <c r="DBH97" s="14"/>
      <c r="DBI97" s="14"/>
      <c r="DBJ97" s="14"/>
      <c r="DBK97" s="14"/>
      <c r="DBL97" s="14"/>
      <c r="DBM97" s="14"/>
      <c r="DBN97" s="14"/>
      <c r="DBO97" s="14"/>
      <c r="DBP97" s="14"/>
      <c r="DBQ97" s="14"/>
      <c r="DBR97" s="14"/>
      <c r="DBS97" s="14"/>
      <c r="DBT97" s="14"/>
      <c r="DBU97" s="14"/>
      <c r="DBV97" s="14"/>
      <c r="DBW97" s="14"/>
      <c r="DBX97" s="14"/>
      <c r="DBY97" s="14"/>
      <c r="DBZ97" s="14"/>
      <c r="DCA97" s="14"/>
      <c r="DCB97" s="14"/>
      <c r="DCC97" s="14"/>
      <c r="DCD97" s="14"/>
      <c r="DCE97" s="14"/>
      <c r="DCF97" s="14"/>
      <c r="DCG97" s="14"/>
      <c r="DCH97" s="14"/>
      <c r="DCI97" s="14"/>
      <c r="DCJ97" s="14"/>
      <c r="DCK97" s="14"/>
      <c r="DCL97" s="14"/>
      <c r="DCM97" s="14"/>
      <c r="DCN97" s="14"/>
      <c r="DCO97" s="14"/>
      <c r="DCP97" s="14"/>
      <c r="DCQ97" s="14"/>
      <c r="DCR97" s="14"/>
      <c r="DCS97" s="14"/>
      <c r="DCT97" s="14"/>
      <c r="DCU97" s="14"/>
      <c r="DCV97" s="14"/>
      <c r="DCW97" s="14"/>
      <c r="DCX97" s="14"/>
      <c r="DCY97" s="14"/>
      <c r="DCZ97" s="14"/>
      <c r="DDA97" s="14"/>
      <c r="DDB97" s="14"/>
      <c r="DDC97" s="14"/>
      <c r="DDD97" s="14"/>
      <c r="DDE97" s="14"/>
      <c r="DDF97" s="14"/>
      <c r="DDG97" s="14"/>
      <c r="DDH97" s="14"/>
      <c r="DDI97" s="14"/>
      <c r="DDJ97" s="14"/>
      <c r="DDK97" s="14"/>
      <c r="DDL97" s="14"/>
      <c r="DDM97" s="14"/>
      <c r="DDN97" s="14"/>
      <c r="DDO97" s="14"/>
      <c r="DDP97" s="14"/>
      <c r="DDQ97" s="14"/>
      <c r="DDR97" s="14"/>
      <c r="DDS97" s="14"/>
      <c r="DDT97" s="14"/>
      <c r="DDU97" s="14"/>
      <c r="DDV97" s="14"/>
      <c r="DDW97" s="14"/>
      <c r="DDX97" s="14"/>
      <c r="DDY97" s="14"/>
      <c r="DDZ97" s="14"/>
      <c r="DEA97" s="14"/>
      <c r="DEB97" s="14"/>
      <c r="DEC97" s="14"/>
      <c r="DED97" s="14"/>
      <c r="DEE97" s="14"/>
      <c r="DEF97" s="14"/>
      <c r="DEG97" s="14"/>
      <c r="DEH97" s="14"/>
      <c r="DEI97" s="14"/>
      <c r="DEJ97" s="14"/>
      <c r="DEK97" s="14"/>
      <c r="DEL97" s="14"/>
      <c r="DEM97" s="14"/>
      <c r="DEN97" s="14"/>
      <c r="DEO97" s="14"/>
      <c r="DEP97" s="14"/>
      <c r="DEQ97" s="14"/>
      <c r="DER97" s="14"/>
      <c r="DES97" s="14"/>
      <c r="DET97" s="14"/>
      <c r="DEU97" s="14"/>
      <c r="DEV97" s="14"/>
      <c r="DEW97" s="14"/>
      <c r="DEX97" s="14"/>
      <c r="DEY97" s="14"/>
      <c r="DEZ97" s="14"/>
      <c r="DFA97" s="14"/>
      <c r="DFB97" s="14"/>
      <c r="DFC97" s="14"/>
      <c r="DFD97" s="14"/>
      <c r="DFE97" s="14"/>
      <c r="DFF97" s="14"/>
      <c r="DFG97" s="14"/>
      <c r="DFH97" s="14"/>
      <c r="DFI97" s="14"/>
      <c r="DFJ97" s="14"/>
      <c r="DFK97" s="14"/>
      <c r="DFL97" s="14"/>
      <c r="DFM97" s="14"/>
      <c r="DFN97" s="14"/>
      <c r="DFO97" s="14"/>
      <c r="DFP97" s="14"/>
      <c r="DFQ97" s="14"/>
      <c r="DFR97" s="14"/>
      <c r="DFS97" s="14"/>
      <c r="DFT97" s="14"/>
      <c r="DFU97" s="14"/>
      <c r="DFV97" s="14"/>
      <c r="DFW97" s="14"/>
      <c r="DFX97" s="14"/>
      <c r="DFY97" s="14"/>
      <c r="DFZ97" s="14"/>
      <c r="DGA97" s="14"/>
      <c r="DGB97" s="14"/>
      <c r="DGC97" s="14"/>
      <c r="DGD97" s="14"/>
      <c r="DGE97" s="14"/>
      <c r="DGF97" s="14"/>
      <c r="DGG97" s="14"/>
      <c r="DGH97" s="14"/>
      <c r="DGI97" s="14"/>
      <c r="DGJ97" s="14"/>
      <c r="DGK97" s="14"/>
      <c r="DGL97" s="14"/>
      <c r="DGM97" s="14"/>
      <c r="DGN97" s="14"/>
      <c r="DGO97" s="14"/>
      <c r="DGP97" s="14"/>
      <c r="DGQ97" s="14"/>
      <c r="DGR97" s="14"/>
      <c r="DGS97" s="14"/>
      <c r="DGT97" s="14"/>
      <c r="DGU97" s="14"/>
      <c r="DGV97" s="14"/>
      <c r="DGW97" s="14"/>
      <c r="DGX97" s="14"/>
      <c r="DGY97" s="14"/>
      <c r="DGZ97" s="14"/>
      <c r="DHA97" s="14"/>
      <c r="DHB97" s="14"/>
      <c r="DHC97" s="14"/>
      <c r="DHD97" s="14"/>
      <c r="DHE97" s="14"/>
      <c r="DHF97" s="14"/>
      <c r="DHG97" s="14"/>
      <c r="DHH97" s="14"/>
      <c r="DHI97" s="14"/>
      <c r="DHJ97" s="14"/>
      <c r="DHK97" s="14"/>
      <c r="DHL97" s="14"/>
      <c r="DHM97" s="14"/>
      <c r="DHN97" s="14"/>
      <c r="DHO97" s="14"/>
      <c r="DHP97" s="14"/>
      <c r="DHQ97" s="14"/>
      <c r="DHR97" s="14"/>
      <c r="DHS97" s="14"/>
      <c r="DHT97" s="14"/>
      <c r="DHU97" s="14"/>
      <c r="DHV97" s="14"/>
      <c r="DHW97" s="14"/>
      <c r="DHX97" s="14"/>
      <c r="DHY97" s="14"/>
      <c r="DHZ97" s="14"/>
      <c r="DIA97" s="14"/>
      <c r="DIB97" s="14"/>
      <c r="DIC97" s="14"/>
      <c r="DID97" s="14"/>
      <c r="DIE97" s="14"/>
      <c r="DIF97" s="14"/>
      <c r="DIG97" s="14"/>
      <c r="DIH97" s="14"/>
      <c r="DII97" s="14"/>
      <c r="DIJ97" s="14"/>
      <c r="DIK97" s="14"/>
      <c r="DIL97" s="14"/>
      <c r="DIM97" s="14"/>
      <c r="DIN97" s="14"/>
      <c r="DIO97" s="14"/>
      <c r="DIP97" s="14"/>
      <c r="DIQ97" s="14"/>
      <c r="DIR97" s="14"/>
      <c r="DIS97" s="14"/>
      <c r="DIT97" s="14"/>
      <c r="DIU97" s="14"/>
      <c r="DIV97" s="14"/>
      <c r="DIW97" s="14"/>
      <c r="DIX97" s="14"/>
      <c r="DIY97" s="14"/>
      <c r="DIZ97" s="14"/>
      <c r="DJA97" s="14"/>
      <c r="DJB97" s="14"/>
      <c r="DJC97" s="14"/>
      <c r="DJD97" s="14"/>
      <c r="DJE97" s="14"/>
      <c r="DJF97" s="14"/>
      <c r="DJG97" s="14"/>
      <c r="DJH97" s="14"/>
      <c r="DJI97" s="14"/>
      <c r="DJJ97" s="14"/>
      <c r="DJK97" s="14"/>
      <c r="DJL97" s="14"/>
      <c r="DJM97" s="14"/>
      <c r="DJN97" s="14"/>
      <c r="DJO97" s="14"/>
      <c r="DJP97" s="14"/>
      <c r="DJQ97" s="14"/>
      <c r="DJR97" s="14"/>
      <c r="DJS97" s="14"/>
      <c r="DJT97" s="14"/>
      <c r="DJU97" s="14"/>
      <c r="DJV97" s="14"/>
      <c r="DJW97" s="14"/>
      <c r="DJX97" s="14"/>
      <c r="DJY97" s="14"/>
      <c r="DJZ97" s="14"/>
      <c r="DKA97" s="14"/>
      <c r="DKB97" s="14"/>
      <c r="DKC97" s="14"/>
      <c r="DKD97" s="14"/>
      <c r="DKE97" s="14"/>
      <c r="DKF97" s="14"/>
      <c r="DKG97" s="14"/>
      <c r="DKH97" s="14"/>
      <c r="DKI97" s="14"/>
      <c r="DKJ97" s="14"/>
      <c r="DKK97" s="14"/>
      <c r="DKL97" s="14"/>
      <c r="DKM97" s="14"/>
      <c r="DKN97" s="14"/>
      <c r="DKO97" s="14"/>
      <c r="DKP97" s="14"/>
      <c r="DKQ97" s="14"/>
      <c r="DKR97" s="14"/>
      <c r="DKS97" s="14"/>
      <c r="DKT97" s="14"/>
      <c r="DKU97" s="14"/>
      <c r="DKV97" s="14"/>
      <c r="DKW97" s="14"/>
      <c r="DKX97" s="14"/>
      <c r="DKY97" s="14"/>
      <c r="DKZ97" s="14"/>
      <c r="DLA97" s="14"/>
      <c r="DLB97" s="14"/>
      <c r="DLC97" s="14"/>
      <c r="DLD97" s="14"/>
      <c r="DLE97" s="14"/>
      <c r="DLF97" s="14"/>
      <c r="DLG97" s="14"/>
      <c r="DLH97" s="14"/>
      <c r="DLI97" s="14"/>
      <c r="DLJ97" s="14"/>
      <c r="DLK97" s="14"/>
      <c r="DLL97" s="14"/>
      <c r="DLM97" s="14"/>
      <c r="DLN97" s="14"/>
      <c r="DLO97" s="14"/>
      <c r="DLP97" s="14"/>
      <c r="DLQ97" s="14"/>
      <c r="DLR97" s="14"/>
      <c r="DLS97" s="14"/>
      <c r="DLT97" s="14"/>
      <c r="DLU97" s="14"/>
      <c r="DLV97" s="14"/>
      <c r="DLW97" s="14"/>
      <c r="DLX97" s="14"/>
      <c r="DLY97" s="14"/>
      <c r="DLZ97" s="14"/>
      <c r="DMA97" s="14"/>
      <c r="DMB97" s="14"/>
      <c r="DMC97" s="14"/>
      <c r="DMD97" s="14"/>
      <c r="DME97" s="14"/>
      <c r="DMF97" s="14"/>
      <c r="DMG97" s="14"/>
      <c r="DMH97" s="14"/>
      <c r="DMI97" s="14"/>
      <c r="DMJ97" s="14"/>
      <c r="DMK97" s="14"/>
      <c r="DML97" s="14"/>
      <c r="DMM97" s="14"/>
      <c r="DMN97" s="14"/>
      <c r="DMO97" s="14"/>
      <c r="DMP97" s="14"/>
      <c r="DMQ97" s="14"/>
      <c r="DMR97" s="14"/>
      <c r="DMS97" s="14"/>
      <c r="DMT97" s="14"/>
      <c r="DMU97" s="14"/>
      <c r="DMV97" s="14"/>
      <c r="DMW97" s="14"/>
      <c r="DMX97" s="14"/>
      <c r="DMY97" s="14"/>
      <c r="DMZ97" s="14"/>
      <c r="DNA97" s="14"/>
      <c r="DNB97" s="14"/>
      <c r="DNC97" s="14"/>
      <c r="DND97" s="14"/>
      <c r="DNE97" s="14"/>
      <c r="DNF97" s="14"/>
      <c r="DNG97" s="14"/>
      <c r="DNH97" s="14"/>
      <c r="DNI97" s="14"/>
      <c r="DNJ97" s="14"/>
      <c r="DNK97" s="14"/>
      <c r="DNL97" s="14"/>
      <c r="DNM97" s="14"/>
      <c r="DNN97" s="14"/>
      <c r="DNO97" s="14"/>
      <c r="DNP97" s="14"/>
      <c r="DNQ97" s="14"/>
      <c r="DNR97" s="14"/>
      <c r="DNS97" s="14"/>
      <c r="DNT97" s="14"/>
      <c r="DNU97" s="14"/>
      <c r="DNV97" s="14"/>
      <c r="DNW97" s="14"/>
      <c r="DNX97" s="14"/>
      <c r="DNY97" s="14"/>
      <c r="DNZ97" s="14"/>
      <c r="DOA97" s="14"/>
      <c r="DOB97" s="14"/>
      <c r="DOC97" s="14"/>
      <c r="DOD97" s="14"/>
      <c r="DOE97" s="14"/>
      <c r="DOF97" s="14"/>
      <c r="DOG97" s="14"/>
      <c r="DOH97" s="14"/>
      <c r="DOI97" s="14"/>
      <c r="DOJ97" s="14"/>
      <c r="DOK97" s="14"/>
      <c r="DOL97" s="14"/>
      <c r="DOM97" s="14"/>
      <c r="DON97" s="14"/>
      <c r="DOO97" s="14"/>
      <c r="DOP97" s="14"/>
      <c r="DOQ97" s="14"/>
      <c r="DOR97" s="14"/>
      <c r="DOS97" s="14"/>
      <c r="DOT97" s="14"/>
      <c r="DOU97" s="14"/>
      <c r="DOV97" s="14"/>
      <c r="DOW97" s="14"/>
      <c r="DOX97" s="14"/>
      <c r="DOY97" s="14"/>
      <c r="DOZ97" s="14"/>
      <c r="DPA97" s="14"/>
      <c r="DPB97" s="14"/>
      <c r="DPC97" s="14"/>
      <c r="DPD97" s="14"/>
      <c r="DPE97" s="14"/>
      <c r="DPF97" s="14"/>
      <c r="DPG97" s="14"/>
      <c r="DPH97" s="14"/>
      <c r="DPI97" s="14"/>
      <c r="DPJ97" s="14"/>
      <c r="DPK97" s="14"/>
      <c r="DPL97" s="14"/>
      <c r="DPM97" s="14"/>
      <c r="DPN97" s="14"/>
      <c r="DPO97" s="14"/>
      <c r="DPP97" s="14"/>
      <c r="DPQ97" s="14"/>
      <c r="DPR97" s="14"/>
      <c r="DPS97" s="14"/>
      <c r="DPT97" s="14"/>
      <c r="DPU97" s="14"/>
      <c r="DPV97" s="14"/>
      <c r="DPW97" s="14"/>
      <c r="DPX97" s="14"/>
      <c r="DPY97" s="14"/>
      <c r="DPZ97" s="14"/>
      <c r="DQA97" s="14"/>
      <c r="DQB97" s="14"/>
      <c r="DQC97" s="14"/>
      <c r="DQD97" s="14"/>
      <c r="DQE97" s="14"/>
      <c r="DQF97" s="14"/>
      <c r="DQG97" s="14"/>
      <c r="DQH97" s="14"/>
      <c r="DQI97" s="14"/>
      <c r="DQJ97" s="14"/>
      <c r="DQK97" s="14"/>
      <c r="DQL97" s="14"/>
      <c r="DQM97" s="14"/>
      <c r="DQN97" s="14"/>
      <c r="DQO97" s="14"/>
      <c r="DQP97" s="14"/>
      <c r="DQQ97" s="14"/>
      <c r="DQR97" s="14"/>
      <c r="DQS97" s="14"/>
      <c r="DQT97" s="14"/>
      <c r="DQU97" s="14"/>
      <c r="DQV97" s="14"/>
      <c r="DQW97" s="14"/>
      <c r="DQX97" s="14"/>
      <c r="DQY97" s="14"/>
      <c r="DQZ97" s="14"/>
      <c r="DRA97" s="14"/>
      <c r="DRB97" s="14"/>
      <c r="DRC97" s="14"/>
      <c r="DRD97" s="14"/>
      <c r="DRE97" s="14"/>
      <c r="DRF97" s="14"/>
      <c r="DRG97" s="14"/>
      <c r="DRH97" s="14"/>
      <c r="DRI97" s="14"/>
      <c r="DRJ97" s="14"/>
      <c r="DRK97" s="14"/>
      <c r="DRL97" s="14"/>
      <c r="DRM97" s="14"/>
      <c r="DRN97" s="14"/>
      <c r="DRO97" s="14"/>
      <c r="DRP97" s="14"/>
      <c r="DRQ97" s="14"/>
      <c r="DRR97" s="14"/>
      <c r="DRS97" s="14"/>
      <c r="DRT97" s="14"/>
      <c r="DRU97" s="14"/>
      <c r="DRV97" s="14"/>
      <c r="DRW97" s="14"/>
      <c r="DRX97" s="14"/>
      <c r="DRY97" s="14"/>
      <c r="DRZ97" s="14"/>
      <c r="DSA97" s="14"/>
      <c r="DSB97" s="14"/>
      <c r="DSC97" s="14"/>
      <c r="DSD97" s="14"/>
      <c r="DSE97" s="14"/>
      <c r="DSF97" s="14"/>
      <c r="DSG97" s="14"/>
      <c r="DSH97" s="14"/>
      <c r="DSI97" s="14"/>
      <c r="DSJ97" s="14"/>
      <c r="DSK97" s="14"/>
      <c r="DSL97" s="14"/>
      <c r="DSM97" s="14"/>
      <c r="DSN97" s="14"/>
      <c r="DSO97" s="14"/>
      <c r="DSP97" s="14"/>
      <c r="DSQ97" s="14"/>
      <c r="DSR97" s="14"/>
      <c r="DSS97" s="14"/>
      <c r="DST97" s="14"/>
      <c r="DSU97" s="14"/>
      <c r="DSV97" s="14"/>
      <c r="DSW97" s="14"/>
      <c r="DSX97" s="14"/>
      <c r="DSY97" s="14"/>
      <c r="DSZ97" s="14"/>
      <c r="DTA97" s="14"/>
      <c r="DTB97" s="14"/>
      <c r="DTC97" s="14"/>
      <c r="DTD97" s="14"/>
      <c r="DTE97" s="14"/>
      <c r="DTF97" s="14"/>
      <c r="DTG97" s="14"/>
      <c r="DTH97" s="14"/>
      <c r="DTI97" s="14"/>
      <c r="DTJ97" s="14"/>
      <c r="DTK97" s="14"/>
      <c r="DTL97" s="14"/>
      <c r="DTM97" s="14"/>
      <c r="DTN97" s="14"/>
      <c r="DTO97" s="14"/>
      <c r="DTP97" s="14"/>
      <c r="DTQ97" s="14"/>
      <c r="DTR97" s="14"/>
      <c r="DTS97" s="14"/>
      <c r="DTT97" s="14"/>
      <c r="DTU97" s="14"/>
      <c r="DTV97" s="14"/>
      <c r="DTW97" s="14"/>
      <c r="DTX97" s="14"/>
      <c r="DTY97" s="14"/>
      <c r="DTZ97" s="14"/>
      <c r="DUA97" s="14"/>
      <c r="DUB97" s="14"/>
      <c r="DUC97" s="14"/>
      <c r="DUD97" s="14"/>
      <c r="DUE97" s="14"/>
      <c r="DUF97" s="14"/>
      <c r="DUG97" s="14"/>
      <c r="DUH97" s="14"/>
      <c r="DUI97" s="14"/>
      <c r="DUJ97" s="14"/>
      <c r="DUK97" s="14"/>
      <c r="DUL97" s="14"/>
      <c r="DUM97" s="14"/>
      <c r="DUN97" s="14"/>
      <c r="DUO97" s="14"/>
      <c r="DUP97" s="14"/>
      <c r="DUQ97" s="14"/>
      <c r="DUR97" s="14"/>
      <c r="DUS97" s="14"/>
      <c r="DUT97" s="14"/>
      <c r="DUU97" s="14"/>
      <c r="DUV97" s="14"/>
      <c r="DUW97" s="14"/>
      <c r="DUX97" s="14"/>
      <c r="DUY97" s="14"/>
      <c r="DUZ97" s="14"/>
      <c r="DVA97" s="14"/>
      <c r="DVB97" s="14"/>
      <c r="DVC97" s="14"/>
      <c r="DVD97" s="14"/>
      <c r="DVE97" s="14"/>
      <c r="DVF97" s="14"/>
      <c r="DVG97" s="14"/>
      <c r="DVH97" s="14"/>
      <c r="DVI97" s="14"/>
      <c r="DVJ97" s="14"/>
      <c r="DVK97" s="14"/>
      <c r="DVL97" s="14"/>
      <c r="DVM97" s="14"/>
      <c r="DVN97" s="14"/>
      <c r="DVO97" s="14"/>
      <c r="DVP97" s="14"/>
      <c r="DVQ97" s="14"/>
      <c r="DVR97" s="14"/>
      <c r="DVS97" s="14"/>
      <c r="DVT97" s="14"/>
      <c r="DVU97" s="14"/>
      <c r="DVV97" s="14"/>
      <c r="DVW97" s="14"/>
      <c r="DVX97" s="14"/>
      <c r="DVY97" s="14"/>
      <c r="DVZ97" s="14"/>
      <c r="DWA97" s="14"/>
      <c r="DWB97" s="14"/>
      <c r="DWC97" s="14"/>
      <c r="DWD97" s="14"/>
      <c r="DWE97" s="14"/>
      <c r="DWF97" s="14"/>
      <c r="DWG97" s="14"/>
      <c r="DWH97" s="14"/>
      <c r="DWI97" s="14"/>
      <c r="DWJ97" s="14"/>
      <c r="DWK97" s="14"/>
      <c r="DWL97" s="14"/>
      <c r="DWM97" s="14"/>
      <c r="DWN97" s="14"/>
      <c r="DWO97" s="14"/>
      <c r="DWP97" s="14"/>
      <c r="DWQ97" s="14"/>
      <c r="DWR97" s="14"/>
      <c r="DWS97" s="14"/>
      <c r="DWT97" s="14"/>
      <c r="DWU97" s="14"/>
      <c r="DWV97" s="14"/>
      <c r="DWW97" s="14"/>
      <c r="DWX97" s="14"/>
      <c r="DWY97" s="14"/>
      <c r="DWZ97" s="14"/>
      <c r="DXA97" s="14"/>
      <c r="DXB97" s="14"/>
      <c r="DXC97" s="14"/>
      <c r="DXD97" s="14"/>
      <c r="DXE97" s="14"/>
      <c r="DXF97" s="14"/>
      <c r="DXG97" s="14"/>
      <c r="DXH97" s="14"/>
      <c r="DXI97" s="14"/>
      <c r="DXJ97" s="14"/>
      <c r="DXK97" s="14"/>
      <c r="DXL97" s="14"/>
      <c r="DXM97" s="14"/>
      <c r="DXN97" s="14"/>
      <c r="DXO97" s="14"/>
      <c r="DXP97" s="14"/>
      <c r="DXQ97" s="14"/>
      <c r="DXR97" s="14"/>
      <c r="DXS97" s="14"/>
      <c r="DXT97" s="14"/>
      <c r="DXU97" s="14"/>
      <c r="DXV97" s="14"/>
      <c r="DXW97" s="14"/>
      <c r="DXX97" s="14"/>
      <c r="DXY97" s="14"/>
      <c r="DXZ97" s="14"/>
      <c r="DYA97" s="14"/>
      <c r="DYB97" s="14"/>
      <c r="DYC97" s="14"/>
      <c r="DYD97" s="14"/>
      <c r="DYE97" s="14"/>
      <c r="DYF97" s="14"/>
      <c r="DYG97" s="14"/>
      <c r="DYH97" s="14"/>
      <c r="DYI97" s="14"/>
      <c r="DYJ97" s="14"/>
      <c r="DYK97" s="14"/>
      <c r="DYL97" s="14"/>
      <c r="DYM97" s="14"/>
      <c r="DYN97" s="14"/>
      <c r="DYO97" s="14"/>
      <c r="DYP97" s="14"/>
      <c r="DYQ97" s="14"/>
      <c r="DYR97" s="14"/>
      <c r="DYS97" s="14"/>
      <c r="DYT97" s="14"/>
      <c r="DYU97" s="14"/>
      <c r="DYV97" s="14"/>
      <c r="DYW97" s="14"/>
      <c r="DYX97" s="14"/>
      <c r="DYY97" s="14"/>
      <c r="DYZ97" s="14"/>
      <c r="DZA97" s="14"/>
      <c r="DZB97" s="14"/>
      <c r="DZC97" s="14"/>
      <c r="DZD97" s="14"/>
      <c r="DZE97" s="14"/>
      <c r="DZF97" s="14"/>
      <c r="DZG97" s="14"/>
      <c r="DZH97" s="14"/>
      <c r="DZI97" s="14"/>
      <c r="DZJ97" s="14"/>
      <c r="DZK97" s="14"/>
      <c r="DZL97" s="14"/>
      <c r="DZM97" s="14"/>
      <c r="DZN97" s="14"/>
      <c r="DZO97" s="14"/>
      <c r="DZP97" s="14"/>
      <c r="DZQ97" s="14"/>
      <c r="DZR97" s="14"/>
      <c r="DZS97" s="14"/>
      <c r="DZT97" s="14"/>
      <c r="DZU97" s="14"/>
      <c r="DZV97" s="14"/>
      <c r="DZW97" s="14"/>
      <c r="DZX97" s="14"/>
      <c r="DZY97" s="14"/>
      <c r="DZZ97" s="14"/>
      <c r="EAA97" s="14"/>
      <c r="EAB97" s="14"/>
      <c r="EAC97" s="14"/>
      <c r="EAD97" s="14"/>
      <c r="EAE97" s="14"/>
      <c r="EAF97" s="14"/>
      <c r="EAG97" s="14"/>
      <c r="EAH97" s="14"/>
      <c r="EAI97" s="14"/>
      <c r="EAJ97" s="14"/>
      <c r="EAK97" s="14"/>
      <c r="EAL97" s="14"/>
      <c r="EAM97" s="14"/>
      <c r="EAN97" s="14"/>
      <c r="EAO97" s="14"/>
      <c r="EAP97" s="14"/>
      <c r="EAQ97" s="14"/>
      <c r="EAR97" s="14"/>
      <c r="EAS97" s="14"/>
      <c r="EAT97" s="14"/>
      <c r="EAU97" s="14"/>
      <c r="EAV97" s="14"/>
      <c r="EAW97" s="14"/>
      <c r="EAX97" s="14"/>
      <c r="EAY97" s="14"/>
      <c r="EAZ97" s="14"/>
      <c r="EBA97" s="14"/>
      <c r="EBB97" s="14"/>
      <c r="EBC97" s="14"/>
      <c r="EBD97" s="14"/>
      <c r="EBE97" s="14"/>
      <c r="EBF97" s="14"/>
      <c r="EBG97" s="14"/>
      <c r="EBH97" s="14"/>
      <c r="EBI97" s="14"/>
      <c r="EBJ97" s="14"/>
      <c r="EBK97" s="14"/>
      <c r="EBL97" s="14"/>
      <c r="EBM97" s="14"/>
      <c r="EBN97" s="14"/>
      <c r="EBO97" s="14"/>
      <c r="EBP97" s="14"/>
      <c r="EBQ97" s="14"/>
      <c r="EBR97" s="14"/>
      <c r="EBS97" s="14"/>
      <c r="EBT97" s="14"/>
      <c r="EBU97" s="14"/>
      <c r="EBV97" s="14"/>
      <c r="EBW97" s="14"/>
      <c r="EBX97" s="14"/>
      <c r="EBY97" s="14"/>
      <c r="EBZ97" s="14"/>
      <c r="ECA97" s="14"/>
      <c r="ECB97" s="14"/>
      <c r="ECC97" s="14"/>
      <c r="ECD97" s="14"/>
      <c r="ECE97" s="14"/>
      <c r="ECF97" s="14"/>
      <c r="ECG97" s="14"/>
      <c r="ECH97" s="14"/>
      <c r="ECI97" s="14"/>
      <c r="ECJ97" s="14"/>
      <c r="ECK97" s="14"/>
      <c r="ECL97" s="14"/>
      <c r="ECM97" s="14"/>
      <c r="ECN97" s="14"/>
      <c r="ECO97" s="14"/>
      <c r="ECP97" s="14"/>
      <c r="ECQ97" s="14"/>
      <c r="ECR97" s="14"/>
      <c r="ECS97" s="14"/>
      <c r="ECT97" s="14"/>
      <c r="ECU97" s="14"/>
      <c r="ECV97" s="14"/>
      <c r="ECW97" s="14"/>
      <c r="ECX97" s="14"/>
      <c r="ECY97" s="14"/>
      <c r="ECZ97" s="14"/>
      <c r="EDA97" s="14"/>
      <c r="EDB97" s="14"/>
      <c r="EDC97" s="14"/>
      <c r="EDD97" s="14"/>
      <c r="EDE97" s="14"/>
      <c r="EDF97" s="14"/>
      <c r="EDG97" s="14"/>
      <c r="EDH97" s="14"/>
      <c r="EDI97" s="14"/>
      <c r="EDJ97" s="14"/>
      <c r="EDK97" s="14"/>
      <c r="EDL97" s="14"/>
      <c r="EDM97" s="14"/>
      <c r="EDN97" s="14"/>
      <c r="EDO97" s="14"/>
      <c r="EDP97" s="14"/>
      <c r="EDQ97" s="14"/>
      <c r="EDR97" s="14"/>
      <c r="EDS97" s="14"/>
      <c r="EDT97" s="14"/>
      <c r="EDU97" s="14"/>
      <c r="EDV97" s="14"/>
      <c r="EDW97" s="14"/>
      <c r="EDX97" s="14"/>
      <c r="EDY97" s="14"/>
      <c r="EDZ97" s="14"/>
      <c r="EEA97" s="14"/>
      <c r="EEB97" s="14"/>
      <c r="EEC97" s="14"/>
      <c r="EED97" s="14"/>
      <c r="EEE97" s="14"/>
      <c r="EEF97" s="14"/>
      <c r="EEG97" s="14"/>
      <c r="EEH97" s="14"/>
      <c r="EEI97" s="14"/>
      <c r="EEJ97" s="14"/>
      <c r="EEK97" s="14"/>
      <c r="EEL97" s="14"/>
      <c r="EEM97" s="14"/>
      <c r="EEN97" s="14"/>
      <c r="EEO97" s="14"/>
      <c r="EEP97" s="14"/>
      <c r="EEQ97" s="14"/>
      <c r="EER97" s="14"/>
      <c r="EES97" s="14"/>
      <c r="EET97" s="14"/>
      <c r="EEU97" s="14"/>
      <c r="EEV97" s="14"/>
      <c r="EEW97" s="14"/>
      <c r="EEX97" s="14"/>
      <c r="EEY97" s="14"/>
      <c r="EEZ97" s="14"/>
      <c r="EFA97" s="14"/>
      <c r="EFB97" s="14"/>
      <c r="EFC97" s="14"/>
      <c r="EFD97" s="14"/>
      <c r="EFE97" s="14"/>
      <c r="EFF97" s="14"/>
      <c r="EFG97" s="14"/>
      <c r="EFH97" s="14"/>
      <c r="EFI97" s="14"/>
      <c r="EFJ97" s="14"/>
      <c r="EFK97" s="14"/>
      <c r="EFL97" s="14"/>
      <c r="EFM97" s="14"/>
      <c r="EFN97" s="14"/>
      <c r="EFO97" s="14"/>
      <c r="EFP97" s="14"/>
      <c r="EFQ97" s="14"/>
      <c r="EFR97" s="14"/>
      <c r="EFS97" s="14"/>
      <c r="EFT97" s="14"/>
      <c r="EFU97" s="14"/>
      <c r="EFV97" s="14"/>
      <c r="EFW97" s="14"/>
      <c r="EFX97" s="14"/>
      <c r="EFY97" s="14"/>
      <c r="EFZ97" s="14"/>
      <c r="EGA97" s="14"/>
      <c r="EGB97" s="14"/>
      <c r="EGC97" s="14"/>
      <c r="EGD97" s="14"/>
      <c r="EGE97" s="14"/>
      <c r="EGF97" s="14"/>
      <c r="EGG97" s="14"/>
      <c r="EGH97" s="14"/>
      <c r="EGI97" s="14"/>
      <c r="EGJ97" s="14"/>
      <c r="EGK97" s="14"/>
      <c r="EGL97" s="14"/>
      <c r="EGM97" s="14"/>
      <c r="EGN97" s="14"/>
      <c r="EGO97" s="14"/>
      <c r="EGP97" s="14"/>
      <c r="EGQ97" s="14"/>
      <c r="EGR97" s="14"/>
      <c r="EGS97" s="14"/>
      <c r="EGT97" s="14"/>
      <c r="EGU97" s="14"/>
      <c r="EGV97" s="14"/>
      <c r="EGW97" s="14"/>
      <c r="EGX97" s="14"/>
      <c r="EGY97" s="14"/>
      <c r="EGZ97" s="14"/>
      <c r="EHA97" s="14"/>
      <c r="EHB97" s="14"/>
      <c r="EHC97" s="14"/>
      <c r="EHD97" s="14"/>
      <c r="EHE97" s="14"/>
      <c r="EHF97" s="14"/>
      <c r="EHG97" s="14"/>
      <c r="EHH97" s="14"/>
      <c r="EHI97" s="14"/>
      <c r="EHJ97" s="14"/>
      <c r="EHK97" s="14"/>
      <c r="EHL97" s="14"/>
      <c r="EHM97" s="14"/>
      <c r="EHN97" s="14"/>
      <c r="EHO97" s="14"/>
      <c r="EHP97" s="14"/>
      <c r="EHQ97" s="14"/>
      <c r="EHR97" s="14"/>
      <c r="EHS97" s="14"/>
      <c r="EHT97" s="14"/>
      <c r="EHU97" s="14"/>
      <c r="EHV97" s="14"/>
      <c r="EHW97" s="14"/>
      <c r="EHX97" s="14"/>
      <c r="EHY97" s="14"/>
      <c r="EHZ97" s="14"/>
      <c r="EIA97" s="14"/>
      <c r="EIB97" s="14"/>
      <c r="EIC97" s="14"/>
      <c r="EID97" s="14"/>
      <c r="EIE97" s="14"/>
      <c r="EIF97" s="14"/>
      <c r="EIG97" s="14"/>
      <c r="EIH97" s="14"/>
      <c r="EII97" s="14"/>
      <c r="EIJ97" s="14"/>
      <c r="EIK97" s="14"/>
      <c r="EIL97" s="14"/>
      <c r="EIM97" s="14"/>
      <c r="EIN97" s="14"/>
      <c r="EIO97" s="14"/>
      <c r="EIP97" s="14"/>
      <c r="EIQ97" s="14"/>
      <c r="EIR97" s="14"/>
      <c r="EIS97" s="14"/>
      <c r="EIT97" s="14"/>
      <c r="EIU97" s="14"/>
      <c r="EIV97" s="14"/>
      <c r="EIW97" s="14"/>
      <c r="EIX97" s="14"/>
      <c r="EIY97" s="14"/>
      <c r="EIZ97" s="14"/>
      <c r="EJA97" s="14"/>
      <c r="EJB97" s="14"/>
      <c r="EJC97" s="14"/>
      <c r="EJD97" s="14"/>
      <c r="EJE97" s="14"/>
      <c r="EJF97" s="14"/>
      <c r="EJG97" s="14"/>
      <c r="EJH97" s="14"/>
      <c r="EJI97" s="14"/>
      <c r="EJJ97" s="14"/>
      <c r="EJK97" s="14"/>
      <c r="EJL97" s="14"/>
      <c r="EJM97" s="14"/>
      <c r="EJN97" s="14"/>
      <c r="EJO97" s="14"/>
      <c r="EJP97" s="14"/>
      <c r="EJQ97" s="14"/>
      <c r="EJR97" s="14"/>
      <c r="EJS97" s="14"/>
      <c r="EJT97" s="14"/>
      <c r="EJU97" s="14"/>
      <c r="EJV97" s="14"/>
      <c r="EJW97" s="14"/>
      <c r="EJX97" s="14"/>
      <c r="EJY97" s="14"/>
      <c r="EJZ97" s="14"/>
      <c r="EKA97" s="14"/>
      <c r="EKB97" s="14"/>
      <c r="EKC97" s="14"/>
      <c r="EKD97" s="14"/>
      <c r="EKE97" s="14"/>
      <c r="EKF97" s="14"/>
      <c r="EKG97" s="14"/>
      <c r="EKH97" s="14"/>
      <c r="EKI97" s="14"/>
      <c r="EKJ97" s="14"/>
      <c r="EKK97" s="14"/>
      <c r="EKL97" s="14"/>
      <c r="EKM97" s="14"/>
      <c r="EKN97" s="14"/>
      <c r="EKO97" s="14"/>
      <c r="EKP97" s="14"/>
      <c r="EKQ97" s="14"/>
      <c r="EKR97" s="14"/>
      <c r="EKS97" s="14"/>
      <c r="EKT97" s="14"/>
      <c r="EKU97" s="14"/>
      <c r="EKV97" s="14"/>
      <c r="EKW97" s="14"/>
      <c r="EKX97" s="14"/>
      <c r="EKY97" s="14"/>
      <c r="EKZ97" s="14"/>
      <c r="ELA97" s="14"/>
      <c r="ELB97" s="14"/>
      <c r="ELC97" s="14"/>
      <c r="ELD97" s="14"/>
      <c r="ELE97" s="14"/>
      <c r="ELF97" s="14"/>
      <c r="ELG97" s="14"/>
      <c r="ELH97" s="14"/>
      <c r="ELI97" s="14"/>
      <c r="ELJ97" s="14"/>
      <c r="ELK97" s="14"/>
      <c r="ELL97" s="14"/>
      <c r="ELM97" s="14"/>
      <c r="ELN97" s="14"/>
      <c r="ELO97" s="14"/>
      <c r="ELP97" s="14"/>
      <c r="ELQ97" s="14"/>
      <c r="ELR97" s="14"/>
      <c r="ELS97" s="14"/>
      <c r="ELT97" s="14"/>
      <c r="ELU97" s="14"/>
      <c r="ELV97" s="14"/>
      <c r="ELW97" s="14"/>
      <c r="ELX97" s="14"/>
      <c r="ELY97" s="14"/>
      <c r="ELZ97" s="14"/>
      <c r="EMA97" s="14"/>
      <c r="EMB97" s="14"/>
      <c r="EMC97" s="14"/>
      <c r="EMD97" s="14"/>
      <c r="EME97" s="14"/>
      <c r="EMF97" s="14"/>
      <c r="EMG97" s="14"/>
      <c r="EMH97" s="14"/>
      <c r="EMI97" s="14"/>
      <c r="EMJ97" s="14"/>
      <c r="EMK97" s="14"/>
      <c r="EML97" s="14"/>
      <c r="EMM97" s="14"/>
      <c r="EMN97" s="14"/>
      <c r="EMO97" s="14"/>
      <c r="EMP97" s="14"/>
      <c r="EMQ97" s="14"/>
      <c r="EMR97" s="14"/>
      <c r="EMS97" s="14"/>
      <c r="EMT97" s="14"/>
      <c r="EMU97" s="14"/>
      <c r="EMV97" s="14"/>
      <c r="EMW97" s="14"/>
      <c r="EMX97" s="14"/>
      <c r="EMY97" s="14"/>
      <c r="EMZ97" s="14"/>
      <c r="ENA97" s="14"/>
      <c r="ENB97" s="14"/>
      <c r="ENC97" s="14"/>
      <c r="END97" s="14"/>
      <c r="ENE97" s="14"/>
      <c r="ENF97" s="14"/>
      <c r="ENG97" s="14"/>
      <c r="ENH97" s="14"/>
      <c r="ENI97" s="14"/>
      <c r="ENJ97" s="14"/>
      <c r="ENK97" s="14"/>
      <c r="ENL97" s="14"/>
      <c r="ENM97" s="14"/>
      <c r="ENN97" s="14"/>
      <c r="ENO97" s="14"/>
      <c r="ENP97" s="14"/>
      <c r="ENQ97" s="14"/>
      <c r="ENR97" s="14"/>
      <c r="ENS97" s="14"/>
      <c r="ENT97" s="14"/>
      <c r="ENU97" s="14"/>
      <c r="ENV97" s="14"/>
      <c r="ENW97" s="14"/>
      <c r="ENX97" s="14"/>
      <c r="ENY97" s="14"/>
      <c r="ENZ97" s="14"/>
      <c r="EOA97" s="14"/>
      <c r="EOB97" s="14"/>
      <c r="EOC97" s="14"/>
      <c r="EOD97" s="14"/>
      <c r="EOE97" s="14"/>
      <c r="EOF97" s="14"/>
      <c r="EOG97" s="14"/>
      <c r="EOH97" s="14"/>
      <c r="EOI97" s="14"/>
      <c r="EOJ97" s="14"/>
      <c r="EOK97" s="14"/>
      <c r="EOL97" s="14"/>
      <c r="EOM97" s="14"/>
      <c r="EON97" s="14"/>
      <c r="EOO97" s="14"/>
      <c r="EOP97" s="14"/>
      <c r="EOQ97" s="14"/>
      <c r="EOR97" s="14"/>
      <c r="EOS97" s="14"/>
      <c r="EOT97" s="14"/>
      <c r="EOU97" s="14"/>
      <c r="EOV97" s="14"/>
      <c r="EOW97" s="14"/>
      <c r="EOX97" s="14"/>
      <c r="EOY97" s="14"/>
      <c r="EOZ97" s="14"/>
      <c r="EPA97" s="14"/>
      <c r="EPB97" s="14"/>
      <c r="EPC97" s="14"/>
      <c r="EPD97" s="14"/>
      <c r="EPE97" s="14"/>
      <c r="EPF97" s="14"/>
      <c r="EPG97" s="14"/>
      <c r="EPH97" s="14"/>
      <c r="EPI97" s="14"/>
      <c r="EPJ97" s="14"/>
      <c r="EPK97" s="14"/>
      <c r="EPL97" s="14"/>
      <c r="EPM97" s="14"/>
      <c r="EPN97" s="14"/>
      <c r="EPO97" s="14"/>
      <c r="EPP97" s="14"/>
      <c r="EPQ97" s="14"/>
      <c r="EPR97" s="14"/>
      <c r="EPS97" s="14"/>
      <c r="EPT97" s="14"/>
      <c r="EPU97" s="14"/>
      <c r="EPV97" s="14"/>
      <c r="EPW97" s="14"/>
      <c r="EPX97" s="14"/>
      <c r="EPY97" s="14"/>
      <c r="EPZ97" s="14"/>
      <c r="EQA97" s="14"/>
      <c r="EQB97" s="14"/>
      <c r="EQC97" s="14"/>
      <c r="EQD97" s="14"/>
      <c r="EQE97" s="14"/>
      <c r="EQF97" s="14"/>
      <c r="EQG97" s="14"/>
      <c r="EQH97" s="14"/>
      <c r="EQI97" s="14"/>
      <c r="EQJ97" s="14"/>
      <c r="EQK97" s="14"/>
      <c r="EQL97" s="14"/>
      <c r="EQM97" s="14"/>
      <c r="EQN97" s="14"/>
      <c r="EQO97" s="14"/>
      <c r="EQP97" s="14"/>
      <c r="EQQ97" s="14"/>
      <c r="EQR97" s="14"/>
      <c r="EQS97" s="14"/>
      <c r="EQT97" s="14"/>
      <c r="EQU97" s="14"/>
      <c r="EQV97" s="14"/>
      <c r="EQW97" s="14"/>
      <c r="EQX97" s="14"/>
      <c r="EQY97" s="14"/>
      <c r="EQZ97" s="14"/>
      <c r="ERA97" s="14"/>
      <c r="ERB97" s="14"/>
      <c r="ERC97" s="14"/>
      <c r="ERD97" s="14"/>
      <c r="ERE97" s="14"/>
      <c r="ERF97" s="14"/>
      <c r="ERG97" s="14"/>
      <c r="ERH97" s="14"/>
      <c r="ERI97" s="14"/>
      <c r="ERJ97" s="14"/>
      <c r="ERK97" s="14"/>
      <c r="ERL97" s="14"/>
      <c r="ERM97" s="14"/>
      <c r="ERN97" s="14"/>
      <c r="ERO97" s="14"/>
      <c r="ERP97" s="14"/>
      <c r="ERQ97" s="14"/>
      <c r="ERR97" s="14"/>
      <c r="ERS97" s="14"/>
      <c r="ERT97" s="14"/>
      <c r="ERU97" s="14"/>
      <c r="ERV97" s="14"/>
      <c r="ERW97" s="14"/>
      <c r="ERX97" s="14"/>
      <c r="ERY97" s="14"/>
      <c r="ERZ97" s="14"/>
      <c r="ESA97" s="14"/>
      <c r="ESB97" s="14"/>
      <c r="ESC97" s="14"/>
      <c r="ESD97" s="14"/>
      <c r="ESE97" s="14"/>
      <c r="ESF97" s="14"/>
      <c r="ESG97" s="14"/>
      <c r="ESH97" s="14"/>
      <c r="ESI97" s="14"/>
      <c r="ESJ97" s="14"/>
      <c r="ESK97" s="14"/>
      <c r="ESL97" s="14"/>
      <c r="ESM97" s="14"/>
      <c r="ESN97" s="14"/>
      <c r="ESO97" s="14"/>
      <c r="ESP97" s="14"/>
      <c r="ESQ97" s="14"/>
      <c r="ESR97" s="14"/>
      <c r="ESS97" s="14"/>
      <c r="EST97" s="14"/>
      <c r="ESU97" s="14"/>
      <c r="ESV97" s="14"/>
      <c r="ESW97" s="14"/>
      <c r="ESX97" s="14"/>
      <c r="ESY97" s="14"/>
      <c r="ESZ97" s="14"/>
      <c r="ETA97" s="14"/>
      <c r="ETB97" s="14"/>
      <c r="ETC97" s="14"/>
      <c r="ETD97" s="14"/>
      <c r="ETE97" s="14"/>
      <c r="ETF97" s="14"/>
      <c r="ETG97" s="14"/>
      <c r="ETH97" s="14"/>
      <c r="ETI97" s="14"/>
      <c r="ETJ97" s="14"/>
      <c r="ETK97" s="14"/>
      <c r="ETL97" s="14"/>
      <c r="ETM97" s="14"/>
      <c r="ETN97" s="14"/>
      <c r="ETO97" s="14"/>
      <c r="ETP97" s="14"/>
      <c r="ETQ97" s="14"/>
      <c r="ETR97" s="14"/>
      <c r="ETS97" s="14"/>
      <c r="ETT97" s="14"/>
      <c r="ETU97" s="14"/>
      <c r="ETV97" s="14"/>
      <c r="ETW97" s="14"/>
      <c r="ETX97" s="14"/>
      <c r="ETY97" s="14"/>
      <c r="ETZ97" s="14"/>
      <c r="EUA97" s="14"/>
      <c r="EUB97" s="14"/>
      <c r="EUC97" s="14"/>
      <c r="EUD97" s="14"/>
      <c r="EUE97" s="14"/>
      <c r="EUF97" s="14"/>
      <c r="EUG97" s="14"/>
      <c r="EUH97" s="14"/>
      <c r="EUI97" s="14"/>
      <c r="EUJ97" s="14"/>
      <c r="EUK97" s="14"/>
      <c r="EUL97" s="14"/>
      <c r="EUM97" s="14"/>
      <c r="EUN97" s="14"/>
      <c r="EUO97" s="14"/>
      <c r="EUP97" s="14"/>
      <c r="EUQ97" s="14"/>
      <c r="EUR97" s="14"/>
      <c r="EUS97" s="14"/>
      <c r="EUT97" s="14"/>
      <c r="EUU97" s="14"/>
      <c r="EUV97" s="14"/>
      <c r="EUW97" s="14"/>
      <c r="EUX97" s="14"/>
      <c r="EUY97" s="14"/>
      <c r="EUZ97" s="14"/>
      <c r="EVA97" s="14"/>
      <c r="EVB97" s="14"/>
      <c r="EVC97" s="14"/>
      <c r="EVD97" s="14"/>
      <c r="EVE97" s="14"/>
      <c r="EVF97" s="14"/>
      <c r="EVG97" s="14"/>
      <c r="EVH97" s="14"/>
      <c r="EVI97" s="14"/>
      <c r="EVJ97" s="14"/>
      <c r="EVK97" s="14"/>
      <c r="EVL97" s="14"/>
      <c r="EVM97" s="14"/>
      <c r="EVN97" s="14"/>
      <c r="EVO97" s="14"/>
      <c r="EVP97" s="14"/>
      <c r="EVQ97" s="14"/>
      <c r="EVR97" s="14"/>
      <c r="EVS97" s="14"/>
      <c r="EVT97" s="14"/>
      <c r="EVU97" s="14"/>
      <c r="EVV97" s="14"/>
      <c r="EVW97" s="14"/>
      <c r="EVX97" s="14"/>
      <c r="EVY97" s="14"/>
      <c r="EVZ97" s="14"/>
      <c r="EWA97" s="14"/>
      <c r="EWB97" s="14"/>
      <c r="EWC97" s="14"/>
      <c r="EWD97" s="14"/>
      <c r="EWE97" s="14"/>
      <c r="EWF97" s="14"/>
      <c r="EWG97" s="14"/>
      <c r="EWH97" s="14"/>
      <c r="EWI97" s="14"/>
      <c r="EWJ97" s="14"/>
      <c r="EWK97" s="14"/>
      <c r="EWL97" s="14"/>
      <c r="EWM97" s="14"/>
      <c r="EWN97" s="14"/>
      <c r="EWO97" s="14"/>
      <c r="EWP97" s="14"/>
      <c r="EWQ97" s="14"/>
      <c r="EWR97" s="14"/>
      <c r="EWS97" s="14"/>
      <c r="EWT97" s="14"/>
      <c r="EWU97" s="14"/>
      <c r="EWV97" s="14"/>
      <c r="EWW97" s="14"/>
      <c r="EWX97" s="14"/>
      <c r="EWY97" s="14"/>
      <c r="EWZ97" s="14"/>
      <c r="EXA97" s="14"/>
      <c r="EXB97" s="14"/>
      <c r="EXC97" s="14"/>
      <c r="EXD97" s="14"/>
      <c r="EXE97" s="14"/>
      <c r="EXF97" s="14"/>
      <c r="EXG97" s="14"/>
      <c r="EXH97" s="14"/>
      <c r="EXI97" s="14"/>
      <c r="EXJ97" s="14"/>
      <c r="EXK97" s="14"/>
      <c r="EXL97" s="14"/>
      <c r="EXM97" s="14"/>
      <c r="EXN97" s="14"/>
      <c r="EXO97" s="14"/>
      <c r="EXP97" s="14"/>
      <c r="EXQ97" s="14"/>
      <c r="EXR97" s="14"/>
      <c r="EXS97" s="14"/>
      <c r="EXT97" s="14"/>
      <c r="EXU97" s="14"/>
      <c r="EXV97" s="14"/>
      <c r="EXW97" s="14"/>
      <c r="EXX97" s="14"/>
      <c r="EXY97" s="14"/>
      <c r="EXZ97" s="14"/>
      <c r="EYA97" s="14"/>
      <c r="EYB97" s="14"/>
      <c r="EYC97" s="14"/>
      <c r="EYD97" s="14"/>
      <c r="EYE97" s="14"/>
      <c r="EYF97" s="14"/>
      <c r="EYG97" s="14"/>
      <c r="EYH97" s="14"/>
      <c r="EYI97" s="14"/>
      <c r="EYJ97" s="14"/>
      <c r="EYK97" s="14"/>
      <c r="EYL97" s="14"/>
      <c r="EYM97" s="14"/>
      <c r="EYN97" s="14"/>
      <c r="EYO97" s="14"/>
      <c r="EYP97" s="14"/>
      <c r="EYQ97" s="14"/>
      <c r="EYR97" s="14"/>
      <c r="EYS97" s="14"/>
      <c r="EYT97" s="14"/>
      <c r="EYU97" s="14"/>
      <c r="EYV97" s="14"/>
      <c r="EYW97" s="14"/>
      <c r="EYX97" s="14"/>
      <c r="EYY97" s="14"/>
      <c r="EYZ97" s="14"/>
      <c r="EZA97" s="14"/>
      <c r="EZB97" s="14"/>
      <c r="EZC97" s="14"/>
      <c r="EZD97" s="14"/>
      <c r="EZE97" s="14"/>
      <c r="EZF97" s="14"/>
      <c r="EZG97" s="14"/>
      <c r="EZH97" s="14"/>
      <c r="EZI97" s="14"/>
      <c r="EZJ97" s="14"/>
      <c r="EZK97" s="14"/>
      <c r="EZL97" s="14"/>
      <c r="EZM97" s="14"/>
      <c r="EZN97" s="14"/>
      <c r="EZO97" s="14"/>
      <c r="EZP97" s="14"/>
      <c r="EZQ97" s="14"/>
      <c r="EZR97" s="14"/>
      <c r="EZS97" s="14"/>
      <c r="EZT97" s="14"/>
      <c r="EZU97" s="14"/>
      <c r="EZV97" s="14"/>
      <c r="EZW97" s="14"/>
      <c r="EZX97" s="14"/>
      <c r="EZY97" s="14"/>
      <c r="EZZ97" s="14"/>
      <c r="FAA97" s="14"/>
      <c r="FAB97" s="14"/>
      <c r="FAC97" s="14"/>
      <c r="FAD97" s="14"/>
      <c r="FAE97" s="14"/>
      <c r="FAF97" s="14"/>
      <c r="FAG97" s="14"/>
      <c r="FAH97" s="14"/>
      <c r="FAI97" s="14"/>
      <c r="FAJ97" s="14"/>
      <c r="FAK97" s="14"/>
      <c r="FAL97" s="14"/>
      <c r="FAM97" s="14"/>
      <c r="FAN97" s="14"/>
      <c r="FAO97" s="14"/>
      <c r="FAP97" s="14"/>
      <c r="FAQ97" s="14"/>
      <c r="FAR97" s="14"/>
      <c r="FAS97" s="14"/>
      <c r="FAT97" s="14"/>
      <c r="FAU97" s="14"/>
      <c r="FAV97" s="14"/>
      <c r="FAW97" s="14"/>
      <c r="FAX97" s="14"/>
      <c r="FAY97" s="14"/>
      <c r="FAZ97" s="14"/>
      <c r="FBA97" s="14"/>
      <c r="FBB97" s="14"/>
      <c r="FBC97" s="14"/>
      <c r="FBD97" s="14"/>
      <c r="FBE97" s="14"/>
      <c r="FBF97" s="14"/>
      <c r="FBG97" s="14"/>
      <c r="FBH97" s="14"/>
      <c r="FBI97" s="14"/>
      <c r="FBJ97" s="14"/>
      <c r="FBK97" s="14"/>
      <c r="FBL97" s="14"/>
      <c r="FBM97" s="14"/>
      <c r="FBN97" s="14"/>
      <c r="FBO97" s="14"/>
      <c r="FBP97" s="14"/>
      <c r="FBQ97" s="14"/>
      <c r="FBR97" s="14"/>
      <c r="FBS97" s="14"/>
      <c r="FBT97" s="14"/>
      <c r="FBU97" s="14"/>
      <c r="FBV97" s="14"/>
      <c r="FBW97" s="14"/>
      <c r="FBX97" s="14"/>
      <c r="FBY97" s="14"/>
      <c r="FBZ97" s="14"/>
      <c r="FCA97" s="14"/>
      <c r="FCB97" s="14"/>
      <c r="FCC97" s="14"/>
      <c r="FCD97" s="14"/>
      <c r="FCE97" s="14"/>
      <c r="FCF97" s="14"/>
      <c r="FCG97" s="14"/>
      <c r="FCH97" s="14"/>
      <c r="FCI97" s="14"/>
      <c r="FCJ97" s="14"/>
      <c r="FCK97" s="14"/>
      <c r="FCL97" s="14"/>
      <c r="FCM97" s="14"/>
      <c r="FCN97" s="14"/>
      <c r="FCO97" s="14"/>
      <c r="FCP97" s="14"/>
      <c r="FCQ97" s="14"/>
      <c r="FCR97" s="14"/>
      <c r="FCS97" s="14"/>
      <c r="FCT97" s="14"/>
      <c r="FCU97" s="14"/>
      <c r="FCV97" s="14"/>
      <c r="FCW97" s="14"/>
      <c r="FCX97" s="14"/>
      <c r="FCY97" s="14"/>
      <c r="FCZ97" s="14"/>
      <c r="FDA97" s="14"/>
      <c r="FDB97" s="14"/>
      <c r="FDC97" s="14"/>
      <c r="FDD97" s="14"/>
      <c r="FDE97" s="14"/>
      <c r="FDF97" s="14"/>
      <c r="FDG97" s="14"/>
      <c r="FDH97" s="14"/>
      <c r="FDI97" s="14"/>
      <c r="FDJ97" s="14"/>
      <c r="FDK97" s="14"/>
      <c r="FDL97" s="14"/>
      <c r="FDM97" s="14"/>
      <c r="FDN97" s="14"/>
      <c r="FDO97" s="14"/>
      <c r="FDP97" s="14"/>
      <c r="FDQ97" s="14"/>
      <c r="FDR97" s="14"/>
      <c r="FDS97" s="14"/>
      <c r="FDT97" s="14"/>
      <c r="FDU97" s="14"/>
      <c r="FDV97" s="14"/>
      <c r="FDW97" s="14"/>
      <c r="FDX97" s="14"/>
      <c r="FDY97" s="14"/>
      <c r="FDZ97" s="14"/>
      <c r="FEA97" s="14"/>
      <c r="FEB97" s="14"/>
      <c r="FEC97" s="14"/>
      <c r="FED97" s="14"/>
      <c r="FEE97" s="14"/>
      <c r="FEF97" s="14"/>
      <c r="FEG97" s="14"/>
      <c r="FEH97" s="14"/>
      <c r="FEI97" s="14"/>
      <c r="FEJ97" s="14"/>
      <c r="FEK97" s="14"/>
      <c r="FEL97" s="14"/>
      <c r="FEM97" s="14"/>
      <c r="FEN97" s="14"/>
      <c r="FEO97" s="14"/>
      <c r="FEP97" s="14"/>
      <c r="FEQ97" s="14"/>
      <c r="FER97" s="14"/>
      <c r="FES97" s="14"/>
      <c r="FET97" s="14"/>
      <c r="FEU97" s="14"/>
      <c r="FEV97" s="14"/>
      <c r="FEW97" s="14"/>
      <c r="FEX97" s="14"/>
      <c r="FEY97" s="14"/>
      <c r="FEZ97" s="14"/>
      <c r="FFA97" s="14"/>
      <c r="FFB97" s="14"/>
      <c r="FFC97" s="14"/>
      <c r="FFD97" s="14"/>
      <c r="FFE97" s="14"/>
      <c r="FFF97" s="14"/>
      <c r="FFG97" s="14"/>
      <c r="FFH97" s="14"/>
      <c r="FFI97" s="14"/>
      <c r="FFJ97" s="14"/>
      <c r="FFK97" s="14"/>
      <c r="FFL97" s="14"/>
      <c r="FFM97" s="14"/>
      <c r="FFN97" s="14"/>
      <c r="FFO97" s="14"/>
      <c r="FFP97" s="14"/>
      <c r="FFQ97" s="14"/>
      <c r="FFR97" s="14"/>
      <c r="FFS97" s="14"/>
      <c r="FFT97" s="14"/>
      <c r="FFU97" s="14"/>
      <c r="FFV97" s="14"/>
      <c r="FFW97" s="14"/>
      <c r="FFX97" s="14"/>
      <c r="FFY97" s="14"/>
      <c r="FFZ97" s="14"/>
      <c r="FGA97" s="14"/>
      <c r="FGB97" s="14"/>
      <c r="FGC97" s="14"/>
      <c r="FGD97" s="14"/>
      <c r="FGE97" s="14"/>
      <c r="FGF97" s="14"/>
      <c r="FGG97" s="14"/>
      <c r="FGH97" s="14"/>
      <c r="FGI97" s="14"/>
      <c r="FGJ97" s="14"/>
      <c r="FGK97" s="14"/>
      <c r="FGL97" s="14"/>
      <c r="FGM97" s="14"/>
      <c r="FGN97" s="14"/>
      <c r="FGO97" s="14"/>
      <c r="FGP97" s="14"/>
      <c r="FGQ97" s="14"/>
      <c r="FGR97" s="14"/>
      <c r="FGS97" s="14"/>
      <c r="FGT97" s="14"/>
      <c r="FGU97" s="14"/>
      <c r="FGV97" s="14"/>
      <c r="FGW97" s="14"/>
      <c r="FGX97" s="14"/>
      <c r="FGY97" s="14"/>
      <c r="FGZ97" s="14"/>
      <c r="FHA97" s="14"/>
      <c r="FHB97" s="14"/>
      <c r="FHC97" s="14"/>
      <c r="FHD97" s="14"/>
      <c r="FHE97" s="14"/>
      <c r="FHF97" s="14"/>
      <c r="FHG97" s="14"/>
      <c r="FHH97" s="14"/>
      <c r="FHI97" s="14"/>
      <c r="FHJ97" s="14"/>
      <c r="FHK97" s="14"/>
      <c r="FHL97" s="14"/>
      <c r="FHM97" s="14"/>
      <c r="FHN97" s="14"/>
      <c r="FHO97" s="14"/>
      <c r="FHP97" s="14"/>
      <c r="FHQ97" s="14"/>
      <c r="FHR97" s="14"/>
      <c r="FHS97" s="14"/>
      <c r="FHT97" s="14"/>
      <c r="FHU97" s="14"/>
      <c r="FHV97" s="14"/>
      <c r="FHW97" s="14"/>
      <c r="FHX97" s="14"/>
      <c r="FHY97" s="14"/>
      <c r="FHZ97" s="14"/>
      <c r="FIA97" s="14"/>
      <c r="FIB97" s="14"/>
      <c r="FIC97" s="14"/>
      <c r="FID97" s="14"/>
      <c r="FIE97" s="14"/>
      <c r="FIF97" s="14"/>
      <c r="FIG97" s="14"/>
      <c r="FIH97" s="14"/>
      <c r="FII97" s="14"/>
      <c r="FIJ97" s="14"/>
      <c r="FIK97" s="14"/>
      <c r="FIL97" s="14"/>
      <c r="FIM97" s="14"/>
      <c r="FIN97" s="14"/>
      <c r="FIO97" s="14"/>
      <c r="FIP97" s="14"/>
      <c r="FIQ97" s="14"/>
      <c r="FIR97" s="14"/>
      <c r="FIS97" s="14"/>
      <c r="FIT97" s="14"/>
      <c r="FIU97" s="14"/>
      <c r="FIV97" s="14"/>
      <c r="FIW97" s="14"/>
      <c r="FIX97" s="14"/>
      <c r="FIY97" s="14"/>
      <c r="FIZ97" s="14"/>
      <c r="FJA97" s="14"/>
      <c r="FJB97" s="14"/>
      <c r="FJC97" s="14"/>
      <c r="FJD97" s="14"/>
      <c r="FJE97" s="14"/>
      <c r="FJF97" s="14"/>
      <c r="FJG97" s="14"/>
      <c r="FJH97" s="14"/>
      <c r="FJI97" s="14"/>
      <c r="FJJ97" s="14"/>
      <c r="FJK97" s="14"/>
      <c r="FJL97" s="14"/>
      <c r="FJM97" s="14"/>
      <c r="FJN97" s="14"/>
      <c r="FJO97" s="14"/>
      <c r="FJP97" s="14"/>
      <c r="FJQ97" s="14"/>
      <c r="FJR97" s="14"/>
      <c r="FJS97" s="14"/>
      <c r="FJT97" s="14"/>
      <c r="FJU97" s="14"/>
      <c r="FJV97" s="14"/>
      <c r="FJW97" s="14"/>
      <c r="FJX97" s="14"/>
      <c r="FJY97" s="14"/>
      <c r="FJZ97" s="14"/>
      <c r="FKA97" s="14"/>
      <c r="FKB97" s="14"/>
      <c r="FKC97" s="14"/>
      <c r="FKD97" s="14"/>
      <c r="FKE97" s="14"/>
      <c r="FKF97" s="14"/>
      <c r="FKG97" s="14"/>
      <c r="FKH97" s="14"/>
      <c r="FKI97" s="14"/>
      <c r="FKJ97" s="14"/>
      <c r="FKK97" s="14"/>
      <c r="FKL97" s="14"/>
      <c r="FKM97" s="14"/>
      <c r="FKN97" s="14"/>
      <c r="FKO97" s="14"/>
      <c r="FKP97" s="14"/>
      <c r="FKQ97" s="14"/>
      <c r="FKR97" s="14"/>
      <c r="FKS97" s="14"/>
      <c r="FKT97" s="14"/>
      <c r="FKU97" s="14"/>
      <c r="FKV97" s="14"/>
      <c r="FKW97" s="14"/>
      <c r="FKX97" s="14"/>
      <c r="FKY97" s="14"/>
      <c r="FKZ97" s="14"/>
      <c r="FLA97" s="14"/>
      <c r="FLB97" s="14"/>
      <c r="FLC97" s="14"/>
      <c r="FLD97" s="14"/>
      <c r="FLE97" s="14"/>
      <c r="FLF97" s="14"/>
      <c r="FLG97" s="14"/>
      <c r="FLH97" s="14"/>
      <c r="FLI97" s="14"/>
      <c r="FLJ97" s="14"/>
      <c r="FLK97" s="14"/>
      <c r="FLL97" s="14"/>
      <c r="FLM97" s="14"/>
      <c r="FLN97" s="14"/>
      <c r="FLO97" s="14"/>
      <c r="FLP97" s="14"/>
      <c r="FLQ97" s="14"/>
      <c r="FLR97" s="14"/>
      <c r="FLS97" s="14"/>
      <c r="FLT97" s="14"/>
      <c r="FLU97" s="14"/>
      <c r="FLV97" s="14"/>
      <c r="FLW97" s="14"/>
      <c r="FLX97" s="14"/>
      <c r="FLY97" s="14"/>
      <c r="FLZ97" s="14"/>
      <c r="FMA97" s="14"/>
      <c r="FMB97" s="14"/>
      <c r="FMC97" s="14"/>
      <c r="FMD97" s="14"/>
      <c r="FME97" s="14"/>
      <c r="FMF97" s="14"/>
      <c r="FMG97" s="14"/>
      <c r="FMH97" s="14"/>
      <c r="FMI97" s="14"/>
      <c r="FMJ97" s="14"/>
      <c r="FMK97" s="14"/>
      <c r="FML97" s="14"/>
      <c r="FMM97" s="14"/>
      <c r="FMN97" s="14"/>
      <c r="FMO97" s="14"/>
      <c r="FMP97" s="14"/>
      <c r="FMQ97" s="14"/>
      <c r="FMR97" s="14"/>
      <c r="FMS97" s="14"/>
      <c r="FMT97" s="14"/>
      <c r="FMU97" s="14"/>
      <c r="FMV97" s="14"/>
      <c r="FMW97" s="14"/>
      <c r="FMX97" s="14"/>
      <c r="FMY97" s="14"/>
      <c r="FMZ97" s="14"/>
      <c r="FNA97" s="14"/>
      <c r="FNB97" s="14"/>
      <c r="FNC97" s="14"/>
      <c r="FND97" s="14"/>
      <c r="FNE97" s="14"/>
      <c r="FNF97" s="14"/>
      <c r="FNG97" s="14"/>
      <c r="FNH97" s="14"/>
      <c r="FNI97" s="14"/>
      <c r="FNJ97" s="14"/>
      <c r="FNK97" s="14"/>
      <c r="FNL97" s="14"/>
      <c r="FNM97" s="14"/>
      <c r="FNN97" s="14"/>
      <c r="FNO97" s="14"/>
      <c r="FNP97" s="14"/>
      <c r="FNQ97" s="14"/>
      <c r="FNR97" s="14"/>
      <c r="FNS97" s="14"/>
      <c r="FNT97" s="14"/>
      <c r="FNU97" s="14"/>
      <c r="FNV97" s="14"/>
      <c r="FNW97" s="14"/>
      <c r="FNX97" s="14"/>
      <c r="FNY97" s="14"/>
      <c r="FNZ97" s="14"/>
      <c r="FOA97" s="14"/>
      <c r="FOB97" s="14"/>
      <c r="FOC97" s="14"/>
      <c r="FOD97" s="14"/>
      <c r="FOE97" s="14"/>
      <c r="FOF97" s="14"/>
      <c r="FOG97" s="14"/>
      <c r="FOH97" s="14"/>
      <c r="FOI97" s="14"/>
      <c r="FOJ97" s="14"/>
      <c r="FOK97" s="14"/>
      <c r="FOL97" s="14"/>
      <c r="FOM97" s="14"/>
      <c r="FON97" s="14"/>
      <c r="FOO97" s="14"/>
      <c r="FOP97" s="14"/>
      <c r="FOQ97" s="14"/>
      <c r="FOR97" s="14"/>
      <c r="FOS97" s="14"/>
      <c r="FOT97" s="14"/>
      <c r="FOU97" s="14"/>
      <c r="FOV97" s="14"/>
      <c r="FOW97" s="14"/>
      <c r="FOX97" s="14"/>
      <c r="FOY97" s="14"/>
      <c r="FOZ97" s="14"/>
      <c r="FPA97" s="14"/>
      <c r="FPB97" s="14"/>
      <c r="FPC97" s="14"/>
      <c r="FPD97" s="14"/>
      <c r="FPE97" s="14"/>
      <c r="FPF97" s="14"/>
      <c r="FPG97" s="14"/>
      <c r="FPH97" s="14"/>
      <c r="FPI97" s="14"/>
      <c r="FPJ97" s="14"/>
      <c r="FPK97" s="14"/>
      <c r="FPL97" s="14"/>
      <c r="FPM97" s="14"/>
      <c r="FPN97" s="14"/>
      <c r="FPO97" s="14"/>
      <c r="FPP97" s="14"/>
      <c r="FPQ97" s="14"/>
      <c r="FPR97" s="14"/>
      <c r="FPS97" s="14"/>
      <c r="FPT97" s="14"/>
      <c r="FPU97" s="14"/>
      <c r="FPV97" s="14"/>
      <c r="FPW97" s="14"/>
      <c r="FPX97" s="14"/>
      <c r="FPY97" s="14"/>
      <c r="FPZ97" s="14"/>
      <c r="FQA97" s="14"/>
      <c r="FQB97" s="14"/>
      <c r="FQC97" s="14"/>
      <c r="FQD97" s="14"/>
      <c r="FQE97" s="14"/>
      <c r="FQF97" s="14"/>
      <c r="FQG97" s="14"/>
      <c r="FQH97" s="14"/>
      <c r="FQI97" s="14"/>
      <c r="FQJ97" s="14"/>
      <c r="FQK97" s="14"/>
      <c r="FQL97" s="14"/>
      <c r="FQM97" s="14"/>
      <c r="FQN97" s="14"/>
      <c r="FQO97" s="14"/>
      <c r="FQP97" s="14"/>
      <c r="FQQ97" s="14"/>
      <c r="FQR97" s="14"/>
      <c r="FQS97" s="14"/>
      <c r="FQT97" s="14"/>
      <c r="FQU97" s="14"/>
      <c r="FQV97" s="14"/>
      <c r="FQW97" s="14"/>
      <c r="FQX97" s="14"/>
      <c r="FQY97" s="14"/>
      <c r="FQZ97" s="14"/>
      <c r="FRA97" s="14"/>
      <c r="FRB97" s="14"/>
      <c r="FRC97" s="14"/>
      <c r="FRD97" s="14"/>
      <c r="FRE97" s="14"/>
      <c r="FRF97" s="14"/>
      <c r="FRG97" s="14"/>
      <c r="FRH97" s="14"/>
      <c r="FRI97" s="14"/>
      <c r="FRJ97" s="14"/>
      <c r="FRK97" s="14"/>
      <c r="FRL97" s="14"/>
      <c r="FRM97" s="14"/>
      <c r="FRN97" s="14"/>
      <c r="FRO97" s="14"/>
      <c r="FRP97" s="14"/>
      <c r="FRQ97" s="14"/>
      <c r="FRR97" s="14"/>
      <c r="FRS97" s="14"/>
      <c r="FRT97" s="14"/>
      <c r="FRU97" s="14"/>
      <c r="FRV97" s="14"/>
      <c r="FRW97" s="14"/>
      <c r="FRX97" s="14"/>
      <c r="FRY97" s="14"/>
      <c r="FRZ97" s="14"/>
      <c r="FSA97" s="14"/>
      <c r="FSB97" s="14"/>
      <c r="FSC97" s="14"/>
      <c r="FSD97" s="14"/>
      <c r="FSE97" s="14"/>
      <c r="FSF97" s="14"/>
      <c r="FSG97" s="14"/>
      <c r="FSH97" s="14"/>
      <c r="FSI97" s="14"/>
      <c r="FSJ97" s="14"/>
      <c r="FSK97" s="14"/>
      <c r="FSL97" s="14"/>
      <c r="FSM97" s="14"/>
      <c r="FSN97" s="14"/>
      <c r="FSO97" s="14"/>
      <c r="FSP97" s="14"/>
      <c r="FSQ97" s="14"/>
      <c r="FSR97" s="14"/>
      <c r="FSS97" s="14"/>
      <c r="FST97" s="14"/>
      <c r="FSU97" s="14"/>
      <c r="FSV97" s="14"/>
      <c r="FSW97" s="14"/>
      <c r="FSX97" s="14"/>
      <c r="FSY97" s="14"/>
      <c r="FSZ97" s="14"/>
      <c r="FTA97" s="14"/>
      <c r="FTB97" s="14"/>
      <c r="FTC97" s="14"/>
      <c r="FTD97" s="14"/>
      <c r="FTE97" s="14"/>
      <c r="FTF97" s="14"/>
      <c r="FTG97" s="14"/>
      <c r="FTH97" s="14"/>
      <c r="FTI97" s="14"/>
      <c r="FTJ97" s="14"/>
      <c r="FTK97" s="14"/>
      <c r="FTL97" s="14"/>
      <c r="FTM97" s="14"/>
      <c r="FTN97" s="14"/>
      <c r="FTO97" s="14"/>
      <c r="FTP97" s="14"/>
      <c r="FTQ97" s="14"/>
      <c r="FTR97" s="14"/>
      <c r="FTS97" s="14"/>
      <c r="FTT97" s="14"/>
      <c r="FTU97" s="14"/>
      <c r="FTV97" s="14"/>
      <c r="FTW97" s="14"/>
      <c r="FTX97" s="14"/>
      <c r="FTY97" s="14"/>
      <c r="FTZ97" s="14"/>
      <c r="FUA97" s="14"/>
      <c r="FUB97" s="14"/>
      <c r="FUC97" s="14"/>
      <c r="FUD97" s="14"/>
      <c r="FUE97" s="14"/>
      <c r="FUF97" s="14"/>
      <c r="FUG97" s="14"/>
      <c r="FUH97" s="14"/>
      <c r="FUI97" s="14"/>
      <c r="FUJ97" s="14"/>
      <c r="FUK97" s="14"/>
      <c r="FUL97" s="14"/>
      <c r="FUM97" s="14"/>
      <c r="FUN97" s="14"/>
      <c r="FUO97" s="14"/>
      <c r="FUP97" s="14"/>
      <c r="FUQ97" s="14"/>
      <c r="FUR97" s="14"/>
      <c r="FUS97" s="14"/>
      <c r="FUT97" s="14"/>
      <c r="FUU97" s="14"/>
      <c r="FUV97" s="14"/>
      <c r="FUW97" s="14"/>
      <c r="FUX97" s="14"/>
      <c r="FUY97" s="14"/>
      <c r="FUZ97" s="14"/>
      <c r="FVA97" s="14"/>
      <c r="FVB97" s="14"/>
      <c r="FVC97" s="14"/>
      <c r="FVD97" s="14"/>
      <c r="FVE97" s="14"/>
      <c r="FVF97" s="14"/>
      <c r="FVG97" s="14"/>
      <c r="FVH97" s="14"/>
      <c r="FVI97" s="14"/>
      <c r="FVJ97" s="14"/>
      <c r="FVK97" s="14"/>
      <c r="FVL97" s="14"/>
      <c r="FVM97" s="14"/>
      <c r="FVN97" s="14"/>
      <c r="FVO97" s="14"/>
      <c r="FVP97" s="14"/>
      <c r="FVQ97" s="14"/>
      <c r="FVR97" s="14"/>
      <c r="FVS97" s="14"/>
      <c r="FVT97" s="14"/>
      <c r="FVU97" s="14"/>
      <c r="FVV97" s="14"/>
      <c r="FVW97" s="14"/>
      <c r="FVX97" s="14"/>
      <c r="FVY97" s="14"/>
      <c r="FVZ97" s="14"/>
      <c r="FWA97" s="14"/>
      <c r="FWB97" s="14"/>
      <c r="FWC97" s="14"/>
      <c r="FWD97" s="14"/>
      <c r="FWE97" s="14"/>
      <c r="FWF97" s="14"/>
      <c r="FWG97" s="14"/>
      <c r="FWH97" s="14"/>
      <c r="FWI97" s="14"/>
      <c r="FWJ97" s="14"/>
      <c r="FWK97" s="14"/>
      <c r="FWL97" s="14"/>
      <c r="FWM97" s="14"/>
      <c r="FWN97" s="14"/>
      <c r="FWO97" s="14"/>
      <c r="FWP97" s="14"/>
      <c r="FWQ97" s="14"/>
      <c r="FWR97" s="14"/>
      <c r="FWS97" s="14"/>
      <c r="FWT97" s="14"/>
      <c r="FWU97" s="14"/>
      <c r="FWV97" s="14"/>
      <c r="FWW97" s="14"/>
      <c r="FWX97" s="14"/>
      <c r="FWY97" s="14"/>
      <c r="FWZ97" s="14"/>
      <c r="FXA97" s="14"/>
      <c r="FXB97" s="14"/>
      <c r="FXC97" s="14"/>
      <c r="FXD97" s="14"/>
      <c r="FXE97" s="14"/>
      <c r="FXF97" s="14"/>
      <c r="FXG97" s="14"/>
      <c r="FXH97" s="14"/>
      <c r="FXI97" s="14"/>
      <c r="FXJ97" s="14"/>
      <c r="FXK97" s="14"/>
      <c r="FXL97" s="14"/>
      <c r="FXM97" s="14"/>
      <c r="FXN97" s="14"/>
      <c r="FXO97" s="14"/>
      <c r="FXP97" s="14"/>
      <c r="FXQ97" s="14"/>
      <c r="FXR97" s="14"/>
      <c r="FXS97" s="14"/>
      <c r="FXT97" s="14"/>
      <c r="FXU97" s="14"/>
      <c r="FXV97" s="14"/>
      <c r="FXW97" s="14"/>
      <c r="FXX97" s="14"/>
      <c r="FXY97" s="14"/>
      <c r="FXZ97" s="14"/>
      <c r="FYA97" s="14"/>
      <c r="FYB97" s="14"/>
      <c r="FYC97" s="14"/>
      <c r="FYD97" s="14"/>
      <c r="FYE97" s="14"/>
      <c r="FYF97" s="14"/>
      <c r="FYG97" s="14"/>
      <c r="FYH97" s="14"/>
      <c r="FYI97" s="14"/>
      <c r="FYJ97" s="14"/>
      <c r="FYK97" s="14"/>
      <c r="FYL97" s="14"/>
      <c r="FYM97" s="14"/>
      <c r="FYN97" s="14"/>
      <c r="FYO97" s="14"/>
      <c r="FYP97" s="14"/>
      <c r="FYQ97" s="14"/>
      <c r="FYR97" s="14"/>
      <c r="FYS97" s="14"/>
      <c r="FYT97" s="14"/>
      <c r="FYU97" s="14"/>
      <c r="FYV97" s="14"/>
      <c r="FYW97" s="14"/>
      <c r="FYX97" s="14"/>
      <c r="FYY97" s="14"/>
      <c r="FYZ97" s="14"/>
      <c r="FZA97" s="14"/>
      <c r="FZB97" s="14"/>
      <c r="FZC97" s="14"/>
      <c r="FZD97" s="14"/>
      <c r="FZE97" s="14"/>
      <c r="FZF97" s="14"/>
      <c r="FZG97" s="14"/>
      <c r="FZH97" s="14"/>
      <c r="FZI97" s="14"/>
      <c r="FZJ97" s="14"/>
      <c r="FZK97" s="14"/>
      <c r="FZL97" s="14"/>
      <c r="FZM97" s="14"/>
      <c r="FZN97" s="14"/>
      <c r="FZO97" s="14"/>
      <c r="FZP97" s="14"/>
      <c r="FZQ97" s="14"/>
      <c r="FZR97" s="14"/>
      <c r="FZS97" s="14"/>
      <c r="FZT97" s="14"/>
      <c r="FZU97" s="14"/>
      <c r="FZV97" s="14"/>
      <c r="FZW97" s="14"/>
      <c r="FZX97" s="14"/>
      <c r="FZY97" s="14"/>
      <c r="FZZ97" s="14"/>
      <c r="GAA97" s="14"/>
      <c r="GAB97" s="14"/>
      <c r="GAC97" s="14"/>
      <c r="GAD97" s="14"/>
      <c r="GAE97" s="14"/>
      <c r="GAF97" s="14"/>
      <c r="GAG97" s="14"/>
      <c r="GAH97" s="14"/>
      <c r="GAI97" s="14"/>
      <c r="GAJ97" s="14"/>
      <c r="GAK97" s="14"/>
      <c r="GAL97" s="14"/>
      <c r="GAM97" s="14"/>
      <c r="GAN97" s="14"/>
      <c r="GAO97" s="14"/>
      <c r="GAP97" s="14"/>
      <c r="GAQ97" s="14"/>
      <c r="GAR97" s="14"/>
      <c r="GAS97" s="14"/>
      <c r="GAT97" s="14"/>
      <c r="GAU97" s="14"/>
      <c r="GAV97" s="14"/>
      <c r="GAW97" s="14"/>
      <c r="GAX97" s="14"/>
      <c r="GAY97" s="14"/>
      <c r="GAZ97" s="14"/>
      <c r="GBA97" s="14"/>
      <c r="GBB97" s="14"/>
      <c r="GBC97" s="14"/>
      <c r="GBD97" s="14"/>
      <c r="GBE97" s="14"/>
      <c r="GBF97" s="14"/>
      <c r="GBG97" s="14"/>
      <c r="GBH97" s="14"/>
      <c r="GBI97" s="14"/>
      <c r="GBJ97" s="14"/>
      <c r="GBK97" s="14"/>
      <c r="GBL97" s="14"/>
      <c r="GBM97" s="14"/>
      <c r="GBN97" s="14"/>
      <c r="GBO97" s="14"/>
      <c r="GBP97" s="14"/>
      <c r="GBQ97" s="14"/>
      <c r="GBR97" s="14"/>
      <c r="GBS97" s="14"/>
      <c r="GBT97" s="14"/>
      <c r="GBU97" s="14"/>
      <c r="GBV97" s="14"/>
      <c r="GBW97" s="14"/>
      <c r="GBX97" s="14"/>
      <c r="GBY97" s="14"/>
      <c r="GBZ97" s="14"/>
      <c r="GCA97" s="14"/>
      <c r="GCB97" s="14"/>
      <c r="GCC97" s="14"/>
      <c r="GCD97" s="14"/>
      <c r="GCE97" s="14"/>
      <c r="GCF97" s="14"/>
      <c r="GCG97" s="14"/>
      <c r="GCH97" s="14"/>
      <c r="GCI97" s="14"/>
      <c r="GCJ97" s="14"/>
      <c r="GCK97" s="14"/>
      <c r="GCL97" s="14"/>
      <c r="GCM97" s="14"/>
      <c r="GCN97" s="14"/>
      <c r="GCO97" s="14"/>
      <c r="GCP97" s="14"/>
      <c r="GCQ97" s="14"/>
      <c r="GCR97" s="14"/>
      <c r="GCS97" s="14"/>
      <c r="GCT97" s="14"/>
      <c r="GCU97" s="14"/>
      <c r="GCV97" s="14"/>
      <c r="GCW97" s="14"/>
      <c r="GCX97" s="14"/>
      <c r="GCY97" s="14"/>
      <c r="GCZ97" s="14"/>
      <c r="GDA97" s="14"/>
      <c r="GDB97" s="14"/>
      <c r="GDC97" s="14"/>
      <c r="GDD97" s="14"/>
      <c r="GDE97" s="14"/>
      <c r="GDF97" s="14"/>
      <c r="GDG97" s="14"/>
      <c r="GDH97" s="14"/>
      <c r="GDI97" s="14"/>
      <c r="GDJ97" s="14"/>
      <c r="GDK97" s="14"/>
      <c r="GDL97" s="14"/>
      <c r="GDM97" s="14"/>
      <c r="GDN97" s="14"/>
      <c r="GDO97" s="14"/>
      <c r="GDP97" s="14"/>
      <c r="GDQ97" s="14"/>
      <c r="GDR97" s="14"/>
      <c r="GDS97" s="14"/>
      <c r="GDT97" s="14"/>
      <c r="GDU97" s="14"/>
      <c r="GDV97" s="14"/>
      <c r="GDW97" s="14"/>
      <c r="GDX97" s="14"/>
      <c r="GDY97" s="14"/>
      <c r="GDZ97" s="14"/>
      <c r="GEA97" s="14"/>
      <c r="GEB97" s="14"/>
      <c r="GEC97" s="14"/>
      <c r="GED97" s="14"/>
      <c r="GEE97" s="14"/>
      <c r="GEF97" s="14"/>
      <c r="GEG97" s="14"/>
      <c r="GEH97" s="14"/>
      <c r="GEI97" s="14"/>
      <c r="GEJ97" s="14"/>
      <c r="GEK97" s="14"/>
      <c r="GEL97" s="14"/>
      <c r="GEM97" s="14"/>
      <c r="GEN97" s="14"/>
      <c r="GEO97" s="14"/>
      <c r="GEP97" s="14"/>
      <c r="GEQ97" s="14"/>
      <c r="GER97" s="14"/>
      <c r="GES97" s="14"/>
      <c r="GET97" s="14"/>
      <c r="GEU97" s="14"/>
      <c r="GEV97" s="14"/>
      <c r="GEW97" s="14"/>
      <c r="GEX97" s="14"/>
      <c r="GEY97" s="14"/>
      <c r="GEZ97" s="14"/>
      <c r="GFA97" s="14"/>
      <c r="GFB97" s="14"/>
      <c r="GFC97" s="14"/>
      <c r="GFD97" s="14"/>
      <c r="GFE97" s="14"/>
      <c r="GFF97" s="14"/>
      <c r="GFG97" s="14"/>
      <c r="GFH97" s="14"/>
      <c r="GFI97" s="14"/>
      <c r="GFJ97" s="14"/>
      <c r="GFK97" s="14"/>
      <c r="GFL97" s="14"/>
      <c r="GFM97" s="14"/>
      <c r="GFN97" s="14"/>
      <c r="GFO97" s="14"/>
      <c r="GFP97" s="14"/>
      <c r="GFQ97" s="14"/>
      <c r="GFR97" s="14"/>
      <c r="GFS97" s="14"/>
      <c r="GFT97" s="14"/>
      <c r="GFU97" s="14"/>
      <c r="GFV97" s="14"/>
      <c r="GFW97" s="14"/>
      <c r="GFX97" s="14"/>
      <c r="GFY97" s="14"/>
      <c r="GFZ97" s="14"/>
      <c r="GGA97" s="14"/>
      <c r="GGB97" s="14"/>
      <c r="GGC97" s="14"/>
      <c r="GGD97" s="14"/>
      <c r="GGE97" s="14"/>
      <c r="GGF97" s="14"/>
      <c r="GGG97" s="14"/>
      <c r="GGH97" s="14"/>
      <c r="GGI97" s="14"/>
      <c r="GGJ97" s="14"/>
      <c r="GGK97" s="14"/>
      <c r="GGL97" s="14"/>
      <c r="GGM97" s="14"/>
      <c r="GGN97" s="14"/>
      <c r="GGO97" s="14"/>
      <c r="GGP97" s="14"/>
      <c r="GGQ97" s="14"/>
      <c r="GGR97" s="14"/>
      <c r="GGS97" s="14"/>
      <c r="GGT97" s="14"/>
      <c r="GGU97" s="14"/>
      <c r="GGV97" s="14"/>
      <c r="GGW97" s="14"/>
      <c r="GGX97" s="14"/>
      <c r="GGY97" s="14"/>
      <c r="GGZ97" s="14"/>
      <c r="GHA97" s="14"/>
      <c r="GHB97" s="14"/>
      <c r="GHC97" s="14"/>
      <c r="GHD97" s="14"/>
      <c r="GHE97" s="14"/>
      <c r="GHF97" s="14"/>
      <c r="GHG97" s="14"/>
      <c r="GHH97" s="14"/>
      <c r="GHI97" s="14"/>
      <c r="GHJ97" s="14"/>
      <c r="GHK97" s="14"/>
      <c r="GHL97" s="14"/>
      <c r="GHM97" s="14"/>
      <c r="GHN97" s="14"/>
      <c r="GHO97" s="14"/>
      <c r="GHP97" s="14"/>
      <c r="GHQ97" s="14"/>
      <c r="GHR97" s="14"/>
      <c r="GHS97" s="14"/>
      <c r="GHT97" s="14"/>
      <c r="GHU97" s="14"/>
      <c r="GHV97" s="14"/>
      <c r="GHW97" s="14"/>
      <c r="GHX97" s="14"/>
      <c r="GHY97" s="14"/>
      <c r="GHZ97" s="14"/>
      <c r="GIA97" s="14"/>
      <c r="GIB97" s="14"/>
      <c r="GIC97" s="14"/>
      <c r="GID97" s="14"/>
      <c r="GIE97" s="14"/>
      <c r="GIF97" s="14"/>
      <c r="GIG97" s="14"/>
      <c r="GIH97" s="14"/>
      <c r="GII97" s="14"/>
      <c r="GIJ97" s="14"/>
      <c r="GIK97" s="14"/>
      <c r="GIL97" s="14"/>
      <c r="GIM97" s="14"/>
      <c r="GIN97" s="14"/>
      <c r="GIO97" s="14"/>
      <c r="GIP97" s="14"/>
      <c r="GIQ97" s="14"/>
      <c r="GIR97" s="14"/>
      <c r="GIS97" s="14"/>
      <c r="GIT97" s="14"/>
      <c r="GIU97" s="14"/>
      <c r="GIV97" s="14"/>
      <c r="GIW97" s="14"/>
      <c r="GIX97" s="14"/>
      <c r="GIY97" s="14"/>
      <c r="GIZ97" s="14"/>
      <c r="GJA97" s="14"/>
      <c r="GJB97" s="14"/>
      <c r="GJC97" s="14"/>
      <c r="GJD97" s="14"/>
      <c r="GJE97" s="14"/>
      <c r="GJF97" s="14"/>
      <c r="GJG97" s="14"/>
      <c r="GJH97" s="14"/>
      <c r="GJI97" s="14"/>
      <c r="GJJ97" s="14"/>
      <c r="GJK97" s="14"/>
      <c r="GJL97" s="14"/>
      <c r="GJM97" s="14"/>
      <c r="GJN97" s="14"/>
      <c r="GJO97" s="14"/>
      <c r="GJP97" s="14"/>
      <c r="GJQ97" s="14"/>
      <c r="GJR97" s="14"/>
      <c r="GJS97" s="14"/>
      <c r="GJT97" s="14"/>
      <c r="GJU97" s="14"/>
      <c r="GJV97" s="14"/>
      <c r="GJW97" s="14"/>
      <c r="GJX97" s="14"/>
      <c r="GJY97" s="14"/>
      <c r="GJZ97" s="14"/>
      <c r="GKA97" s="14"/>
      <c r="GKB97" s="14"/>
      <c r="GKC97" s="14"/>
      <c r="GKD97" s="14"/>
      <c r="GKE97" s="14"/>
      <c r="GKF97" s="14"/>
      <c r="GKG97" s="14"/>
      <c r="GKH97" s="14"/>
      <c r="GKI97" s="14"/>
      <c r="GKJ97" s="14"/>
      <c r="GKK97" s="14"/>
      <c r="GKL97" s="14"/>
      <c r="GKM97" s="14"/>
      <c r="GKN97" s="14"/>
      <c r="GKO97" s="14"/>
      <c r="GKP97" s="14"/>
      <c r="GKQ97" s="14"/>
      <c r="GKR97" s="14"/>
      <c r="GKS97" s="14"/>
      <c r="GKT97" s="14"/>
      <c r="GKU97" s="14"/>
      <c r="GKV97" s="14"/>
      <c r="GKW97" s="14"/>
      <c r="GKX97" s="14"/>
      <c r="GKY97" s="14"/>
      <c r="GKZ97" s="14"/>
      <c r="GLA97" s="14"/>
      <c r="GLB97" s="14"/>
      <c r="GLC97" s="14"/>
      <c r="GLD97" s="14"/>
      <c r="GLE97" s="14"/>
      <c r="GLF97" s="14"/>
      <c r="GLG97" s="14"/>
      <c r="GLH97" s="14"/>
      <c r="GLI97" s="14"/>
      <c r="GLJ97" s="14"/>
      <c r="GLK97" s="14"/>
      <c r="GLL97" s="14"/>
      <c r="GLM97" s="14"/>
      <c r="GLN97" s="14"/>
      <c r="GLO97" s="14"/>
      <c r="GLP97" s="14"/>
      <c r="GLQ97" s="14"/>
      <c r="GLR97" s="14"/>
      <c r="GLS97" s="14"/>
      <c r="GLT97" s="14"/>
      <c r="GLU97" s="14"/>
      <c r="GLV97" s="14"/>
      <c r="GLW97" s="14"/>
      <c r="GLX97" s="14"/>
      <c r="GLY97" s="14"/>
      <c r="GLZ97" s="14"/>
      <c r="GMA97" s="14"/>
      <c r="GMB97" s="14"/>
      <c r="GMC97" s="14"/>
      <c r="GMD97" s="14"/>
      <c r="GME97" s="14"/>
      <c r="GMF97" s="14"/>
      <c r="GMG97" s="14"/>
      <c r="GMH97" s="14"/>
      <c r="GMI97" s="14"/>
      <c r="GMJ97" s="14"/>
      <c r="GMK97" s="14"/>
      <c r="GML97" s="14"/>
      <c r="GMM97" s="14"/>
      <c r="GMN97" s="14"/>
      <c r="GMO97" s="14"/>
      <c r="GMP97" s="14"/>
      <c r="GMQ97" s="14"/>
      <c r="GMR97" s="14"/>
      <c r="GMS97" s="14"/>
      <c r="GMT97" s="14"/>
      <c r="GMU97" s="14"/>
      <c r="GMV97" s="14"/>
      <c r="GMW97" s="14"/>
      <c r="GMX97" s="14"/>
      <c r="GMY97" s="14"/>
      <c r="GMZ97" s="14"/>
      <c r="GNA97" s="14"/>
      <c r="GNB97" s="14"/>
      <c r="GNC97" s="14"/>
      <c r="GND97" s="14"/>
      <c r="GNE97" s="14"/>
      <c r="GNF97" s="14"/>
      <c r="GNG97" s="14"/>
      <c r="GNH97" s="14"/>
      <c r="GNI97" s="14"/>
      <c r="GNJ97" s="14"/>
      <c r="GNK97" s="14"/>
      <c r="GNL97" s="14"/>
      <c r="GNM97" s="14"/>
      <c r="GNN97" s="14"/>
      <c r="GNO97" s="14"/>
      <c r="GNP97" s="14"/>
      <c r="GNQ97" s="14"/>
      <c r="GNR97" s="14"/>
      <c r="GNS97" s="14"/>
      <c r="GNT97" s="14"/>
      <c r="GNU97" s="14"/>
      <c r="GNV97" s="14"/>
      <c r="GNW97" s="14"/>
      <c r="GNX97" s="14"/>
      <c r="GNY97" s="14"/>
      <c r="GNZ97" s="14"/>
      <c r="GOA97" s="14"/>
      <c r="GOB97" s="14"/>
      <c r="GOC97" s="14"/>
      <c r="GOD97" s="14"/>
      <c r="GOE97" s="14"/>
      <c r="GOF97" s="14"/>
      <c r="GOG97" s="14"/>
      <c r="GOH97" s="14"/>
      <c r="GOI97" s="14"/>
      <c r="GOJ97" s="14"/>
      <c r="GOK97" s="14"/>
      <c r="GOL97" s="14"/>
      <c r="GOM97" s="14"/>
      <c r="GON97" s="14"/>
      <c r="GOO97" s="14"/>
      <c r="GOP97" s="14"/>
      <c r="GOQ97" s="14"/>
      <c r="GOR97" s="14"/>
      <c r="GOS97" s="14"/>
      <c r="GOT97" s="14"/>
      <c r="GOU97" s="14"/>
      <c r="GOV97" s="14"/>
      <c r="GOW97" s="14"/>
      <c r="GOX97" s="14"/>
      <c r="GOY97" s="14"/>
      <c r="GOZ97" s="14"/>
      <c r="GPA97" s="14"/>
      <c r="GPB97" s="14"/>
      <c r="GPC97" s="14"/>
      <c r="GPD97" s="14"/>
      <c r="GPE97" s="14"/>
      <c r="GPF97" s="14"/>
      <c r="GPG97" s="14"/>
      <c r="GPH97" s="14"/>
      <c r="GPI97" s="14"/>
      <c r="GPJ97" s="14"/>
      <c r="GPK97" s="14"/>
      <c r="GPL97" s="14"/>
      <c r="GPM97" s="14"/>
      <c r="GPN97" s="14"/>
      <c r="GPO97" s="14"/>
      <c r="GPP97" s="14"/>
      <c r="GPQ97" s="14"/>
      <c r="GPR97" s="14"/>
      <c r="GPS97" s="14"/>
      <c r="GPT97" s="14"/>
      <c r="GPU97" s="14"/>
      <c r="GPV97" s="14"/>
      <c r="GPW97" s="14"/>
      <c r="GPX97" s="14"/>
      <c r="GPY97" s="14"/>
      <c r="GPZ97" s="14"/>
      <c r="GQA97" s="14"/>
      <c r="GQB97" s="14"/>
      <c r="GQC97" s="14"/>
      <c r="GQD97" s="14"/>
      <c r="GQE97" s="14"/>
      <c r="GQF97" s="14"/>
      <c r="GQG97" s="14"/>
      <c r="GQH97" s="14"/>
      <c r="GQI97" s="14"/>
      <c r="GQJ97" s="14"/>
      <c r="GQK97" s="14"/>
      <c r="GQL97" s="14"/>
      <c r="GQM97" s="14"/>
      <c r="GQN97" s="14"/>
      <c r="GQO97" s="14"/>
      <c r="GQP97" s="14"/>
      <c r="GQQ97" s="14"/>
      <c r="GQR97" s="14"/>
      <c r="GQS97" s="14"/>
      <c r="GQT97" s="14"/>
      <c r="GQU97" s="14"/>
      <c r="GQV97" s="14"/>
      <c r="GQW97" s="14"/>
      <c r="GQX97" s="14"/>
      <c r="GQY97" s="14"/>
      <c r="GQZ97" s="14"/>
      <c r="GRA97" s="14"/>
      <c r="GRB97" s="14"/>
      <c r="GRC97" s="14"/>
      <c r="GRD97" s="14"/>
      <c r="GRE97" s="14"/>
      <c r="GRF97" s="14"/>
      <c r="GRG97" s="14"/>
      <c r="GRH97" s="14"/>
      <c r="GRI97" s="14"/>
      <c r="GRJ97" s="14"/>
      <c r="GRK97" s="14"/>
      <c r="GRL97" s="14"/>
      <c r="GRM97" s="14"/>
      <c r="GRN97" s="14"/>
      <c r="GRO97" s="14"/>
      <c r="GRP97" s="14"/>
      <c r="GRQ97" s="14"/>
      <c r="GRR97" s="14"/>
      <c r="GRS97" s="14"/>
      <c r="GRT97" s="14"/>
      <c r="GRU97" s="14"/>
      <c r="GRV97" s="14"/>
      <c r="GRW97" s="14"/>
      <c r="GRX97" s="14"/>
      <c r="GRY97" s="14"/>
      <c r="GRZ97" s="14"/>
      <c r="GSA97" s="14"/>
      <c r="GSB97" s="14"/>
      <c r="GSC97" s="14"/>
      <c r="GSD97" s="14"/>
      <c r="GSE97" s="14"/>
      <c r="GSF97" s="14"/>
      <c r="GSG97" s="14"/>
      <c r="GSH97" s="14"/>
      <c r="GSI97" s="14"/>
      <c r="GSJ97" s="14"/>
      <c r="GSK97" s="14"/>
      <c r="GSL97" s="14"/>
      <c r="GSM97" s="14"/>
      <c r="GSN97" s="14"/>
      <c r="GSO97" s="14"/>
      <c r="GSP97" s="14"/>
      <c r="GSQ97" s="14"/>
      <c r="GSR97" s="14"/>
      <c r="GSS97" s="14"/>
      <c r="GST97" s="14"/>
      <c r="GSU97" s="14"/>
      <c r="GSV97" s="14"/>
      <c r="GSW97" s="14"/>
      <c r="GSX97" s="14"/>
      <c r="GSY97" s="14"/>
      <c r="GSZ97" s="14"/>
      <c r="GTA97" s="14"/>
      <c r="GTB97" s="14"/>
      <c r="GTC97" s="14"/>
      <c r="GTD97" s="14"/>
      <c r="GTE97" s="14"/>
      <c r="GTF97" s="14"/>
      <c r="GTG97" s="14"/>
      <c r="GTH97" s="14"/>
      <c r="GTI97" s="14"/>
      <c r="GTJ97" s="14"/>
      <c r="GTK97" s="14"/>
      <c r="GTL97" s="14"/>
      <c r="GTM97" s="14"/>
      <c r="GTN97" s="14"/>
      <c r="GTO97" s="14"/>
      <c r="GTP97" s="14"/>
      <c r="GTQ97" s="14"/>
      <c r="GTR97" s="14"/>
      <c r="GTS97" s="14"/>
      <c r="GTT97" s="14"/>
      <c r="GTU97" s="14"/>
      <c r="GTV97" s="14"/>
      <c r="GTW97" s="14"/>
      <c r="GTX97" s="14"/>
      <c r="GTY97" s="14"/>
      <c r="GTZ97" s="14"/>
      <c r="GUA97" s="14"/>
      <c r="GUB97" s="14"/>
      <c r="GUC97" s="14"/>
      <c r="GUD97" s="14"/>
      <c r="GUE97" s="14"/>
      <c r="GUF97" s="14"/>
      <c r="GUG97" s="14"/>
      <c r="GUH97" s="14"/>
      <c r="GUI97" s="14"/>
      <c r="GUJ97" s="14"/>
      <c r="GUK97" s="14"/>
      <c r="GUL97" s="14"/>
      <c r="GUM97" s="14"/>
      <c r="GUN97" s="14"/>
      <c r="GUO97" s="14"/>
      <c r="GUP97" s="14"/>
      <c r="GUQ97" s="14"/>
      <c r="GUR97" s="14"/>
      <c r="GUS97" s="14"/>
      <c r="GUT97" s="14"/>
      <c r="GUU97" s="14"/>
      <c r="GUV97" s="14"/>
      <c r="GUW97" s="14"/>
      <c r="GUX97" s="14"/>
      <c r="GUY97" s="14"/>
      <c r="GUZ97" s="14"/>
      <c r="GVA97" s="14"/>
      <c r="GVB97" s="14"/>
      <c r="GVC97" s="14"/>
      <c r="GVD97" s="14"/>
      <c r="GVE97" s="14"/>
      <c r="GVF97" s="14"/>
      <c r="GVG97" s="14"/>
      <c r="GVH97" s="14"/>
      <c r="GVI97" s="14"/>
      <c r="GVJ97" s="14"/>
      <c r="GVK97" s="14"/>
      <c r="GVL97" s="14"/>
      <c r="GVM97" s="14"/>
      <c r="GVN97" s="14"/>
      <c r="GVO97" s="14"/>
      <c r="GVP97" s="14"/>
      <c r="GVQ97" s="14"/>
      <c r="GVR97" s="14"/>
      <c r="GVS97" s="14"/>
      <c r="GVT97" s="14"/>
      <c r="GVU97" s="14"/>
      <c r="GVV97" s="14"/>
      <c r="GVW97" s="14"/>
      <c r="GVX97" s="14"/>
      <c r="GVY97" s="14"/>
      <c r="GVZ97" s="14"/>
      <c r="GWA97" s="14"/>
      <c r="GWB97" s="14"/>
      <c r="GWC97" s="14"/>
      <c r="GWD97" s="14"/>
      <c r="GWE97" s="14"/>
      <c r="GWF97" s="14"/>
      <c r="GWG97" s="14"/>
      <c r="GWH97" s="14"/>
      <c r="GWI97" s="14"/>
      <c r="GWJ97" s="14"/>
      <c r="GWK97" s="14"/>
      <c r="GWL97" s="14"/>
      <c r="GWM97" s="14"/>
      <c r="GWN97" s="14"/>
      <c r="GWO97" s="14"/>
      <c r="GWP97" s="14"/>
      <c r="GWQ97" s="14"/>
      <c r="GWR97" s="14"/>
      <c r="GWS97" s="14"/>
      <c r="GWT97" s="14"/>
      <c r="GWU97" s="14"/>
      <c r="GWV97" s="14"/>
      <c r="GWW97" s="14"/>
      <c r="GWX97" s="14"/>
      <c r="GWY97" s="14"/>
      <c r="GWZ97" s="14"/>
      <c r="GXA97" s="14"/>
      <c r="GXB97" s="14"/>
      <c r="GXC97" s="14"/>
      <c r="GXD97" s="14"/>
      <c r="GXE97" s="14"/>
      <c r="GXF97" s="14"/>
      <c r="GXG97" s="14"/>
      <c r="GXH97" s="14"/>
      <c r="GXI97" s="14"/>
      <c r="GXJ97" s="14"/>
      <c r="GXK97" s="14"/>
      <c r="GXL97" s="14"/>
      <c r="GXM97" s="14"/>
      <c r="GXN97" s="14"/>
      <c r="GXO97" s="14"/>
      <c r="GXP97" s="14"/>
      <c r="GXQ97" s="14"/>
      <c r="GXR97" s="14"/>
      <c r="GXS97" s="14"/>
      <c r="GXT97" s="14"/>
      <c r="GXU97" s="14"/>
      <c r="GXV97" s="14"/>
      <c r="GXW97" s="14"/>
      <c r="GXX97" s="14"/>
      <c r="GXY97" s="14"/>
      <c r="GXZ97" s="14"/>
      <c r="GYA97" s="14"/>
      <c r="GYB97" s="14"/>
      <c r="GYC97" s="14"/>
      <c r="GYD97" s="14"/>
      <c r="GYE97" s="14"/>
      <c r="GYF97" s="14"/>
      <c r="GYG97" s="14"/>
      <c r="GYH97" s="14"/>
      <c r="GYI97" s="14"/>
      <c r="GYJ97" s="14"/>
      <c r="GYK97" s="14"/>
      <c r="GYL97" s="14"/>
      <c r="GYM97" s="14"/>
      <c r="GYN97" s="14"/>
      <c r="GYO97" s="14"/>
      <c r="GYP97" s="14"/>
      <c r="GYQ97" s="14"/>
      <c r="GYR97" s="14"/>
      <c r="GYS97" s="14"/>
      <c r="GYT97" s="14"/>
      <c r="GYU97" s="14"/>
      <c r="GYV97" s="14"/>
      <c r="GYW97" s="14"/>
      <c r="GYX97" s="14"/>
      <c r="GYY97" s="14"/>
      <c r="GYZ97" s="14"/>
      <c r="GZA97" s="14"/>
      <c r="GZB97" s="14"/>
      <c r="GZC97" s="14"/>
      <c r="GZD97" s="14"/>
      <c r="GZE97" s="14"/>
      <c r="GZF97" s="14"/>
      <c r="GZG97" s="14"/>
      <c r="GZH97" s="14"/>
      <c r="GZI97" s="14"/>
      <c r="GZJ97" s="14"/>
      <c r="GZK97" s="14"/>
      <c r="GZL97" s="14"/>
      <c r="GZM97" s="14"/>
      <c r="GZN97" s="14"/>
      <c r="GZO97" s="14"/>
      <c r="GZP97" s="14"/>
      <c r="GZQ97" s="14"/>
      <c r="GZR97" s="14"/>
      <c r="GZS97" s="14"/>
      <c r="GZT97" s="14"/>
      <c r="GZU97" s="14"/>
      <c r="GZV97" s="14"/>
      <c r="GZW97" s="14"/>
      <c r="GZX97" s="14"/>
      <c r="GZY97" s="14"/>
      <c r="GZZ97" s="14"/>
      <c r="HAA97" s="14"/>
      <c r="HAB97" s="14"/>
      <c r="HAC97" s="14"/>
      <c r="HAD97" s="14"/>
      <c r="HAE97" s="14"/>
      <c r="HAF97" s="14"/>
      <c r="HAG97" s="14"/>
      <c r="HAH97" s="14"/>
      <c r="HAI97" s="14"/>
      <c r="HAJ97" s="14"/>
      <c r="HAK97" s="14"/>
      <c r="HAL97" s="14"/>
      <c r="HAM97" s="14"/>
      <c r="HAN97" s="14"/>
      <c r="HAO97" s="14"/>
      <c r="HAP97" s="14"/>
      <c r="HAQ97" s="14"/>
      <c r="HAR97" s="14"/>
      <c r="HAS97" s="14"/>
      <c r="HAT97" s="14"/>
      <c r="HAU97" s="14"/>
      <c r="HAV97" s="14"/>
      <c r="HAW97" s="14"/>
      <c r="HAX97" s="14"/>
      <c r="HAY97" s="14"/>
      <c r="HAZ97" s="14"/>
      <c r="HBA97" s="14"/>
      <c r="HBB97" s="14"/>
      <c r="HBC97" s="14"/>
      <c r="HBD97" s="14"/>
      <c r="HBE97" s="14"/>
      <c r="HBF97" s="14"/>
      <c r="HBG97" s="14"/>
      <c r="HBH97" s="14"/>
      <c r="HBI97" s="14"/>
      <c r="HBJ97" s="14"/>
      <c r="HBK97" s="14"/>
      <c r="HBL97" s="14"/>
      <c r="HBM97" s="14"/>
      <c r="HBN97" s="14"/>
      <c r="HBO97" s="14"/>
      <c r="HBP97" s="14"/>
      <c r="HBQ97" s="14"/>
      <c r="HBR97" s="14"/>
      <c r="HBS97" s="14"/>
      <c r="HBT97" s="14"/>
      <c r="HBU97" s="14"/>
      <c r="HBV97" s="14"/>
      <c r="HBW97" s="14"/>
      <c r="HBX97" s="14"/>
      <c r="HBY97" s="14"/>
      <c r="HBZ97" s="14"/>
      <c r="HCA97" s="14"/>
      <c r="HCB97" s="14"/>
      <c r="HCC97" s="14"/>
      <c r="HCD97" s="14"/>
      <c r="HCE97" s="14"/>
      <c r="HCF97" s="14"/>
      <c r="HCG97" s="14"/>
      <c r="HCH97" s="14"/>
      <c r="HCI97" s="14"/>
      <c r="HCJ97" s="14"/>
      <c r="HCK97" s="14"/>
      <c r="HCL97" s="14"/>
      <c r="HCM97" s="14"/>
      <c r="HCN97" s="14"/>
      <c r="HCO97" s="14"/>
      <c r="HCP97" s="14"/>
      <c r="HCQ97" s="14"/>
      <c r="HCR97" s="14"/>
      <c r="HCS97" s="14"/>
      <c r="HCT97" s="14"/>
      <c r="HCU97" s="14"/>
      <c r="HCV97" s="14"/>
      <c r="HCW97" s="14"/>
      <c r="HCX97" s="14"/>
      <c r="HCY97" s="14"/>
      <c r="HCZ97" s="14"/>
      <c r="HDA97" s="14"/>
      <c r="HDB97" s="14"/>
      <c r="HDC97" s="14"/>
      <c r="HDD97" s="14"/>
      <c r="HDE97" s="14"/>
      <c r="HDF97" s="14"/>
      <c r="HDG97" s="14"/>
      <c r="HDH97" s="14"/>
      <c r="HDI97" s="14"/>
      <c r="HDJ97" s="14"/>
      <c r="HDK97" s="14"/>
      <c r="HDL97" s="14"/>
      <c r="HDM97" s="14"/>
      <c r="HDN97" s="14"/>
      <c r="HDO97" s="14"/>
      <c r="HDP97" s="14"/>
      <c r="HDQ97" s="14"/>
      <c r="HDR97" s="14"/>
      <c r="HDS97" s="14"/>
      <c r="HDT97" s="14"/>
      <c r="HDU97" s="14"/>
      <c r="HDV97" s="14"/>
      <c r="HDW97" s="14"/>
      <c r="HDX97" s="14"/>
      <c r="HDY97" s="14"/>
      <c r="HDZ97" s="14"/>
      <c r="HEA97" s="14"/>
      <c r="HEB97" s="14"/>
      <c r="HEC97" s="14"/>
      <c r="HED97" s="14"/>
      <c r="HEE97" s="14"/>
      <c r="HEF97" s="14"/>
      <c r="HEG97" s="14"/>
      <c r="HEH97" s="14"/>
      <c r="HEI97" s="14"/>
      <c r="HEJ97" s="14"/>
      <c r="HEK97" s="14"/>
      <c r="HEL97" s="14"/>
      <c r="HEM97" s="14"/>
      <c r="HEN97" s="14"/>
      <c r="HEO97" s="14"/>
      <c r="HEP97" s="14"/>
      <c r="HEQ97" s="14"/>
      <c r="HER97" s="14"/>
      <c r="HES97" s="14"/>
      <c r="HET97" s="14"/>
      <c r="HEU97" s="14"/>
      <c r="HEV97" s="14"/>
      <c r="HEW97" s="14"/>
      <c r="HEX97" s="14"/>
      <c r="HEY97" s="14"/>
      <c r="HEZ97" s="14"/>
      <c r="HFA97" s="14"/>
      <c r="HFB97" s="14"/>
      <c r="HFC97" s="14"/>
      <c r="HFD97" s="14"/>
      <c r="HFE97" s="14"/>
      <c r="HFF97" s="14"/>
      <c r="HFG97" s="14"/>
      <c r="HFH97" s="14"/>
      <c r="HFI97" s="14"/>
      <c r="HFJ97" s="14"/>
      <c r="HFK97" s="14"/>
      <c r="HFL97" s="14"/>
      <c r="HFM97" s="14"/>
      <c r="HFN97" s="14"/>
      <c r="HFO97" s="14"/>
      <c r="HFP97" s="14"/>
      <c r="HFQ97" s="14"/>
      <c r="HFR97" s="14"/>
      <c r="HFS97" s="14"/>
      <c r="HFT97" s="14"/>
      <c r="HFU97" s="14"/>
      <c r="HFV97" s="14"/>
      <c r="HFW97" s="14"/>
      <c r="HFX97" s="14"/>
      <c r="HFY97" s="14"/>
      <c r="HFZ97" s="14"/>
      <c r="HGA97" s="14"/>
      <c r="HGB97" s="14"/>
      <c r="HGC97" s="14"/>
      <c r="HGD97" s="14"/>
      <c r="HGE97" s="14"/>
      <c r="HGF97" s="14"/>
      <c r="HGG97" s="14"/>
      <c r="HGH97" s="14"/>
      <c r="HGI97" s="14"/>
      <c r="HGJ97" s="14"/>
      <c r="HGK97" s="14"/>
      <c r="HGL97" s="14"/>
      <c r="HGM97" s="14"/>
      <c r="HGN97" s="14"/>
      <c r="HGO97" s="14"/>
      <c r="HGP97" s="14"/>
      <c r="HGQ97" s="14"/>
      <c r="HGR97" s="14"/>
      <c r="HGS97" s="14"/>
      <c r="HGT97" s="14"/>
      <c r="HGU97" s="14"/>
      <c r="HGV97" s="14"/>
      <c r="HGW97" s="14"/>
      <c r="HGX97" s="14"/>
      <c r="HGY97" s="14"/>
      <c r="HGZ97" s="14"/>
      <c r="HHA97" s="14"/>
      <c r="HHB97" s="14"/>
      <c r="HHC97" s="14"/>
      <c r="HHD97" s="14"/>
      <c r="HHE97" s="14"/>
      <c r="HHF97" s="14"/>
      <c r="HHG97" s="14"/>
      <c r="HHH97" s="14"/>
      <c r="HHI97" s="14"/>
      <c r="HHJ97" s="14"/>
      <c r="HHK97" s="14"/>
      <c r="HHL97" s="14"/>
      <c r="HHM97" s="14"/>
      <c r="HHN97" s="14"/>
      <c r="HHO97" s="14"/>
      <c r="HHP97" s="14"/>
      <c r="HHQ97" s="14"/>
      <c r="HHR97" s="14"/>
      <c r="HHS97" s="14"/>
      <c r="HHT97" s="14"/>
      <c r="HHU97" s="14"/>
      <c r="HHV97" s="14"/>
      <c r="HHW97" s="14"/>
      <c r="HHX97" s="14"/>
      <c r="HHY97" s="14"/>
      <c r="HHZ97" s="14"/>
      <c r="HIA97" s="14"/>
      <c r="HIB97" s="14"/>
      <c r="HIC97" s="14"/>
      <c r="HID97" s="14"/>
      <c r="HIE97" s="14"/>
      <c r="HIF97" s="14"/>
      <c r="HIG97" s="14"/>
      <c r="HIH97" s="14"/>
      <c r="HII97" s="14"/>
      <c r="HIJ97" s="14"/>
      <c r="HIK97" s="14"/>
      <c r="HIL97" s="14"/>
      <c r="HIM97" s="14"/>
      <c r="HIN97" s="14"/>
      <c r="HIO97" s="14"/>
      <c r="HIP97" s="14"/>
      <c r="HIQ97" s="14"/>
      <c r="HIR97" s="14"/>
      <c r="HIS97" s="14"/>
      <c r="HIT97" s="14"/>
      <c r="HIU97" s="14"/>
      <c r="HIV97" s="14"/>
      <c r="HIW97" s="14"/>
      <c r="HIX97" s="14"/>
      <c r="HIY97" s="14"/>
      <c r="HIZ97" s="14"/>
      <c r="HJA97" s="14"/>
      <c r="HJB97" s="14"/>
      <c r="HJC97" s="14"/>
      <c r="HJD97" s="14"/>
      <c r="HJE97" s="14"/>
      <c r="HJF97" s="14"/>
      <c r="HJG97" s="14"/>
      <c r="HJH97" s="14"/>
      <c r="HJI97" s="14"/>
      <c r="HJJ97" s="14"/>
      <c r="HJK97" s="14"/>
      <c r="HJL97" s="14"/>
      <c r="HJM97" s="14"/>
      <c r="HJN97" s="14"/>
      <c r="HJO97" s="14"/>
      <c r="HJP97" s="14"/>
      <c r="HJQ97" s="14"/>
      <c r="HJR97" s="14"/>
      <c r="HJS97" s="14"/>
      <c r="HJT97" s="14"/>
      <c r="HJU97" s="14"/>
      <c r="HJV97" s="14"/>
      <c r="HJW97" s="14"/>
      <c r="HJX97" s="14"/>
      <c r="HJY97" s="14"/>
      <c r="HJZ97" s="14"/>
      <c r="HKA97" s="14"/>
      <c r="HKB97" s="14"/>
      <c r="HKC97" s="14"/>
      <c r="HKD97" s="14"/>
      <c r="HKE97" s="14"/>
      <c r="HKF97" s="14"/>
      <c r="HKG97" s="14"/>
      <c r="HKH97" s="14"/>
      <c r="HKI97" s="14"/>
      <c r="HKJ97" s="14"/>
      <c r="HKK97" s="14"/>
      <c r="HKL97" s="14"/>
      <c r="HKM97" s="14"/>
      <c r="HKN97" s="14"/>
      <c r="HKO97" s="14"/>
      <c r="HKP97" s="14"/>
      <c r="HKQ97" s="14"/>
      <c r="HKR97" s="14"/>
      <c r="HKS97" s="14"/>
      <c r="HKT97" s="14"/>
      <c r="HKU97" s="14"/>
      <c r="HKV97" s="14"/>
      <c r="HKW97" s="14"/>
      <c r="HKX97" s="14"/>
      <c r="HKY97" s="14"/>
      <c r="HKZ97" s="14"/>
      <c r="HLA97" s="14"/>
      <c r="HLB97" s="14"/>
      <c r="HLC97" s="14"/>
      <c r="HLD97" s="14"/>
      <c r="HLE97" s="14"/>
      <c r="HLF97" s="14"/>
      <c r="HLG97" s="14"/>
      <c r="HLH97" s="14"/>
      <c r="HLI97" s="14"/>
      <c r="HLJ97" s="14"/>
      <c r="HLK97" s="14"/>
      <c r="HLL97" s="14"/>
      <c r="HLM97" s="14"/>
      <c r="HLN97" s="14"/>
      <c r="HLO97" s="14"/>
      <c r="HLP97" s="14"/>
      <c r="HLQ97" s="14"/>
      <c r="HLR97" s="14"/>
      <c r="HLS97" s="14"/>
      <c r="HLT97" s="14"/>
      <c r="HLU97" s="14"/>
      <c r="HLV97" s="14"/>
      <c r="HLW97" s="14"/>
      <c r="HLX97" s="14"/>
      <c r="HLY97" s="14"/>
      <c r="HLZ97" s="14"/>
      <c r="HMA97" s="14"/>
      <c r="HMB97" s="14"/>
      <c r="HMC97" s="14"/>
      <c r="HMD97" s="14"/>
      <c r="HME97" s="14"/>
      <c r="HMF97" s="14"/>
      <c r="HMG97" s="14"/>
      <c r="HMH97" s="14"/>
      <c r="HMI97" s="14"/>
      <c r="HMJ97" s="14"/>
      <c r="HMK97" s="14"/>
      <c r="HML97" s="14"/>
      <c r="HMM97" s="14"/>
      <c r="HMN97" s="14"/>
      <c r="HMO97" s="14"/>
      <c r="HMP97" s="14"/>
      <c r="HMQ97" s="14"/>
      <c r="HMR97" s="14"/>
      <c r="HMS97" s="14"/>
      <c r="HMT97" s="14"/>
      <c r="HMU97" s="14"/>
      <c r="HMV97" s="14"/>
      <c r="HMW97" s="14"/>
      <c r="HMX97" s="14"/>
      <c r="HMY97" s="14"/>
      <c r="HMZ97" s="14"/>
      <c r="HNA97" s="14"/>
      <c r="HNB97" s="14"/>
      <c r="HNC97" s="14"/>
      <c r="HND97" s="14"/>
      <c r="HNE97" s="14"/>
      <c r="HNF97" s="14"/>
      <c r="HNG97" s="14"/>
      <c r="HNH97" s="14"/>
      <c r="HNI97" s="14"/>
      <c r="HNJ97" s="14"/>
      <c r="HNK97" s="14"/>
      <c r="HNL97" s="14"/>
      <c r="HNM97" s="14"/>
      <c r="HNN97" s="14"/>
      <c r="HNO97" s="14"/>
      <c r="HNP97" s="14"/>
      <c r="HNQ97" s="14"/>
      <c r="HNR97" s="14"/>
      <c r="HNS97" s="14"/>
      <c r="HNT97" s="14"/>
      <c r="HNU97" s="14"/>
      <c r="HNV97" s="14"/>
      <c r="HNW97" s="14"/>
      <c r="HNX97" s="14"/>
      <c r="HNY97" s="14"/>
      <c r="HNZ97" s="14"/>
      <c r="HOA97" s="14"/>
      <c r="HOB97" s="14"/>
      <c r="HOC97" s="14"/>
      <c r="HOD97" s="14"/>
      <c r="HOE97" s="14"/>
      <c r="HOF97" s="14"/>
      <c r="HOG97" s="14"/>
      <c r="HOH97" s="14"/>
      <c r="HOI97" s="14"/>
      <c r="HOJ97" s="14"/>
      <c r="HOK97" s="14"/>
      <c r="HOL97" s="14"/>
      <c r="HOM97" s="14"/>
      <c r="HON97" s="14"/>
      <c r="HOO97" s="14"/>
      <c r="HOP97" s="14"/>
      <c r="HOQ97" s="14"/>
      <c r="HOR97" s="14"/>
      <c r="HOS97" s="14"/>
      <c r="HOT97" s="14"/>
      <c r="HOU97" s="14"/>
      <c r="HOV97" s="14"/>
      <c r="HOW97" s="14"/>
      <c r="HOX97" s="14"/>
      <c r="HOY97" s="14"/>
      <c r="HOZ97" s="14"/>
      <c r="HPA97" s="14"/>
      <c r="HPB97" s="14"/>
      <c r="HPC97" s="14"/>
      <c r="HPD97" s="14"/>
      <c r="HPE97" s="14"/>
      <c r="HPF97" s="14"/>
      <c r="HPG97" s="14"/>
      <c r="HPH97" s="14"/>
      <c r="HPI97" s="14"/>
      <c r="HPJ97" s="14"/>
      <c r="HPK97" s="14"/>
      <c r="HPL97" s="14"/>
      <c r="HPM97" s="14"/>
      <c r="HPN97" s="14"/>
      <c r="HPO97" s="14"/>
      <c r="HPP97" s="14"/>
      <c r="HPQ97" s="14"/>
      <c r="HPR97" s="14"/>
      <c r="HPS97" s="14"/>
      <c r="HPT97" s="14"/>
      <c r="HPU97" s="14"/>
      <c r="HPV97" s="14"/>
      <c r="HPW97" s="14"/>
      <c r="HPX97" s="14"/>
      <c r="HPY97" s="14"/>
      <c r="HPZ97" s="14"/>
      <c r="HQA97" s="14"/>
      <c r="HQB97" s="14"/>
      <c r="HQC97" s="14"/>
      <c r="HQD97" s="14"/>
      <c r="HQE97" s="14"/>
      <c r="HQF97" s="14"/>
      <c r="HQG97" s="14"/>
      <c r="HQH97" s="14"/>
      <c r="HQI97" s="14"/>
      <c r="HQJ97" s="14"/>
      <c r="HQK97" s="14"/>
      <c r="HQL97" s="14"/>
      <c r="HQM97" s="14"/>
      <c r="HQN97" s="14"/>
      <c r="HQO97" s="14"/>
      <c r="HQP97" s="14"/>
      <c r="HQQ97" s="14"/>
      <c r="HQR97" s="14"/>
      <c r="HQS97" s="14"/>
      <c r="HQT97" s="14"/>
      <c r="HQU97" s="14"/>
      <c r="HQV97" s="14"/>
      <c r="HQW97" s="14"/>
      <c r="HQX97" s="14"/>
      <c r="HQY97" s="14"/>
      <c r="HQZ97" s="14"/>
      <c r="HRA97" s="14"/>
      <c r="HRB97" s="14"/>
      <c r="HRC97" s="14"/>
      <c r="HRD97" s="14"/>
      <c r="HRE97" s="14"/>
      <c r="HRF97" s="14"/>
      <c r="HRG97" s="14"/>
      <c r="HRH97" s="14"/>
      <c r="HRI97" s="14"/>
      <c r="HRJ97" s="14"/>
      <c r="HRK97" s="14"/>
      <c r="HRL97" s="14"/>
      <c r="HRM97" s="14"/>
      <c r="HRN97" s="14"/>
      <c r="HRO97" s="14"/>
      <c r="HRP97" s="14"/>
      <c r="HRQ97" s="14"/>
      <c r="HRR97" s="14"/>
      <c r="HRS97" s="14"/>
      <c r="HRT97" s="14"/>
      <c r="HRU97" s="14"/>
      <c r="HRV97" s="14"/>
      <c r="HRW97" s="14"/>
      <c r="HRX97" s="14"/>
      <c r="HRY97" s="14"/>
      <c r="HRZ97" s="14"/>
      <c r="HSA97" s="14"/>
      <c r="HSB97" s="14"/>
      <c r="HSC97" s="14"/>
      <c r="HSD97" s="14"/>
      <c r="HSE97" s="14"/>
      <c r="HSF97" s="14"/>
      <c r="HSG97" s="14"/>
      <c r="HSH97" s="14"/>
      <c r="HSI97" s="14"/>
      <c r="HSJ97" s="14"/>
      <c r="HSK97" s="14"/>
      <c r="HSL97" s="14"/>
      <c r="HSM97" s="14"/>
      <c r="HSN97" s="14"/>
      <c r="HSO97" s="14"/>
      <c r="HSP97" s="14"/>
      <c r="HSQ97" s="14"/>
      <c r="HSR97" s="14"/>
      <c r="HSS97" s="14"/>
      <c r="HST97" s="14"/>
      <c r="HSU97" s="14"/>
      <c r="HSV97" s="14"/>
      <c r="HSW97" s="14"/>
      <c r="HSX97" s="14"/>
      <c r="HSY97" s="14"/>
      <c r="HSZ97" s="14"/>
      <c r="HTA97" s="14"/>
      <c r="HTB97" s="14"/>
      <c r="HTC97" s="14"/>
      <c r="HTD97" s="14"/>
      <c r="HTE97" s="14"/>
      <c r="HTF97" s="14"/>
      <c r="HTG97" s="14"/>
      <c r="HTH97" s="14"/>
      <c r="HTI97" s="14"/>
      <c r="HTJ97" s="14"/>
      <c r="HTK97" s="14"/>
      <c r="HTL97" s="14"/>
      <c r="HTM97" s="14"/>
      <c r="HTN97" s="14"/>
      <c r="HTO97" s="14"/>
      <c r="HTP97" s="14"/>
      <c r="HTQ97" s="14"/>
      <c r="HTR97" s="14"/>
      <c r="HTS97" s="14"/>
      <c r="HTT97" s="14"/>
      <c r="HTU97" s="14"/>
      <c r="HTV97" s="14"/>
      <c r="HTW97" s="14"/>
      <c r="HTX97" s="14"/>
      <c r="HTY97" s="14"/>
      <c r="HTZ97" s="14"/>
      <c r="HUA97" s="14"/>
      <c r="HUB97" s="14"/>
      <c r="HUC97" s="14"/>
      <c r="HUD97" s="14"/>
      <c r="HUE97" s="14"/>
      <c r="HUF97" s="14"/>
      <c r="HUG97" s="14"/>
      <c r="HUH97" s="14"/>
      <c r="HUI97" s="14"/>
      <c r="HUJ97" s="14"/>
      <c r="HUK97" s="14"/>
      <c r="HUL97" s="14"/>
      <c r="HUM97" s="14"/>
      <c r="HUN97" s="14"/>
      <c r="HUO97" s="14"/>
      <c r="HUP97" s="14"/>
      <c r="HUQ97" s="14"/>
      <c r="HUR97" s="14"/>
      <c r="HUS97" s="14"/>
      <c r="HUT97" s="14"/>
      <c r="HUU97" s="14"/>
      <c r="HUV97" s="14"/>
      <c r="HUW97" s="14"/>
      <c r="HUX97" s="14"/>
      <c r="HUY97" s="14"/>
      <c r="HUZ97" s="14"/>
      <c r="HVA97" s="14"/>
      <c r="HVB97" s="14"/>
      <c r="HVC97" s="14"/>
      <c r="HVD97" s="14"/>
      <c r="HVE97" s="14"/>
      <c r="HVF97" s="14"/>
      <c r="HVG97" s="14"/>
      <c r="HVH97" s="14"/>
      <c r="HVI97" s="14"/>
      <c r="HVJ97" s="14"/>
      <c r="HVK97" s="14"/>
      <c r="HVL97" s="14"/>
      <c r="HVM97" s="14"/>
      <c r="HVN97" s="14"/>
      <c r="HVO97" s="14"/>
      <c r="HVP97" s="14"/>
      <c r="HVQ97" s="14"/>
      <c r="HVR97" s="14"/>
      <c r="HVS97" s="14"/>
      <c r="HVT97" s="14"/>
      <c r="HVU97" s="14"/>
      <c r="HVV97" s="14"/>
      <c r="HVW97" s="14"/>
      <c r="HVX97" s="14"/>
      <c r="HVY97" s="14"/>
      <c r="HVZ97" s="14"/>
      <c r="HWA97" s="14"/>
      <c r="HWB97" s="14"/>
      <c r="HWC97" s="14"/>
      <c r="HWD97" s="14"/>
      <c r="HWE97" s="14"/>
      <c r="HWF97" s="14"/>
      <c r="HWG97" s="14"/>
      <c r="HWH97" s="14"/>
      <c r="HWI97" s="14"/>
      <c r="HWJ97" s="14"/>
      <c r="HWK97" s="14"/>
      <c r="HWL97" s="14"/>
      <c r="HWM97" s="14"/>
      <c r="HWN97" s="14"/>
      <c r="HWO97" s="14"/>
      <c r="HWP97" s="14"/>
      <c r="HWQ97" s="14"/>
      <c r="HWR97" s="14"/>
      <c r="HWS97" s="14"/>
      <c r="HWT97" s="14"/>
      <c r="HWU97" s="14"/>
      <c r="HWV97" s="14"/>
      <c r="HWW97" s="14"/>
      <c r="HWX97" s="14"/>
      <c r="HWY97" s="14"/>
      <c r="HWZ97" s="14"/>
      <c r="HXA97" s="14"/>
      <c r="HXB97" s="14"/>
      <c r="HXC97" s="14"/>
      <c r="HXD97" s="14"/>
      <c r="HXE97" s="14"/>
      <c r="HXF97" s="14"/>
      <c r="HXG97" s="14"/>
      <c r="HXH97" s="14"/>
      <c r="HXI97" s="14"/>
      <c r="HXJ97" s="14"/>
      <c r="HXK97" s="14"/>
      <c r="HXL97" s="14"/>
      <c r="HXM97" s="14"/>
      <c r="HXN97" s="14"/>
      <c r="HXO97" s="14"/>
      <c r="HXP97" s="14"/>
      <c r="HXQ97" s="14"/>
      <c r="HXR97" s="14"/>
      <c r="HXS97" s="14"/>
      <c r="HXT97" s="14"/>
      <c r="HXU97" s="14"/>
      <c r="HXV97" s="14"/>
      <c r="HXW97" s="14"/>
      <c r="HXX97" s="14"/>
      <c r="HXY97" s="14"/>
      <c r="HXZ97" s="14"/>
      <c r="HYA97" s="14"/>
      <c r="HYB97" s="14"/>
      <c r="HYC97" s="14"/>
      <c r="HYD97" s="14"/>
      <c r="HYE97" s="14"/>
      <c r="HYF97" s="14"/>
      <c r="HYG97" s="14"/>
      <c r="HYH97" s="14"/>
      <c r="HYI97" s="14"/>
      <c r="HYJ97" s="14"/>
      <c r="HYK97" s="14"/>
      <c r="HYL97" s="14"/>
      <c r="HYM97" s="14"/>
      <c r="HYN97" s="14"/>
      <c r="HYO97" s="14"/>
      <c r="HYP97" s="14"/>
      <c r="HYQ97" s="14"/>
      <c r="HYR97" s="14"/>
      <c r="HYS97" s="14"/>
      <c r="HYT97" s="14"/>
      <c r="HYU97" s="14"/>
      <c r="HYV97" s="14"/>
      <c r="HYW97" s="14"/>
      <c r="HYX97" s="14"/>
      <c r="HYY97" s="14"/>
      <c r="HYZ97" s="14"/>
      <c r="HZA97" s="14"/>
      <c r="HZB97" s="14"/>
      <c r="HZC97" s="14"/>
      <c r="HZD97" s="14"/>
      <c r="HZE97" s="14"/>
      <c r="HZF97" s="14"/>
      <c r="HZG97" s="14"/>
      <c r="HZH97" s="14"/>
      <c r="HZI97" s="14"/>
      <c r="HZJ97" s="14"/>
      <c r="HZK97" s="14"/>
      <c r="HZL97" s="14"/>
      <c r="HZM97" s="14"/>
      <c r="HZN97" s="14"/>
      <c r="HZO97" s="14"/>
      <c r="HZP97" s="14"/>
      <c r="HZQ97" s="14"/>
      <c r="HZR97" s="14"/>
      <c r="HZS97" s="14"/>
      <c r="HZT97" s="14"/>
      <c r="HZU97" s="14"/>
      <c r="HZV97" s="14"/>
      <c r="HZW97" s="14"/>
      <c r="HZX97" s="14"/>
      <c r="HZY97" s="14"/>
      <c r="HZZ97" s="14"/>
      <c r="IAA97" s="14"/>
      <c r="IAB97" s="14"/>
      <c r="IAC97" s="14"/>
      <c r="IAD97" s="14"/>
      <c r="IAE97" s="14"/>
      <c r="IAF97" s="14"/>
      <c r="IAG97" s="14"/>
      <c r="IAH97" s="14"/>
      <c r="IAI97" s="14"/>
      <c r="IAJ97" s="14"/>
      <c r="IAK97" s="14"/>
      <c r="IAL97" s="14"/>
      <c r="IAM97" s="14"/>
      <c r="IAN97" s="14"/>
      <c r="IAO97" s="14"/>
      <c r="IAP97" s="14"/>
      <c r="IAQ97" s="14"/>
      <c r="IAR97" s="14"/>
      <c r="IAS97" s="14"/>
      <c r="IAT97" s="14"/>
      <c r="IAU97" s="14"/>
      <c r="IAV97" s="14"/>
      <c r="IAW97" s="14"/>
      <c r="IAX97" s="14"/>
      <c r="IAY97" s="14"/>
      <c r="IAZ97" s="14"/>
      <c r="IBA97" s="14"/>
      <c r="IBB97" s="14"/>
      <c r="IBC97" s="14"/>
      <c r="IBD97" s="14"/>
      <c r="IBE97" s="14"/>
      <c r="IBF97" s="14"/>
      <c r="IBG97" s="14"/>
      <c r="IBH97" s="14"/>
      <c r="IBI97" s="14"/>
      <c r="IBJ97" s="14"/>
      <c r="IBK97" s="14"/>
      <c r="IBL97" s="14"/>
      <c r="IBM97" s="14"/>
      <c r="IBN97" s="14"/>
      <c r="IBO97" s="14"/>
      <c r="IBP97" s="14"/>
      <c r="IBQ97" s="14"/>
      <c r="IBR97" s="14"/>
      <c r="IBS97" s="14"/>
      <c r="IBT97" s="14"/>
      <c r="IBU97" s="14"/>
      <c r="IBV97" s="14"/>
      <c r="IBW97" s="14"/>
      <c r="IBX97" s="14"/>
      <c r="IBY97" s="14"/>
      <c r="IBZ97" s="14"/>
      <c r="ICA97" s="14"/>
      <c r="ICB97" s="14"/>
      <c r="ICC97" s="14"/>
      <c r="ICD97" s="14"/>
      <c r="ICE97" s="14"/>
      <c r="ICF97" s="14"/>
      <c r="ICG97" s="14"/>
      <c r="ICH97" s="14"/>
      <c r="ICI97" s="14"/>
      <c r="ICJ97" s="14"/>
      <c r="ICK97" s="14"/>
      <c r="ICL97" s="14"/>
      <c r="ICM97" s="14"/>
      <c r="ICN97" s="14"/>
      <c r="ICO97" s="14"/>
      <c r="ICP97" s="14"/>
      <c r="ICQ97" s="14"/>
      <c r="ICR97" s="14"/>
      <c r="ICS97" s="14"/>
      <c r="ICT97" s="14"/>
      <c r="ICU97" s="14"/>
      <c r="ICV97" s="14"/>
      <c r="ICW97" s="14"/>
      <c r="ICX97" s="14"/>
      <c r="ICY97" s="14"/>
      <c r="ICZ97" s="14"/>
      <c r="IDA97" s="14"/>
      <c r="IDB97" s="14"/>
      <c r="IDC97" s="14"/>
      <c r="IDD97" s="14"/>
      <c r="IDE97" s="14"/>
      <c r="IDF97" s="14"/>
      <c r="IDG97" s="14"/>
      <c r="IDH97" s="14"/>
      <c r="IDI97" s="14"/>
      <c r="IDJ97" s="14"/>
      <c r="IDK97" s="14"/>
      <c r="IDL97" s="14"/>
      <c r="IDM97" s="14"/>
      <c r="IDN97" s="14"/>
      <c r="IDO97" s="14"/>
      <c r="IDP97" s="14"/>
      <c r="IDQ97" s="14"/>
      <c r="IDR97" s="14"/>
      <c r="IDS97" s="14"/>
      <c r="IDT97" s="14"/>
      <c r="IDU97" s="14"/>
      <c r="IDV97" s="14"/>
      <c r="IDW97" s="14"/>
      <c r="IDX97" s="14"/>
      <c r="IDY97" s="14"/>
      <c r="IDZ97" s="14"/>
      <c r="IEA97" s="14"/>
      <c r="IEB97" s="14"/>
      <c r="IEC97" s="14"/>
      <c r="IED97" s="14"/>
      <c r="IEE97" s="14"/>
      <c r="IEF97" s="14"/>
      <c r="IEG97" s="14"/>
      <c r="IEH97" s="14"/>
      <c r="IEI97" s="14"/>
      <c r="IEJ97" s="14"/>
      <c r="IEK97" s="14"/>
      <c r="IEL97" s="14"/>
      <c r="IEM97" s="14"/>
      <c r="IEN97" s="14"/>
      <c r="IEO97" s="14"/>
      <c r="IEP97" s="14"/>
      <c r="IEQ97" s="14"/>
      <c r="IER97" s="14"/>
      <c r="IES97" s="14"/>
      <c r="IET97" s="14"/>
      <c r="IEU97" s="14"/>
      <c r="IEV97" s="14"/>
      <c r="IEW97" s="14"/>
      <c r="IEX97" s="14"/>
      <c r="IEY97" s="14"/>
      <c r="IEZ97" s="14"/>
      <c r="IFA97" s="14"/>
      <c r="IFB97" s="14"/>
      <c r="IFC97" s="14"/>
      <c r="IFD97" s="14"/>
      <c r="IFE97" s="14"/>
      <c r="IFF97" s="14"/>
      <c r="IFG97" s="14"/>
      <c r="IFH97" s="14"/>
      <c r="IFI97" s="14"/>
      <c r="IFJ97" s="14"/>
      <c r="IFK97" s="14"/>
      <c r="IFL97" s="14"/>
      <c r="IFM97" s="14"/>
      <c r="IFN97" s="14"/>
      <c r="IFO97" s="14"/>
      <c r="IFP97" s="14"/>
      <c r="IFQ97" s="14"/>
      <c r="IFR97" s="14"/>
      <c r="IFS97" s="14"/>
      <c r="IFT97" s="14"/>
      <c r="IFU97" s="14"/>
      <c r="IFV97" s="14"/>
      <c r="IFW97" s="14"/>
      <c r="IFX97" s="14"/>
      <c r="IFY97" s="14"/>
      <c r="IFZ97" s="14"/>
      <c r="IGA97" s="14"/>
      <c r="IGB97" s="14"/>
      <c r="IGC97" s="14"/>
      <c r="IGD97" s="14"/>
      <c r="IGE97" s="14"/>
      <c r="IGF97" s="14"/>
      <c r="IGG97" s="14"/>
      <c r="IGH97" s="14"/>
      <c r="IGI97" s="14"/>
      <c r="IGJ97" s="14"/>
      <c r="IGK97" s="14"/>
      <c r="IGL97" s="14"/>
      <c r="IGM97" s="14"/>
      <c r="IGN97" s="14"/>
      <c r="IGO97" s="14"/>
      <c r="IGP97" s="14"/>
      <c r="IGQ97" s="14"/>
      <c r="IGR97" s="14"/>
      <c r="IGS97" s="14"/>
      <c r="IGT97" s="14"/>
      <c r="IGU97" s="14"/>
      <c r="IGV97" s="14"/>
      <c r="IGW97" s="14"/>
      <c r="IGX97" s="14"/>
      <c r="IGY97" s="14"/>
      <c r="IGZ97" s="14"/>
      <c r="IHA97" s="14"/>
      <c r="IHB97" s="14"/>
      <c r="IHC97" s="14"/>
      <c r="IHD97" s="14"/>
      <c r="IHE97" s="14"/>
      <c r="IHF97" s="14"/>
      <c r="IHG97" s="14"/>
      <c r="IHH97" s="14"/>
      <c r="IHI97" s="14"/>
      <c r="IHJ97" s="14"/>
      <c r="IHK97" s="14"/>
      <c r="IHL97" s="14"/>
      <c r="IHM97" s="14"/>
      <c r="IHN97" s="14"/>
      <c r="IHO97" s="14"/>
      <c r="IHP97" s="14"/>
      <c r="IHQ97" s="14"/>
      <c r="IHR97" s="14"/>
      <c r="IHS97" s="14"/>
      <c r="IHT97" s="14"/>
      <c r="IHU97" s="14"/>
      <c r="IHV97" s="14"/>
      <c r="IHW97" s="14"/>
      <c r="IHX97" s="14"/>
      <c r="IHY97" s="14"/>
      <c r="IHZ97" s="14"/>
      <c r="IIA97" s="14"/>
      <c r="IIB97" s="14"/>
      <c r="IIC97" s="14"/>
      <c r="IID97" s="14"/>
      <c r="IIE97" s="14"/>
      <c r="IIF97" s="14"/>
      <c r="IIG97" s="14"/>
      <c r="IIH97" s="14"/>
      <c r="III97" s="14"/>
      <c r="IIJ97" s="14"/>
      <c r="IIK97" s="14"/>
      <c r="IIL97" s="14"/>
      <c r="IIM97" s="14"/>
      <c r="IIN97" s="14"/>
      <c r="IIO97" s="14"/>
      <c r="IIP97" s="14"/>
      <c r="IIQ97" s="14"/>
      <c r="IIR97" s="14"/>
      <c r="IIS97" s="14"/>
      <c r="IIT97" s="14"/>
      <c r="IIU97" s="14"/>
      <c r="IIV97" s="14"/>
      <c r="IIW97" s="14"/>
      <c r="IIX97" s="14"/>
      <c r="IIY97" s="14"/>
      <c r="IIZ97" s="14"/>
      <c r="IJA97" s="14"/>
      <c r="IJB97" s="14"/>
      <c r="IJC97" s="14"/>
      <c r="IJD97" s="14"/>
      <c r="IJE97" s="14"/>
      <c r="IJF97" s="14"/>
      <c r="IJG97" s="14"/>
      <c r="IJH97" s="14"/>
      <c r="IJI97" s="14"/>
      <c r="IJJ97" s="14"/>
      <c r="IJK97" s="14"/>
      <c r="IJL97" s="14"/>
      <c r="IJM97" s="14"/>
      <c r="IJN97" s="14"/>
      <c r="IJO97" s="14"/>
      <c r="IJP97" s="14"/>
      <c r="IJQ97" s="14"/>
      <c r="IJR97" s="14"/>
      <c r="IJS97" s="14"/>
      <c r="IJT97" s="14"/>
      <c r="IJU97" s="14"/>
      <c r="IJV97" s="14"/>
      <c r="IJW97" s="14"/>
      <c r="IJX97" s="14"/>
      <c r="IJY97" s="14"/>
      <c r="IJZ97" s="14"/>
      <c r="IKA97" s="14"/>
      <c r="IKB97" s="14"/>
      <c r="IKC97" s="14"/>
      <c r="IKD97" s="14"/>
      <c r="IKE97" s="14"/>
      <c r="IKF97" s="14"/>
      <c r="IKG97" s="14"/>
      <c r="IKH97" s="14"/>
      <c r="IKI97" s="14"/>
      <c r="IKJ97" s="14"/>
      <c r="IKK97" s="14"/>
      <c r="IKL97" s="14"/>
      <c r="IKM97" s="14"/>
      <c r="IKN97" s="14"/>
      <c r="IKO97" s="14"/>
      <c r="IKP97" s="14"/>
      <c r="IKQ97" s="14"/>
      <c r="IKR97" s="14"/>
      <c r="IKS97" s="14"/>
      <c r="IKT97" s="14"/>
      <c r="IKU97" s="14"/>
      <c r="IKV97" s="14"/>
      <c r="IKW97" s="14"/>
      <c r="IKX97" s="14"/>
      <c r="IKY97" s="14"/>
      <c r="IKZ97" s="14"/>
      <c r="ILA97" s="14"/>
      <c r="ILB97" s="14"/>
      <c r="ILC97" s="14"/>
      <c r="ILD97" s="14"/>
      <c r="ILE97" s="14"/>
      <c r="ILF97" s="14"/>
      <c r="ILG97" s="14"/>
      <c r="ILH97" s="14"/>
      <c r="ILI97" s="14"/>
      <c r="ILJ97" s="14"/>
      <c r="ILK97" s="14"/>
      <c r="ILL97" s="14"/>
      <c r="ILM97" s="14"/>
      <c r="ILN97" s="14"/>
      <c r="ILO97" s="14"/>
      <c r="ILP97" s="14"/>
      <c r="ILQ97" s="14"/>
      <c r="ILR97" s="14"/>
      <c r="ILS97" s="14"/>
      <c r="ILT97" s="14"/>
      <c r="ILU97" s="14"/>
      <c r="ILV97" s="14"/>
      <c r="ILW97" s="14"/>
      <c r="ILX97" s="14"/>
      <c r="ILY97" s="14"/>
      <c r="ILZ97" s="14"/>
      <c r="IMA97" s="14"/>
      <c r="IMB97" s="14"/>
      <c r="IMC97" s="14"/>
      <c r="IMD97" s="14"/>
      <c r="IME97" s="14"/>
      <c r="IMF97" s="14"/>
      <c r="IMG97" s="14"/>
      <c r="IMH97" s="14"/>
      <c r="IMI97" s="14"/>
      <c r="IMJ97" s="14"/>
      <c r="IMK97" s="14"/>
      <c r="IML97" s="14"/>
      <c r="IMM97" s="14"/>
      <c r="IMN97" s="14"/>
      <c r="IMO97" s="14"/>
      <c r="IMP97" s="14"/>
      <c r="IMQ97" s="14"/>
      <c r="IMR97" s="14"/>
      <c r="IMS97" s="14"/>
      <c r="IMT97" s="14"/>
      <c r="IMU97" s="14"/>
      <c r="IMV97" s="14"/>
      <c r="IMW97" s="14"/>
      <c r="IMX97" s="14"/>
      <c r="IMY97" s="14"/>
      <c r="IMZ97" s="14"/>
      <c r="INA97" s="14"/>
      <c r="INB97" s="14"/>
      <c r="INC97" s="14"/>
      <c r="IND97" s="14"/>
      <c r="INE97" s="14"/>
      <c r="INF97" s="14"/>
      <c r="ING97" s="14"/>
      <c r="INH97" s="14"/>
      <c r="INI97" s="14"/>
      <c r="INJ97" s="14"/>
      <c r="INK97" s="14"/>
      <c r="INL97" s="14"/>
      <c r="INM97" s="14"/>
      <c r="INN97" s="14"/>
      <c r="INO97" s="14"/>
      <c r="INP97" s="14"/>
      <c r="INQ97" s="14"/>
      <c r="INR97" s="14"/>
      <c r="INS97" s="14"/>
      <c r="INT97" s="14"/>
      <c r="INU97" s="14"/>
      <c r="INV97" s="14"/>
      <c r="INW97" s="14"/>
      <c r="INX97" s="14"/>
      <c r="INY97" s="14"/>
      <c r="INZ97" s="14"/>
      <c r="IOA97" s="14"/>
      <c r="IOB97" s="14"/>
      <c r="IOC97" s="14"/>
      <c r="IOD97" s="14"/>
      <c r="IOE97" s="14"/>
      <c r="IOF97" s="14"/>
      <c r="IOG97" s="14"/>
      <c r="IOH97" s="14"/>
      <c r="IOI97" s="14"/>
      <c r="IOJ97" s="14"/>
      <c r="IOK97" s="14"/>
      <c r="IOL97" s="14"/>
      <c r="IOM97" s="14"/>
      <c r="ION97" s="14"/>
      <c r="IOO97" s="14"/>
      <c r="IOP97" s="14"/>
      <c r="IOQ97" s="14"/>
      <c r="IOR97" s="14"/>
      <c r="IOS97" s="14"/>
      <c r="IOT97" s="14"/>
      <c r="IOU97" s="14"/>
      <c r="IOV97" s="14"/>
      <c r="IOW97" s="14"/>
      <c r="IOX97" s="14"/>
      <c r="IOY97" s="14"/>
      <c r="IOZ97" s="14"/>
      <c r="IPA97" s="14"/>
      <c r="IPB97" s="14"/>
      <c r="IPC97" s="14"/>
      <c r="IPD97" s="14"/>
      <c r="IPE97" s="14"/>
      <c r="IPF97" s="14"/>
      <c r="IPG97" s="14"/>
      <c r="IPH97" s="14"/>
      <c r="IPI97" s="14"/>
      <c r="IPJ97" s="14"/>
      <c r="IPK97" s="14"/>
      <c r="IPL97" s="14"/>
      <c r="IPM97" s="14"/>
      <c r="IPN97" s="14"/>
      <c r="IPO97" s="14"/>
      <c r="IPP97" s="14"/>
      <c r="IPQ97" s="14"/>
      <c r="IPR97" s="14"/>
      <c r="IPS97" s="14"/>
      <c r="IPT97" s="14"/>
      <c r="IPU97" s="14"/>
      <c r="IPV97" s="14"/>
      <c r="IPW97" s="14"/>
      <c r="IPX97" s="14"/>
      <c r="IPY97" s="14"/>
      <c r="IPZ97" s="14"/>
      <c r="IQA97" s="14"/>
      <c r="IQB97" s="14"/>
      <c r="IQC97" s="14"/>
      <c r="IQD97" s="14"/>
      <c r="IQE97" s="14"/>
      <c r="IQF97" s="14"/>
      <c r="IQG97" s="14"/>
      <c r="IQH97" s="14"/>
      <c r="IQI97" s="14"/>
      <c r="IQJ97" s="14"/>
      <c r="IQK97" s="14"/>
      <c r="IQL97" s="14"/>
      <c r="IQM97" s="14"/>
      <c r="IQN97" s="14"/>
      <c r="IQO97" s="14"/>
      <c r="IQP97" s="14"/>
      <c r="IQQ97" s="14"/>
      <c r="IQR97" s="14"/>
      <c r="IQS97" s="14"/>
      <c r="IQT97" s="14"/>
      <c r="IQU97" s="14"/>
      <c r="IQV97" s="14"/>
      <c r="IQW97" s="14"/>
      <c r="IQX97" s="14"/>
      <c r="IQY97" s="14"/>
      <c r="IQZ97" s="14"/>
      <c r="IRA97" s="14"/>
      <c r="IRB97" s="14"/>
      <c r="IRC97" s="14"/>
      <c r="IRD97" s="14"/>
      <c r="IRE97" s="14"/>
      <c r="IRF97" s="14"/>
      <c r="IRG97" s="14"/>
      <c r="IRH97" s="14"/>
      <c r="IRI97" s="14"/>
      <c r="IRJ97" s="14"/>
      <c r="IRK97" s="14"/>
      <c r="IRL97" s="14"/>
      <c r="IRM97" s="14"/>
      <c r="IRN97" s="14"/>
      <c r="IRO97" s="14"/>
      <c r="IRP97" s="14"/>
      <c r="IRQ97" s="14"/>
      <c r="IRR97" s="14"/>
      <c r="IRS97" s="14"/>
      <c r="IRT97" s="14"/>
      <c r="IRU97" s="14"/>
      <c r="IRV97" s="14"/>
      <c r="IRW97" s="14"/>
      <c r="IRX97" s="14"/>
      <c r="IRY97" s="14"/>
      <c r="IRZ97" s="14"/>
      <c r="ISA97" s="14"/>
      <c r="ISB97" s="14"/>
      <c r="ISC97" s="14"/>
      <c r="ISD97" s="14"/>
      <c r="ISE97" s="14"/>
      <c r="ISF97" s="14"/>
      <c r="ISG97" s="14"/>
      <c r="ISH97" s="14"/>
      <c r="ISI97" s="14"/>
      <c r="ISJ97" s="14"/>
      <c r="ISK97" s="14"/>
      <c r="ISL97" s="14"/>
      <c r="ISM97" s="14"/>
      <c r="ISN97" s="14"/>
      <c r="ISO97" s="14"/>
      <c r="ISP97" s="14"/>
      <c r="ISQ97" s="14"/>
      <c r="ISR97" s="14"/>
      <c r="ISS97" s="14"/>
      <c r="IST97" s="14"/>
      <c r="ISU97" s="14"/>
      <c r="ISV97" s="14"/>
      <c r="ISW97" s="14"/>
      <c r="ISX97" s="14"/>
      <c r="ISY97" s="14"/>
      <c r="ISZ97" s="14"/>
      <c r="ITA97" s="14"/>
      <c r="ITB97" s="14"/>
      <c r="ITC97" s="14"/>
      <c r="ITD97" s="14"/>
      <c r="ITE97" s="14"/>
      <c r="ITF97" s="14"/>
      <c r="ITG97" s="14"/>
      <c r="ITH97" s="14"/>
      <c r="ITI97" s="14"/>
      <c r="ITJ97" s="14"/>
      <c r="ITK97" s="14"/>
      <c r="ITL97" s="14"/>
      <c r="ITM97" s="14"/>
      <c r="ITN97" s="14"/>
      <c r="ITO97" s="14"/>
      <c r="ITP97" s="14"/>
      <c r="ITQ97" s="14"/>
      <c r="ITR97" s="14"/>
      <c r="ITS97" s="14"/>
      <c r="ITT97" s="14"/>
      <c r="ITU97" s="14"/>
      <c r="ITV97" s="14"/>
      <c r="ITW97" s="14"/>
      <c r="ITX97" s="14"/>
      <c r="ITY97" s="14"/>
      <c r="ITZ97" s="14"/>
      <c r="IUA97" s="14"/>
      <c r="IUB97" s="14"/>
      <c r="IUC97" s="14"/>
      <c r="IUD97" s="14"/>
      <c r="IUE97" s="14"/>
      <c r="IUF97" s="14"/>
      <c r="IUG97" s="14"/>
      <c r="IUH97" s="14"/>
      <c r="IUI97" s="14"/>
      <c r="IUJ97" s="14"/>
      <c r="IUK97" s="14"/>
      <c r="IUL97" s="14"/>
      <c r="IUM97" s="14"/>
      <c r="IUN97" s="14"/>
      <c r="IUO97" s="14"/>
      <c r="IUP97" s="14"/>
      <c r="IUQ97" s="14"/>
      <c r="IUR97" s="14"/>
      <c r="IUS97" s="14"/>
      <c r="IUT97" s="14"/>
      <c r="IUU97" s="14"/>
      <c r="IUV97" s="14"/>
      <c r="IUW97" s="14"/>
      <c r="IUX97" s="14"/>
      <c r="IUY97" s="14"/>
      <c r="IUZ97" s="14"/>
      <c r="IVA97" s="14"/>
      <c r="IVB97" s="14"/>
      <c r="IVC97" s="14"/>
      <c r="IVD97" s="14"/>
      <c r="IVE97" s="14"/>
      <c r="IVF97" s="14"/>
      <c r="IVG97" s="14"/>
      <c r="IVH97" s="14"/>
      <c r="IVI97" s="14"/>
      <c r="IVJ97" s="14"/>
      <c r="IVK97" s="14"/>
      <c r="IVL97" s="14"/>
      <c r="IVM97" s="14"/>
      <c r="IVN97" s="14"/>
      <c r="IVO97" s="14"/>
      <c r="IVP97" s="14"/>
      <c r="IVQ97" s="14"/>
      <c r="IVR97" s="14"/>
      <c r="IVS97" s="14"/>
      <c r="IVT97" s="14"/>
      <c r="IVU97" s="14"/>
      <c r="IVV97" s="14"/>
      <c r="IVW97" s="14"/>
      <c r="IVX97" s="14"/>
      <c r="IVY97" s="14"/>
      <c r="IVZ97" s="14"/>
      <c r="IWA97" s="14"/>
      <c r="IWB97" s="14"/>
      <c r="IWC97" s="14"/>
      <c r="IWD97" s="14"/>
      <c r="IWE97" s="14"/>
      <c r="IWF97" s="14"/>
      <c r="IWG97" s="14"/>
      <c r="IWH97" s="14"/>
      <c r="IWI97" s="14"/>
      <c r="IWJ97" s="14"/>
      <c r="IWK97" s="14"/>
      <c r="IWL97" s="14"/>
      <c r="IWM97" s="14"/>
      <c r="IWN97" s="14"/>
      <c r="IWO97" s="14"/>
      <c r="IWP97" s="14"/>
      <c r="IWQ97" s="14"/>
      <c r="IWR97" s="14"/>
      <c r="IWS97" s="14"/>
      <c r="IWT97" s="14"/>
      <c r="IWU97" s="14"/>
      <c r="IWV97" s="14"/>
      <c r="IWW97" s="14"/>
      <c r="IWX97" s="14"/>
      <c r="IWY97" s="14"/>
      <c r="IWZ97" s="14"/>
      <c r="IXA97" s="14"/>
      <c r="IXB97" s="14"/>
      <c r="IXC97" s="14"/>
      <c r="IXD97" s="14"/>
      <c r="IXE97" s="14"/>
      <c r="IXF97" s="14"/>
      <c r="IXG97" s="14"/>
      <c r="IXH97" s="14"/>
      <c r="IXI97" s="14"/>
      <c r="IXJ97" s="14"/>
      <c r="IXK97" s="14"/>
      <c r="IXL97" s="14"/>
      <c r="IXM97" s="14"/>
      <c r="IXN97" s="14"/>
      <c r="IXO97" s="14"/>
      <c r="IXP97" s="14"/>
      <c r="IXQ97" s="14"/>
      <c r="IXR97" s="14"/>
      <c r="IXS97" s="14"/>
      <c r="IXT97" s="14"/>
      <c r="IXU97" s="14"/>
      <c r="IXV97" s="14"/>
      <c r="IXW97" s="14"/>
      <c r="IXX97" s="14"/>
      <c r="IXY97" s="14"/>
      <c r="IXZ97" s="14"/>
      <c r="IYA97" s="14"/>
      <c r="IYB97" s="14"/>
      <c r="IYC97" s="14"/>
      <c r="IYD97" s="14"/>
      <c r="IYE97" s="14"/>
      <c r="IYF97" s="14"/>
      <c r="IYG97" s="14"/>
      <c r="IYH97" s="14"/>
      <c r="IYI97" s="14"/>
      <c r="IYJ97" s="14"/>
      <c r="IYK97" s="14"/>
      <c r="IYL97" s="14"/>
      <c r="IYM97" s="14"/>
      <c r="IYN97" s="14"/>
      <c r="IYO97" s="14"/>
      <c r="IYP97" s="14"/>
      <c r="IYQ97" s="14"/>
      <c r="IYR97" s="14"/>
      <c r="IYS97" s="14"/>
      <c r="IYT97" s="14"/>
      <c r="IYU97" s="14"/>
      <c r="IYV97" s="14"/>
      <c r="IYW97" s="14"/>
      <c r="IYX97" s="14"/>
      <c r="IYY97" s="14"/>
      <c r="IYZ97" s="14"/>
      <c r="IZA97" s="14"/>
      <c r="IZB97" s="14"/>
      <c r="IZC97" s="14"/>
      <c r="IZD97" s="14"/>
      <c r="IZE97" s="14"/>
      <c r="IZF97" s="14"/>
      <c r="IZG97" s="14"/>
      <c r="IZH97" s="14"/>
      <c r="IZI97" s="14"/>
      <c r="IZJ97" s="14"/>
      <c r="IZK97" s="14"/>
      <c r="IZL97" s="14"/>
      <c r="IZM97" s="14"/>
      <c r="IZN97" s="14"/>
      <c r="IZO97" s="14"/>
      <c r="IZP97" s="14"/>
      <c r="IZQ97" s="14"/>
      <c r="IZR97" s="14"/>
      <c r="IZS97" s="14"/>
      <c r="IZT97" s="14"/>
      <c r="IZU97" s="14"/>
      <c r="IZV97" s="14"/>
      <c r="IZW97" s="14"/>
      <c r="IZX97" s="14"/>
      <c r="IZY97" s="14"/>
      <c r="IZZ97" s="14"/>
      <c r="JAA97" s="14"/>
      <c r="JAB97" s="14"/>
      <c r="JAC97" s="14"/>
      <c r="JAD97" s="14"/>
      <c r="JAE97" s="14"/>
      <c r="JAF97" s="14"/>
      <c r="JAG97" s="14"/>
      <c r="JAH97" s="14"/>
      <c r="JAI97" s="14"/>
      <c r="JAJ97" s="14"/>
      <c r="JAK97" s="14"/>
      <c r="JAL97" s="14"/>
      <c r="JAM97" s="14"/>
      <c r="JAN97" s="14"/>
      <c r="JAO97" s="14"/>
      <c r="JAP97" s="14"/>
      <c r="JAQ97" s="14"/>
      <c r="JAR97" s="14"/>
      <c r="JAS97" s="14"/>
      <c r="JAT97" s="14"/>
      <c r="JAU97" s="14"/>
      <c r="JAV97" s="14"/>
      <c r="JAW97" s="14"/>
      <c r="JAX97" s="14"/>
      <c r="JAY97" s="14"/>
      <c r="JAZ97" s="14"/>
      <c r="JBA97" s="14"/>
      <c r="JBB97" s="14"/>
      <c r="JBC97" s="14"/>
      <c r="JBD97" s="14"/>
      <c r="JBE97" s="14"/>
      <c r="JBF97" s="14"/>
      <c r="JBG97" s="14"/>
      <c r="JBH97" s="14"/>
      <c r="JBI97" s="14"/>
      <c r="JBJ97" s="14"/>
      <c r="JBK97" s="14"/>
      <c r="JBL97" s="14"/>
      <c r="JBM97" s="14"/>
      <c r="JBN97" s="14"/>
      <c r="JBO97" s="14"/>
      <c r="JBP97" s="14"/>
      <c r="JBQ97" s="14"/>
      <c r="JBR97" s="14"/>
      <c r="JBS97" s="14"/>
      <c r="JBT97" s="14"/>
      <c r="JBU97" s="14"/>
      <c r="JBV97" s="14"/>
      <c r="JBW97" s="14"/>
      <c r="JBX97" s="14"/>
      <c r="JBY97" s="14"/>
      <c r="JBZ97" s="14"/>
      <c r="JCA97" s="14"/>
      <c r="JCB97" s="14"/>
      <c r="JCC97" s="14"/>
      <c r="JCD97" s="14"/>
      <c r="JCE97" s="14"/>
      <c r="JCF97" s="14"/>
      <c r="JCG97" s="14"/>
      <c r="JCH97" s="14"/>
      <c r="JCI97" s="14"/>
      <c r="JCJ97" s="14"/>
      <c r="JCK97" s="14"/>
      <c r="JCL97" s="14"/>
      <c r="JCM97" s="14"/>
      <c r="JCN97" s="14"/>
      <c r="JCO97" s="14"/>
      <c r="JCP97" s="14"/>
      <c r="JCQ97" s="14"/>
      <c r="JCR97" s="14"/>
      <c r="JCS97" s="14"/>
      <c r="JCT97" s="14"/>
      <c r="JCU97" s="14"/>
      <c r="JCV97" s="14"/>
      <c r="JCW97" s="14"/>
      <c r="JCX97" s="14"/>
      <c r="JCY97" s="14"/>
      <c r="JCZ97" s="14"/>
      <c r="JDA97" s="14"/>
      <c r="JDB97" s="14"/>
      <c r="JDC97" s="14"/>
      <c r="JDD97" s="14"/>
      <c r="JDE97" s="14"/>
      <c r="JDF97" s="14"/>
      <c r="JDG97" s="14"/>
      <c r="JDH97" s="14"/>
      <c r="JDI97" s="14"/>
      <c r="JDJ97" s="14"/>
      <c r="JDK97" s="14"/>
      <c r="JDL97" s="14"/>
      <c r="JDM97" s="14"/>
      <c r="JDN97" s="14"/>
      <c r="JDO97" s="14"/>
      <c r="JDP97" s="14"/>
      <c r="JDQ97" s="14"/>
      <c r="JDR97" s="14"/>
      <c r="JDS97" s="14"/>
      <c r="JDT97" s="14"/>
      <c r="JDU97" s="14"/>
      <c r="JDV97" s="14"/>
      <c r="JDW97" s="14"/>
      <c r="JDX97" s="14"/>
      <c r="JDY97" s="14"/>
      <c r="JDZ97" s="14"/>
      <c r="JEA97" s="14"/>
      <c r="JEB97" s="14"/>
      <c r="JEC97" s="14"/>
      <c r="JED97" s="14"/>
      <c r="JEE97" s="14"/>
      <c r="JEF97" s="14"/>
      <c r="JEG97" s="14"/>
      <c r="JEH97" s="14"/>
      <c r="JEI97" s="14"/>
      <c r="JEJ97" s="14"/>
      <c r="JEK97" s="14"/>
      <c r="JEL97" s="14"/>
      <c r="JEM97" s="14"/>
      <c r="JEN97" s="14"/>
      <c r="JEO97" s="14"/>
      <c r="JEP97" s="14"/>
      <c r="JEQ97" s="14"/>
      <c r="JER97" s="14"/>
      <c r="JES97" s="14"/>
      <c r="JET97" s="14"/>
      <c r="JEU97" s="14"/>
      <c r="JEV97" s="14"/>
      <c r="JEW97" s="14"/>
      <c r="JEX97" s="14"/>
      <c r="JEY97" s="14"/>
      <c r="JEZ97" s="14"/>
      <c r="JFA97" s="14"/>
      <c r="JFB97" s="14"/>
      <c r="JFC97" s="14"/>
      <c r="JFD97" s="14"/>
      <c r="JFE97" s="14"/>
      <c r="JFF97" s="14"/>
      <c r="JFG97" s="14"/>
      <c r="JFH97" s="14"/>
      <c r="JFI97" s="14"/>
      <c r="JFJ97" s="14"/>
      <c r="JFK97" s="14"/>
      <c r="JFL97" s="14"/>
      <c r="JFM97" s="14"/>
      <c r="JFN97" s="14"/>
      <c r="JFO97" s="14"/>
      <c r="JFP97" s="14"/>
      <c r="JFQ97" s="14"/>
      <c r="JFR97" s="14"/>
      <c r="JFS97" s="14"/>
      <c r="JFT97" s="14"/>
      <c r="JFU97" s="14"/>
      <c r="JFV97" s="14"/>
      <c r="JFW97" s="14"/>
      <c r="JFX97" s="14"/>
      <c r="JFY97" s="14"/>
      <c r="JFZ97" s="14"/>
      <c r="JGA97" s="14"/>
      <c r="JGB97" s="14"/>
      <c r="JGC97" s="14"/>
      <c r="JGD97" s="14"/>
      <c r="JGE97" s="14"/>
      <c r="JGF97" s="14"/>
      <c r="JGG97" s="14"/>
      <c r="JGH97" s="14"/>
      <c r="JGI97" s="14"/>
      <c r="JGJ97" s="14"/>
      <c r="JGK97" s="14"/>
      <c r="JGL97" s="14"/>
      <c r="JGM97" s="14"/>
      <c r="JGN97" s="14"/>
      <c r="JGO97" s="14"/>
      <c r="JGP97" s="14"/>
      <c r="JGQ97" s="14"/>
      <c r="JGR97" s="14"/>
      <c r="JGS97" s="14"/>
      <c r="JGT97" s="14"/>
      <c r="JGU97" s="14"/>
      <c r="JGV97" s="14"/>
      <c r="JGW97" s="14"/>
      <c r="JGX97" s="14"/>
      <c r="JGY97" s="14"/>
      <c r="JGZ97" s="14"/>
      <c r="JHA97" s="14"/>
      <c r="JHB97" s="14"/>
      <c r="JHC97" s="14"/>
      <c r="JHD97" s="14"/>
      <c r="JHE97" s="14"/>
      <c r="JHF97" s="14"/>
      <c r="JHG97" s="14"/>
      <c r="JHH97" s="14"/>
      <c r="JHI97" s="14"/>
      <c r="JHJ97" s="14"/>
      <c r="JHK97" s="14"/>
      <c r="JHL97" s="14"/>
      <c r="JHM97" s="14"/>
      <c r="JHN97" s="14"/>
      <c r="JHO97" s="14"/>
      <c r="JHP97" s="14"/>
      <c r="JHQ97" s="14"/>
      <c r="JHR97" s="14"/>
      <c r="JHS97" s="14"/>
      <c r="JHT97" s="14"/>
      <c r="JHU97" s="14"/>
      <c r="JHV97" s="14"/>
      <c r="JHW97" s="14"/>
      <c r="JHX97" s="14"/>
      <c r="JHY97" s="14"/>
      <c r="JHZ97" s="14"/>
      <c r="JIA97" s="14"/>
      <c r="JIB97" s="14"/>
      <c r="JIC97" s="14"/>
      <c r="JID97" s="14"/>
      <c r="JIE97" s="14"/>
      <c r="JIF97" s="14"/>
      <c r="JIG97" s="14"/>
      <c r="JIH97" s="14"/>
      <c r="JII97" s="14"/>
      <c r="JIJ97" s="14"/>
      <c r="JIK97" s="14"/>
      <c r="JIL97" s="14"/>
      <c r="JIM97" s="14"/>
      <c r="JIN97" s="14"/>
      <c r="JIO97" s="14"/>
      <c r="JIP97" s="14"/>
      <c r="JIQ97" s="14"/>
      <c r="JIR97" s="14"/>
      <c r="JIS97" s="14"/>
      <c r="JIT97" s="14"/>
      <c r="JIU97" s="14"/>
      <c r="JIV97" s="14"/>
      <c r="JIW97" s="14"/>
      <c r="JIX97" s="14"/>
      <c r="JIY97" s="14"/>
      <c r="JIZ97" s="14"/>
      <c r="JJA97" s="14"/>
      <c r="JJB97" s="14"/>
      <c r="JJC97" s="14"/>
      <c r="JJD97" s="14"/>
      <c r="JJE97" s="14"/>
      <c r="JJF97" s="14"/>
      <c r="JJG97" s="14"/>
      <c r="JJH97" s="14"/>
      <c r="JJI97" s="14"/>
      <c r="JJJ97" s="14"/>
      <c r="JJK97" s="14"/>
      <c r="JJL97" s="14"/>
      <c r="JJM97" s="14"/>
      <c r="JJN97" s="14"/>
      <c r="JJO97" s="14"/>
      <c r="JJP97" s="14"/>
      <c r="JJQ97" s="14"/>
      <c r="JJR97" s="14"/>
      <c r="JJS97" s="14"/>
      <c r="JJT97" s="14"/>
      <c r="JJU97" s="14"/>
      <c r="JJV97" s="14"/>
      <c r="JJW97" s="14"/>
      <c r="JJX97" s="14"/>
      <c r="JJY97" s="14"/>
      <c r="JJZ97" s="14"/>
      <c r="JKA97" s="14"/>
      <c r="JKB97" s="14"/>
      <c r="JKC97" s="14"/>
      <c r="JKD97" s="14"/>
      <c r="JKE97" s="14"/>
      <c r="JKF97" s="14"/>
      <c r="JKG97" s="14"/>
      <c r="JKH97" s="14"/>
      <c r="JKI97" s="14"/>
      <c r="JKJ97" s="14"/>
      <c r="JKK97" s="14"/>
      <c r="JKL97" s="14"/>
      <c r="JKM97" s="14"/>
      <c r="JKN97" s="14"/>
      <c r="JKO97" s="14"/>
      <c r="JKP97" s="14"/>
      <c r="JKQ97" s="14"/>
      <c r="JKR97" s="14"/>
      <c r="JKS97" s="14"/>
      <c r="JKT97" s="14"/>
      <c r="JKU97" s="14"/>
      <c r="JKV97" s="14"/>
      <c r="JKW97" s="14"/>
      <c r="JKX97" s="14"/>
      <c r="JKY97" s="14"/>
      <c r="JKZ97" s="14"/>
      <c r="JLA97" s="14"/>
      <c r="JLB97" s="14"/>
      <c r="JLC97" s="14"/>
      <c r="JLD97" s="14"/>
      <c r="JLE97" s="14"/>
      <c r="JLF97" s="14"/>
      <c r="JLG97" s="14"/>
      <c r="JLH97" s="14"/>
      <c r="JLI97" s="14"/>
      <c r="JLJ97" s="14"/>
      <c r="JLK97" s="14"/>
      <c r="JLL97" s="14"/>
      <c r="JLM97" s="14"/>
      <c r="JLN97" s="14"/>
      <c r="JLO97" s="14"/>
      <c r="JLP97" s="14"/>
      <c r="JLQ97" s="14"/>
      <c r="JLR97" s="14"/>
      <c r="JLS97" s="14"/>
      <c r="JLT97" s="14"/>
      <c r="JLU97" s="14"/>
      <c r="JLV97" s="14"/>
      <c r="JLW97" s="14"/>
      <c r="JLX97" s="14"/>
      <c r="JLY97" s="14"/>
      <c r="JLZ97" s="14"/>
      <c r="JMA97" s="14"/>
      <c r="JMB97" s="14"/>
      <c r="JMC97" s="14"/>
      <c r="JMD97" s="14"/>
      <c r="JME97" s="14"/>
      <c r="JMF97" s="14"/>
      <c r="JMG97" s="14"/>
      <c r="JMH97" s="14"/>
      <c r="JMI97" s="14"/>
      <c r="JMJ97" s="14"/>
      <c r="JMK97" s="14"/>
      <c r="JML97" s="14"/>
      <c r="JMM97" s="14"/>
      <c r="JMN97" s="14"/>
      <c r="JMO97" s="14"/>
      <c r="JMP97" s="14"/>
      <c r="JMQ97" s="14"/>
      <c r="JMR97" s="14"/>
      <c r="JMS97" s="14"/>
      <c r="JMT97" s="14"/>
      <c r="JMU97" s="14"/>
      <c r="JMV97" s="14"/>
      <c r="JMW97" s="14"/>
      <c r="JMX97" s="14"/>
      <c r="JMY97" s="14"/>
      <c r="JMZ97" s="14"/>
      <c r="JNA97" s="14"/>
      <c r="JNB97" s="14"/>
      <c r="JNC97" s="14"/>
      <c r="JND97" s="14"/>
      <c r="JNE97" s="14"/>
      <c r="JNF97" s="14"/>
      <c r="JNG97" s="14"/>
      <c r="JNH97" s="14"/>
      <c r="JNI97" s="14"/>
      <c r="JNJ97" s="14"/>
      <c r="JNK97" s="14"/>
      <c r="JNL97" s="14"/>
      <c r="JNM97" s="14"/>
      <c r="JNN97" s="14"/>
      <c r="JNO97" s="14"/>
      <c r="JNP97" s="14"/>
      <c r="JNQ97" s="14"/>
      <c r="JNR97" s="14"/>
      <c r="JNS97" s="14"/>
      <c r="JNT97" s="14"/>
      <c r="JNU97" s="14"/>
      <c r="JNV97" s="14"/>
      <c r="JNW97" s="14"/>
      <c r="JNX97" s="14"/>
      <c r="JNY97" s="14"/>
      <c r="JNZ97" s="14"/>
      <c r="JOA97" s="14"/>
      <c r="JOB97" s="14"/>
      <c r="JOC97" s="14"/>
      <c r="JOD97" s="14"/>
      <c r="JOE97" s="14"/>
      <c r="JOF97" s="14"/>
      <c r="JOG97" s="14"/>
      <c r="JOH97" s="14"/>
      <c r="JOI97" s="14"/>
      <c r="JOJ97" s="14"/>
      <c r="JOK97" s="14"/>
      <c r="JOL97" s="14"/>
      <c r="JOM97" s="14"/>
      <c r="JON97" s="14"/>
      <c r="JOO97" s="14"/>
      <c r="JOP97" s="14"/>
      <c r="JOQ97" s="14"/>
      <c r="JOR97" s="14"/>
      <c r="JOS97" s="14"/>
      <c r="JOT97" s="14"/>
      <c r="JOU97" s="14"/>
      <c r="JOV97" s="14"/>
      <c r="JOW97" s="14"/>
      <c r="JOX97" s="14"/>
      <c r="JOY97" s="14"/>
      <c r="JOZ97" s="14"/>
      <c r="JPA97" s="14"/>
      <c r="JPB97" s="14"/>
      <c r="JPC97" s="14"/>
      <c r="JPD97" s="14"/>
      <c r="JPE97" s="14"/>
      <c r="JPF97" s="14"/>
      <c r="JPG97" s="14"/>
      <c r="JPH97" s="14"/>
      <c r="JPI97" s="14"/>
      <c r="JPJ97" s="14"/>
      <c r="JPK97" s="14"/>
      <c r="JPL97" s="14"/>
      <c r="JPM97" s="14"/>
      <c r="JPN97" s="14"/>
      <c r="JPO97" s="14"/>
      <c r="JPP97" s="14"/>
      <c r="JPQ97" s="14"/>
      <c r="JPR97" s="14"/>
      <c r="JPS97" s="14"/>
      <c r="JPT97" s="14"/>
      <c r="JPU97" s="14"/>
      <c r="JPV97" s="14"/>
      <c r="JPW97" s="14"/>
      <c r="JPX97" s="14"/>
      <c r="JPY97" s="14"/>
      <c r="JPZ97" s="14"/>
      <c r="JQA97" s="14"/>
      <c r="JQB97" s="14"/>
      <c r="JQC97" s="14"/>
      <c r="JQD97" s="14"/>
      <c r="JQE97" s="14"/>
      <c r="JQF97" s="14"/>
      <c r="JQG97" s="14"/>
      <c r="JQH97" s="14"/>
      <c r="JQI97" s="14"/>
      <c r="JQJ97" s="14"/>
      <c r="JQK97" s="14"/>
      <c r="JQL97" s="14"/>
      <c r="JQM97" s="14"/>
      <c r="JQN97" s="14"/>
      <c r="JQO97" s="14"/>
      <c r="JQP97" s="14"/>
      <c r="JQQ97" s="14"/>
      <c r="JQR97" s="14"/>
      <c r="JQS97" s="14"/>
      <c r="JQT97" s="14"/>
      <c r="JQU97" s="14"/>
      <c r="JQV97" s="14"/>
      <c r="JQW97" s="14"/>
      <c r="JQX97" s="14"/>
      <c r="JQY97" s="14"/>
      <c r="JQZ97" s="14"/>
      <c r="JRA97" s="14"/>
      <c r="JRB97" s="14"/>
      <c r="JRC97" s="14"/>
      <c r="JRD97" s="14"/>
      <c r="JRE97" s="14"/>
      <c r="JRF97" s="14"/>
      <c r="JRG97" s="14"/>
      <c r="JRH97" s="14"/>
      <c r="JRI97" s="14"/>
      <c r="JRJ97" s="14"/>
      <c r="JRK97" s="14"/>
      <c r="JRL97" s="14"/>
      <c r="JRM97" s="14"/>
      <c r="JRN97" s="14"/>
      <c r="JRO97" s="14"/>
      <c r="JRP97" s="14"/>
      <c r="JRQ97" s="14"/>
      <c r="JRR97" s="14"/>
      <c r="JRS97" s="14"/>
      <c r="JRT97" s="14"/>
      <c r="JRU97" s="14"/>
      <c r="JRV97" s="14"/>
      <c r="JRW97" s="14"/>
      <c r="JRX97" s="14"/>
      <c r="JRY97" s="14"/>
      <c r="JRZ97" s="14"/>
      <c r="JSA97" s="14"/>
      <c r="JSB97" s="14"/>
      <c r="JSC97" s="14"/>
      <c r="JSD97" s="14"/>
      <c r="JSE97" s="14"/>
      <c r="JSF97" s="14"/>
      <c r="JSG97" s="14"/>
      <c r="JSH97" s="14"/>
      <c r="JSI97" s="14"/>
      <c r="JSJ97" s="14"/>
      <c r="JSK97" s="14"/>
      <c r="JSL97" s="14"/>
      <c r="JSM97" s="14"/>
      <c r="JSN97" s="14"/>
      <c r="JSO97" s="14"/>
      <c r="JSP97" s="14"/>
      <c r="JSQ97" s="14"/>
      <c r="JSR97" s="14"/>
      <c r="JSS97" s="14"/>
      <c r="JST97" s="14"/>
      <c r="JSU97" s="14"/>
      <c r="JSV97" s="14"/>
      <c r="JSW97" s="14"/>
      <c r="JSX97" s="14"/>
      <c r="JSY97" s="14"/>
      <c r="JSZ97" s="14"/>
      <c r="JTA97" s="14"/>
      <c r="JTB97" s="14"/>
      <c r="JTC97" s="14"/>
      <c r="JTD97" s="14"/>
      <c r="JTE97" s="14"/>
      <c r="JTF97" s="14"/>
      <c r="JTG97" s="14"/>
      <c r="JTH97" s="14"/>
      <c r="JTI97" s="14"/>
      <c r="JTJ97" s="14"/>
      <c r="JTK97" s="14"/>
      <c r="JTL97" s="14"/>
      <c r="JTM97" s="14"/>
      <c r="JTN97" s="14"/>
      <c r="JTO97" s="14"/>
      <c r="JTP97" s="14"/>
      <c r="JTQ97" s="14"/>
      <c r="JTR97" s="14"/>
      <c r="JTS97" s="14"/>
      <c r="JTT97" s="14"/>
      <c r="JTU97" s="14"/>
      <c r="JTV97" s="14"/>
      <c r="JTW97" s="14"/>
      <c r="JTX97" s="14"/>
      <c r="JTY97" s="14"/>
      <c r="JTZ97" s="14"/>
      <c r="JUA97" s="14"/>
      <c r="JUB97" s="14"/>
      <c r="JUC97" s="14"/>
      <c r="JUD97" s="14"/>
      <c r="JUE97" s="14"/>
      <c r="JUF97" s="14"/>
      <c r="JUG97" s="14"/>
      <c r="JUH97" s="14"/>
      <c r="JUI97" s="14"/>
      <c r="JUJ97" s="14"/>
      <c r="JUK97" s="14"/>
      <c r="JUL97" s="14"/>
      <c r="JUM97" s="14"/>
      <c r="JUN97" s="14"/>
      <c r="JUO97" s="14"/>
      <c r="JUP97" s="14"/>
      <c r="JUQ97" s="14"/>
      <c r="JUR97" s="14"/>
      <c r="JUS97" s="14"/>
      <c r="JUT97" s="14"/>
      <c r="JUU97" s="14"/>
      <c r="JUV97" s="14"/>
      <c r="JUW97" s="14"/>
      <c r="JUX97" s="14"/>
      <c r="JUY97" s="14"/>
      <c r="JUZ97" s="14"/>
      <c r="JVA97" s="14"/>
      <c r="JVB97" s="14"/>
      <c r="JVC97" s="14"/>
      <c r="JVD97" s="14"/>
      <c r="JVE97" s="14"/>
      <c r="JVF97" s="14"/>
      <c r="JVG97" s="14"/>
      <c r="JVH97" s="14"/>
      <c r="JVI97" s="14"/>
      <c r="JVJ97" s="14"/>
      <c r="JVK97" s="14"/>
      <c r="JVL97" s="14"/>
      <c r="JVM97" s="14"/>
      <c r="JVN97" s="14"/>
      <c r="JVO97" s="14"/>
      <c r="JVP97" s="14"/>
      <c r="JVQ97" s="14"/>
      <c r="JVR97" s="14"/>
      <c r="JVS97" s="14"/>
      <c r="JVT97" s="14"/>
      <c r="JVU97" s="14"/>
      <c r="JVV97" s="14"/>
      <c r="JVW97" s="14"/>
      <c r="JVX97" s="14"/>
      <c r="JVY97" s="14"/>
      <c r="JVZ97" s="14"/>
      <c r="JWA97" s="14"/>
      <c r="JWB97" s="14"/>
      <c r="JWC97" s="14"/>
      <c r="JWD97" s="14"/>
      <c r="JWE97" s="14"/>
      <c r="JWF97" s="14"/>
      <c r="JWG97" s="14"/>
      <c r="JWH97" s="14"/>
      <c r="JWI97" s="14"/>
      <c r="JWJ97" s="14"/>
      <c r="JWK97" s="14"/>
      <c r="JWL97" s="14"/>
      <c r="JWM97" s="14"/>
      <c r="JWN97" s="14"/>
      <c r="JWO97" s="14"/>
      <c r="JWP97" s="14"/>
      <c r="JWQ97" s="14"/>
      <c r="JWR97" s="14"/>
      <c r="JWS97" s="14"/>
      <c r="JWT97" s="14"/>
      <c r="JWU97" s="14"/>
      <c r="JWV97" s="14"/>
      <c r="JWW97" s="14"/>
      <c r="JWX97" s="14"/>
      <c r="JWY97" s="14"/>
      <c r="JWZ97" s="14"/>
      <c r="JXA97" s="14"/>
      <c r="JXB97" s="14"/>
      <c r="JXC97" s="14"/>
      <c r="JXD97" s="14"/>
      <c r="JXE97" s="14"/>
      <c r="JXF97" s="14"/>
      <c r="JXG97" s="14"/>
      <c r="JXH97" s="14"/>
      <c r="JXI97" s="14"/>
      <c r="JXJ97" s="14"/>
      <c r="JXK97" s="14"/>
      <c r="JXL97" s="14"/>
      <c r="JXM97" s="14"/>
      <c r="JXN97" s="14"/>
      <c r="JXO97" s="14"/>
      <c r="JXP97" s="14"/>
      <c r="JXQ97" s="14"/>
      <c r="JXR97" s="14"/>
      <c r="JXS97" s="14"/>
      <c r="JXT97" s="14"/>
      <c r="JXU97" s="14"/>
      <c r="JXV97" s="14"/>
      <c r="JXW97" s="14"/>
      <c r="JXX97" s="14"/>
      <c r="JXY97" s="14"/>
      <c r="JXZ97" s="14"/>
      <c r="JYA97" s="14"/>
      <c r="JYB97" s="14"/>
      <c r="JYC97" s="14"/>
      <c r="JYD97" s="14"/>
      <c r="JYE97" s="14"/>
      <c r="JYF97" s="14"/>
      <c r="JYG97" s="14"/>
      <c r="JYH97" s="14"/>
      <c r="JYI97" s="14"/>
      <c r="JYJ97" s="14"/>
      <c r="JYK97" s="14"/>
      <c r="JYL97" s="14"/>
      <c r="JYM97" s="14"/>
      <c r="JYN97" s="14"/>
      <c r="JYO97" s="14"/>
      <c r="JYP97" s="14"/>
      <c r="JYQ97" s="14"/>
      <c r="JYR97" s="14"/>
      <c r="JYS97" s="14"/>
      <c r="JYT97" s="14"/>
      <c r="JYU97" s="14"/>
      <c r="JYV97" s="14"/>
      <c r="JYW97" s="14"/>
      <c r="JYX97" s="14"/>
      <c r="JYY97" s="14"/>
      <c r="JYZ97" s="14"/>
      <c r="JZA97" s="14"/>
      <c r="JZB97" s="14"/>
      <c r="JZC97" s="14"/>
      <c r="JZD97" s="14"/>
      <c r="JZE97" s="14"/>
      <c r="JZF97" s="14"/>
      <c r="JZG97" s="14"/>
      <c r="JZH97" s="14"/>
      <c r="JZI97" s="14"/>
      <c r="JZJ97" s="14"/>
      <c r="JZK97" s="14"/>
      <c r="JZL97" s="14"/>
      <c r="JZM97" s="14"/>
      <c r="JZN97" s="14"/>
      <c r="JZO97" s="14"/>
      <c r="JZP97" s="14"/>
      <c r="JZQ97" s="14"/>
      <c r="JZR97" s="14"/>
      <c r="JZS97" s="14"/>
      <c r="JZT97" s="14"/>
      <c r="JZU97" s="14"/>
      <c r="JZV97" s="14"/>
      <c r="JZW97" s="14"/>
      <c r="JZX97" s="14"/>
      <c r="JZY97" s="14"/>
      <c r="JZZ97" s="14"/>
      <c r="KAA97" s="14"/>
      <c r="KAB97" s="14"/>
      <c r="KAC97" s="14"/>
      <c r="KAD97" s="14"/>
      <c r="KAE97" s="14"/>
      <c r="KAF97" s="14"/>
      <c r="KAG97" s="14"/>
      <c r="KAH97" s="14"/>
      <c r="KAI97" s="14"/>
      <c r="KAJ97" s="14"/>
      <c r="KAK97" s="14"/>
      <c r="KAL97" s="14"/>
      <c r="KAM97" s="14"/>
      <c r="KAN97" s="14"/>
      <c r="KAO97" s="14"/>
      <c r="KAP97" s="14"/>
      <c r="KAQ97" s="14"/>
      <c r="KAR97" s="14"/>
      <c r="KAS97" s="14"/>
      <c r="KAT97" s="14"/>
      <c r="KAU97" s="14"/>
      <c r="KAV97" s="14"/>
      <c r="KAW97" s="14"/>
      <c r="KAX97" s="14"/>
      <c r="KAY97" s="14"/>
      <c r="KAZ97" s="14"/>
      <c r="KBA97" s="14"/>
      <c r="KBB97" s="14"/>
      <c r="KBC97" s="14"/>
      <c r="KBD97" s="14"/>
      <c r="KBE97" s="14"/>
      <c r="KBF97" s="14"/>
      <c r="KBG97" s="14"/>
      <c r="KBH97" s="14"/>
      <c r="KBI97" s="14"/>
      <c r="KBJ97" s="14"/>
      <c r="KBK97" s="14"/>
      <c r="KBL97" s="14"/>
      <c r="KBM97" s="14"/>
      <c r="KBN97" s="14"/>
      <c r="KBO97" s="14"/>
      <c r="KBP97" s="14"/>
      <c r="KBQ97" s="14"/>
      <c r="KBR97" s="14"/>
      <c r="KBS97" s="14"/>
      <c r="KBT97" s="14"/>
      <c r="KBU97" s="14"/>
      <c r="KBV97" s="14"/>
      <c r="KBW97" s="14"/>
      <c r="KBX97" s="14"/>
      <c r="KBY97" s="14"/>
      <c r="KBZ97" s="14"/>
      <c r="KCA97" s="14"/>
      <c r="KCB97" s="14"/>
      <c r="KCC97" s="14"/>
      <c r="KCD97" s="14"/>
      <c r="KCE97" s="14"/>
      <c r="KCF97" s="14"/>
      <c r="KCG97" s="14"/>
      <c r="KCH97" s="14"/>
      <c r="KCI97" s="14"/>
      <c r="KCJ97" s="14"/>
      <c r="KCK97" s="14"/>
      <c r="KCL97" s="14"/>
      <c r="KCM97" s="14"/>
      <c r="KCN97" s="14"/>
      <c r="KCO97" s="14"/>
      <c r="KCP97" s="14"/>
      <c r="KCQ97" s="14"/>
      <c r="KCR97" s="14"/>
      <c r="KCS97" s="14"/>
      <c r="KCT97" s="14"/>
      <c r="KCU97" s="14"/>
      <c r="KCV97" s="14"/>
      <c r="KCW97" s="14"/>
      <c r="KCX97" s="14"/>
      <c r="KCY97" s="14"/>
      <c r="KCZ97" s="14"/>
      <c r="KDA97" s="14"/>
      <c r="KDB97" s="14"/>
      <c r="KDC97" s="14"/>
      <c r="KDD97" s="14"/>
      <c r="KDE97" s="14"/>
      <c r="KDF97" s="14"/>
      <c r="KDG97" s="14"/>
      <c r="KDH97" s="14"/>
      <c r="KDI97" s="14"/>
      <c r="KDJ97" s="14"/>
      <c r="KDK97" s="14"/>
      <c r="KDL97" s="14"/>
      <c r="KDM97" s="14"/>
      <c r="KDN97" s="14"/>
      <c r="KDO97" s="14"/>
      <c r="KDP97" s="14"/>
      <c r="KDQ97" s="14"/>
      <c r="KDR97" s="14"/>
      <c r="KDS97" s="14"/>
      <c r="KDT97" s="14"/>
      <c r="KDU97" s="14"/>
      <c r="KDV97" s="14"/>
      <c r="KDW97" s="14"/>
      <c r="KDX97" s="14"/>
      <c r="KDY97" s="14"/>
      <c r="KDZ97" s="14"/>
      <c r="KEA97" s="14"/>
      <c r="KEB97" s="14"/>
      <c r="KEC97" s="14"/>
      <c r="KED97" s="14"/>
      <c r="KEE97" s="14"/>
      <c r="KEF97" s="14"/>
      <c r="KEG97" s="14"/>
      <c r="KEH97" s="14"/>
      <c r="KEI97" s="14"/>
      <c r="KEJ97" s="14"/>
      <c r="KEK97" s="14"/>
      <c r="KEL97" s="14"/>
      <c r="KEM97" s="14"/>
      <c r="KEN97" s="14"/>
      <c r="KEO97" s="14"/>
      <c r="KEP97" s="14"/>
      <c r="KEQ97" s="14"/>
      <c r="KER97" s="14"/>
      <c r="KES97" s="14"/>
      <c r="KET97" s="14"/>
      <c r="KEU97" s="14"/>
      <c r="KEV97" s="14"/>
      <c r="KEW97" s="14"/>
      <c r="KEX97" s="14"/>
      <c r="KEY97" s="14"/>
      <c r="KEZ97" s="14"/>
      <c r="KFA97" s="14"/>
      <c r="KFB97" s="14"/>
      <c r="KFC97" s="14"/>
      <c r="KFD97" s="14"/>
      <c r="KFE97" s="14"/>
      <c r="KFF97" s="14"/>
      <c r="KFG97" s="14"/>
      <c r="KFH97" s="14"/>
      <c r="KFI97" s="14"/>
      <c r="KFJ97" s="14"/>
      <c r="KFK97" s="14"/>
      <c r="KFL97" s="14"/>
      <c r="KFM97" s="14"/>
      <c r="KFN97" s="14"/>
      <c r="KFO97" s="14"/>
      <c r="KFP97" s="14"/>
      <c r="KFQ97" s="14"/>
      <c r="KFR97" s="14"/>
      <c r="KFS97" s="14"/>
      <c r="KFT97" s="14"/>
      <c r="KFU97" s="14"/>
      <c r="KFV97" s="14"/>
      <c r="KFW97" s="14"/>
      <c r="KFX97" s="14"/>
      <c r="KFY97" s="14"/>
      <c r="KFZ97" s="14"/>
      <c r="KGA97" s="14"/>
      <c r="KGB97" s="14"/>
      <c r="KGC97" s="14"/>
      <c r="KGD97" s="14"/>
      <c r="KGE97" s="14"/>
      <c r="KGF97" s="14"/>
      <c r="KGG97" s="14"/>
      <c r="KGH97" s="14"/>
      <c r="KGI97" s="14"/>
      <c r="KGJ97" s="14"/>
      <c r="KGK97" s="14"/>
      <c r="KGL97" s="14"/>
      <c r="KGM97" s="14"/>
      <c r="KGN97" s="14"/>
      <c r="KGO97" s="14"/>
      <c r="KGP97" s="14"/>
      <c r="KGQ97" s="14"/>
      <c r="KGR97" s="14"/>
      <c r="KGS97" s="14"/>
      <c r="KGT97" s="14"/>
      <c r="KGU97" s="14"/>
      <c r="KGV97" s="14"/>
      <c r="KGW97" s="14"/>
      <c r="KGX97" s="14"/>
      <c r="KGY97" s="14"/>
      <c r="KGZ97" s="14"/>
      <c r="KHA97" s="14"/>
      <c r="KHB97" s="14"/>
      <c r="KHC97" s="14"/>
      <c r="KHD97" s="14"/>
      <c r="KHE97" s="14"/>
      <c r="KHF97" s="14"/>
      <c r="KHG97" s="14"/>
      <c r="KHH97" s="14"/>
      <c r="KHI97" s="14"/>
      <c r="KHJ97" s="14"/>
      <c r="KHK97" s="14"/>
      <c r="KHL97" s="14"/>
      <c r="KHM97" s="14"/>
      <c r="KHN97" s="14"/>
      <c r="KHO97" s="14"/>
      <c r="KHP97" s="14"/>
      <c r="KHQ97" s="14"/>
      <c r="KHR97" s="14"/>
      <c r="KHS97" s="14"/>
      <c r="KHT97" s="14"/>
      <c r="KHU97" s="14"/>
      <c r="KHV97" s="14"/>
      <c r="KHW97" s="14"/>
      <c r="KHX97" s="14"/>
      <c r="KHY97" s="14"/>
      <c r="KHZ97" s="14"/>
      <c r="KIA97" s="14"/>
      <c r="KIB97" s="14"/>
      <c r="KIC97" s="14"/>
      <c r="KID97" s="14"/>
      <c r="KIE97" s="14"/>
      <c r="KIF97" s="14"/>
      <c r="KIG97" s="14"/>
      <c r="KIH97" s="14"/>
      <c r="KII97" s="14"/>
      <c r="KIJ97" s="14"/>
      <c r="KIK97" s="14"/>
      <c r="KIL97" s="14"/>
      <c r="KIM97" s="14"/>
      <c r="KIN97" s="14"/>
      <c r="KIO97" s="14"/>
      <c r="KIP97" s="14"/>
      <c r="KIQ97" s="14"/>
      <c r="KIR97" s="14"/>
      <c r="KIS97" s="14"/>
      <c r="KIT97" s="14"/>
      <c r="KIU97" s="14"/>
      <c r="KIV97" s="14"/>
      <c r="KIW97" s="14"/>
      <c r="KIX97" s="14"/>
      <c r="KIY97" s="14"/>
      <c r="KIZ97" s="14"/>
      <c r="KJA97" s="14"/>
      <c r="KJB97" s="14"/>
      <c r="KJC97" s="14"/>
      <c r="KJD97" s="14"/>
      <c r="KJE97" s="14"/>
      <c r="KJF97" s="14"/>
      <c r="KJG97" s="14"/>
      <c r="KJH97" s="14"/>
      <c r="KJI97" s="14"/>
      <c r="KJJ97" s="14"/>
      <c r="KJK97" s="14"/>
      <c r="KJL97" s="14"/>
      <c r="KJM97" s="14"/>
      <c r="KJN97" s="14"/>
      <c r="KJO97" s="14"/>
      <c r="KJP97" s="14"/>
      <c r="KJQ97" s="14"/>
      <c r="KJR97" s="14"/>
      <c r="KJS97" s="14"/>
      <c r="KJT97" s="14"/>
      <c r="KJU97" s="14"/>
      <c r="KJV97" s="14"/>
      <c r="KJW97" s="14"/>
      <c r="KJX97" s="14"/>
      <c r="KJY97" s="14"/>
      <c r="KJZ97" s="14"/>
      <c r="KKA97" s="14"/>
      <c r="KKB97" s="14"/>
      <c r="KKC97" s="14"/>
      <c r="KKD97" s="14"/>
      <c r="KKE97" s="14"/>
      <c r="KKF97" s="14"/>
      <c r="KKG97" s="14"/>
      <c r="KKH97" s="14"/>
      <c r="KKI97" s="14"/>
      <c r="KKJ97" s="14"/>
      <c r="KKK97" s="14"/>
      <c r="KKL97" s="14"/>
      <c r="KKM97" s="14"/>
      <c r="KKN97" s="14"/>
      <c r="KKO97" s="14"/>
      <c r="KKP97" s="14"/>
      <c r="KKQ97" s="14"/>
      <c r="KKR97" s="14"/>
      <c r="KKS97" s="14"/>
      <c r="KKT97" s="14"/>
      <c r="KKU97" s="14"/>
      <c r="KKV97" s="14"/>
      <c r="KKW97" s="14"/>
      <c r="KKX97" s="14"/>
      <c r="KKY97" s="14"/>
      <c r="KKZ97" s="14"/>
      <c r="KLA97" s="14"/>
      <c r="KLB97" s="14"/>
      <c r="KLC97" s="14"/>
      <c r="KLD97" s="14"/>
      <c r="KLE97" s="14"/>
      <c r="KLF97" s="14"/>
      <c r="KLG97" s="14"/>
      <c r="KLH97" s="14"/>
      <c r="KLI97" s="14"/>
      <c r="KLJ97" s="14"/>
      <c r="KLK97" s="14"/>
      <c r="KLL97" s="14"/>
      <c r="KLM97" s="14"/>
      <c r="KLN97" s="14"/>
      <c r="KLO97" s="14"/>
      <c r="KLP97" s="14"/>
      <c r="KLQ97" s="14"/>
      <c r="KLR97" s="14"/>
      <c r="KLS97" s="14"/>
      <c r="KLT97" s="14"/>
      <c r="KLU97" s="14"/>
      <c r="KLV97" s="14"/>
      <c r="KLW97" s="14"/>
      <c r="KLX97" s="14"/>
      <c r="KLY97" s="14"/>
      <c r="KLZ97" s="14"/>
      <c r="KMA97" s="14"/>
      <c r="KMB97" s="14"/>
      <c r="KMC97" s="14"/>
      <c r="KMD97" s="14"/>
      <c r="KME97" s="14"/>
      <c r="KMF97" s="14"/>
      <c r="KMG97" s="14"/>
      <c r="KMH97" s="14"/>
      <c r="KMI97" s="14"/>
      <c r="KMJ97" s="14"/>
      <c r="KMK97" s="14"/>
      <c r="KML97" s="14"/>
      <c r="KMM97" s="14"/>
      <c r="KMN97" s="14"/>
      <c r="KMO97" s="14"/>
      <c r="KMP97" s="14"/>
      <c r="KMQ97" s="14"/>
      <c r="KMR97" s="14"/>
      <c r="KMS97" s="14"/>
      <c r="KMT97" s="14"/>
      <c r="KMU97" s="14"/>
      <c r="KMV97" s="14"/>
      <c r="KMW97" s="14"/>
      <c r="KMX97" s="14"/>
      <c r="KMY97" s="14"/>
      <c r="KMZ97" s="14"/>
      <c r="KNA97" s="14"/>
      <c r="KNB97" s="14"/>
      <c r="KNC97" s="14"/>
      <c r="KND97" s="14"/>
      <c r="KNE97" s="14"/>
      <c r="KNF97" s="14"/>
      <c r="KNG97" s="14"/>
      <c r="KNH97" s="14"/>
      <c r="KNI97" s="14"/>
      <c r="KNJ97" s="14"/>
      <c r="KNK97" s="14"/>
      <c r="KNL97" s="14"/>
      <c r="KNM97" s="14"/>
      <c r="KNN97" s="14"/>
      <c r="KNO97" s="14"/>
      <c r="KNP97" s="14"/>
      <c r="KNQ97" s="14"/>
      <c r="KNR97" s="14"/>
      <c r="KNS97" s="14"/>
      <c r="KNT97" s="14"/>
      <c r="KNU97" s="14"/>
      <c r="KNV97" s="14"/>
      <c r="KNW97" s="14"/>
      <c r="KNX97" s="14"/>
      <c r="KNY97" s="14"/>
      <c r="KNZ97" s="14"/>
      <c r="KOA97" s="14"/>
      <c r="KOB97" s="14"/>
      <c r="KOC97" s="14"/>
      <c r="KOD97" s="14"/>
      <c r="KOE97" s="14"/>
      <c r="KOF97" s="14"/>
      <c r="KOG97" s="14"/>
      <c r="KOH97" s="14"/>
      <c r="KOI97" s="14"/>
      <c r="KOJ97" s="14"/>
      <c r="KOK97" s="14"/>
      <c r="KOL97" s="14"/>
      <c r="KOM97" s="14"/>
      <c r="KON97" s="14"/>
      <c r="KOO97" s="14"/>
      <c r="KOP97" s="14"/>
      <c r="KOQ97" s="14"/>
      <c r="KOR97" s="14"/>
      <c r="KOS97" s="14"/>
      <c r="KOT97" s="14"/>
      <c r="KOU97" s="14"/>
      <c r="KOV97" s="14"/>
      <c r="KOW97" s="14"/>
      <c r="KOX97" s="14"/>
      <c r="KOY97" s="14"/>
      <c r="KOZ97" s="14"/>
      <c r="KPA97" s="14"/>
      <c r="KPB97" s="14"/>
      <c r="KPC97" s="14"/>
      <c r="KPD97" s="14"/>
      <c r="KPE97" s="14"/>
      <c r="KPF97" s="14"/>
      <c r="KPG97" s="14"/>
      <c r="KPH97" s="14"/>
      <c r="KPI97" s="14"/>
      <c r="KPJ97" s="14"/>
      <c r="KPK97" s="14"/>
      <c r="KPL97" s="14"/>
      <c r="KPM97" s="14"/>
      <c r="KPN97" s="14"/>
      <c r="KPO97" s="14"/>
      <c r="KPP97" s="14"/>
      <c r="KPQ97" s="14"/>
      <c r="KPR97" s="14"/>
      <c r="KPS97" s="14"/>
      <c r="KPT97" s="14"/>
      <c r="KPU97" s="14"/>
      <c r="KPV97" s="14"/>
      <c r="KPW97" s="14"/>
      <c r="KPX97" s="14"/>
      <c r="KPY97" s="14"/>
      <c r="KPZ97" s="14"/>
      <c r="KQA97" s="14"/>
      <c r="KQB97" s="14"/>
      <c r="KQC97" s="14"/>
      <c r="KQD97" s="14"/>
      <c r="KQE97" s="14"/>
      <c r="KQF97" s="14"/>
      <c r="KQG97" s="14"/>
      <c r="KQH97" s="14"/>
      <c r="KQI97" s="14"/>
      <c r="KQJ97" s="14"/>
      <c r="KQK97" s="14"/>
      <c r="KQL97" s="14"/>
      <c r="KQM97" s="14"/>
      <c r="KQN97" s="14"/>
      <c r="KQO97" s="14"/>
      <c r="KQP97" s="14"/>
      <c r="KQQ97" s="14"/>
      <c r="KQR97" s="14"/>
      <c r="KQS97" s="14"/>
      <c r="KQT97" s="14"/>
      <c r="KQU97" s="14"/>
      <c r="KQV97" s="14"/>
      <c r="KQW97" s="14"/>
      <c r="KQX97" s="14"/>
      <c r="KQY97" s="14"/>
      <c r="KQZ97" s="14"/>
      <c r="KRA97" s="14"/>
      <c r="KRB97" s="14"/>
      <c r="KRC97" s="14"/>
      <c r="KRD97" s="14"/>
      <c r="KRE97" s="14"/>
      <c r="KRF97" s="14"/>
      <c r="KRG97" s="14"/>
      <c r="KRH97" s="14"/>
      <c r="KRI97" s="14"/>
      <c r="KRJ97" s="14"/>
      <c r="KRK97" s="14"/>
      <c r="KRL97" s="14"/>
      <c r="KRM97" s="14"/>
      <c r="KRN97" s="14"/>
      <c r="KRO97" s="14"/>
      <c r="KRP97" s="14"/>
      <c r="KRQ97" s="14"/>
      <c r="KRR97" s="14"/>
      <c r="KRS97" s="14"/>
      <c r="KRT97" s="14"/>
      <c r="KRU97" s="14"/>
      <c r="KRV97" s="14"/>
      <c r="KRW97" s="14"/>
      <c r="KRX97" s="14"/>
      <c r="KRY97" s="14"/>
      <c r="KRZ97" s="14"/>
      <c r="KSA97" s="14"/>
      <c r="KSB97" s="14"/>
      <c r="KSC97" s="14"/>
      <c r="KSD97" s="14"/>
      <c r="KSE97" s="14"/>
      <c r="KSF97" s="14"/>
      <c r="KSG97" s="14"/>
      <c r="KSH97" s="14"/>
      <c r="KSI97" s="14"/>
      <c r="KSJ97" s="14"/>
      <c r="KSK97" s="14"/>
      <c r="KSL97" s="14"/>
      <c r="KSM97" s="14"/>
      <c r="KSN97" s="14"/>
      <c r="KSO97" s="14"/>
      <c r="KSP97" s="14"/>
      <c r="KSQ97" s="14"/>
      <c r="KSR97" s="14"/>
      <c r="KSS97" s="14"/>
      <c r="KST97" s="14"/>
      <c r="KSU97" s="14"/>
      <c r="KSV97" s="14"/>
      <c r="KSW97" s="14"/>
      <c r="KSX97" s="14"/>
      <c r="KSY97" s="14"/>
      <c r="KSZ97" s="14"/>
      <c r="KTA97" s="14"/>
      <c r="KTB97" s="14"/>
      <c r="KTC97" s="14"/>
      <c r="KTD97" s="14"/>
      <c r="KTE97" s="14"/>
      <c r="KTF97" s="14"/>
      <c r="KTG97" s="14"/>
      <c r="KTH97" s="14"/>
      <c r="KTI97" s="14"/>
      <c r="KTJ97" s="14"/>
      <c r="KTK97" s="14"/>
      <c r="KTL97" s="14"/>
      <c r="KTM97" s="14"/>
      <c r="KTN97" s="14"/>
      <c r="KTO97" s="14"/>
      <c r="KTP97" s="14"/>
      <c r="KTQ97" s="14"/>
      <c r="KTR97" s="14"/>
      <c r="KTS97" s="14"/>
      <c r="KTT97" s="14"/>
      <c r="KTU97" s="14"/>
      <c r="KTV97" s="14"/>
      <c r="KTW97" s="14"/>
      <c r="KTX97" s="14"/>
      <c r="KTY97" s="14"/>
      <c r="KTZ97" s="14"/>
      <c r="KUA97" s="14"/>
      <c r="KUB97" s="14"/>
      <c r="KUC97" s="14"/>
      <c r="KUD97" s="14"/>
      <c r="KUE97" s="14"/>
      <c r="KUF97" s="14"/>
      <c r="KUG97" s="14"/>
      <c r="KUH97" s="14"/>
      <c r="KUI97" s="14"/>
      <c r="KUJ97" s="14"/>
      <c r="KUK97" s="14"/>
      <c r="KUL97" s="14"/>
      <c r="KUM97" s="14"/>
      <c r="KUN97" s="14"/>
      <c r="KUO97" s="14"/>
      <c r="KUP97" s="14"/>
      <c r="KUQ97" s="14"/>
      <c r="KUR97" s="14"/>
      <c r="KUS97" s="14"/>
      <c r="KUT97" s="14"/>
      <c r="KUU97" s="14"/>
      <c r="KUV97" s="14"/>
      <c r="KUW97" s="14"/>
      <c r="KUX97" s="14"/>
      <c r="KUY97" s="14"/>
      <c r="KUZ97" s="14"/>
      <c r="KVA97" s="14"/>
      <c r="KVB97" s="14"/>
      <c r="KVC97" s="14"/>
      <c r="KVD97" s="14"/>
      <c r="KVE97" s="14"/>
      <c r="KVF97" s="14"/>
      <c r="KVG97" s="14"/>
      <c r="KVH97" s="14"/>
      <c r="KVI97" s="14"/>
      <c r="KVJ97" s="14"/>
      <c r="KVK97" s="14"/>
      <c r="KVL97" s="14"/>
      <c r="KVM97" s="14"/>
      <c r="KVN97" s="14"/>
      <c r="KVO97" s="14"/>
      <c r="KVP97" s="14"/>
      <c r="KVQ97" s="14"/>
      <c r="KVR97" s="14"/>
      <c r="KVS97" s="14"/>
      <c r="KVT97" s="14"/>
      <c r="KVU97" s="14"/>
      <c r="KVV97" s="14"/>
      <c r="KVW97" s="14"/>
      <c r="KVX97" s="14"/>
      <c r="KVY97" s="14"/>
      <c r="KVZ97" s="14"/>
      <c r="KWA97" s="14"/>
      <c r="KWB97" s="14"/>
      <c r="KWC97" s="14"/>
      <c r="KWD97" s="14"/>
      <c r="KWE97" s="14"/>
      <c r="KWF97" s="14"/>
      <c r="KWG97" s="14"/>
      <c r="KWH97" s="14"/>
      <c r="KWI97" s="14"/>
      <c r="KWJ97" s="14"/>
      <c r="KWK97" s="14"/>
      <c r="KWL97" s="14"/>
      <c r="KWM97" s="14"/>
      <c r="KWN97" s="14"/>
      <c r="KWO97" s="14"/>
      <c r="KWP97" s="14"/>
      <c r="KWQ97" s="14"/>
      <c r="KWR97" s="14"/>
      <c r="KWS97" s="14"/>
      <c r="KWT97" s="14"/>
      <c r="KWU97" s="14"/>
      <c r="KWV97" s="14"/>
      <c r="KWW97" s="14"/>
      <c r="KWX97" s="14"/>
      <c r="KWY97" s="14"/>
      <c r="KWZ97" s="14"/>
      <c r="KXA97" s="14"/>
      <c r="KXB97" s="14"/>
      <c r="KXC97" s="14"/>
      <c r="KXD97" s="14"/>
      <c r="KXE97" s="14"/>
      <c r="KXF97" s="14"/>
      <c r="KXG97" s="14"/>
      <c r="KXH97" s="14"/>
      <c r="KXI97" s="14"/>
      <c r="KXJ97" s="14"/>
      <c r="KXK97" s="14"/>
      <c r="KXL97" s="14"/>
      <c r="KXM97" s="14"/>
      <c r="KXN97" s="14"/>
      <c r="KXO97" s="14"/>
      <c r="KXP97" s="14"/>
      <c r="KXQ97" s="14"/>
      <c r="KXR97" s="14"/>
      <c r="KXS97" s="14"/>
      <c r="KXT97" s="14"/>
      <c r="KXU97" s="14"/>
      <c r="KXV97" s="14"/>
      <c r="KXW97" s="14"/>
      <c r="KXX97" s="14"/>
      <c r="KXY97" s="14"/>
      <c r="KXZ97" s="14"/>
      <c r="KYA97" s="14"/>
      <c r="KYB97" s="14"/>
      <c r="KYC97" s="14"/>
      <c r="KYD97" s="14"/>
      <c r="KYE97" s="14"/>
      <c r="KYF97" s="14"/>
      <c r="KYG97" s="14"/>
      <c r="KYH97" s="14"/>
      <c r="KYI97" s="14"/>
      <c r="KYJ97" s="14"/>
      <c r="KYK97" s="14"/>
      <c r="KYL97" s="14"/>
      <c r="KYM97" s="14"/>
      <c r="KYN97" s="14"/>
      <c r="KYO97" s="14"/>
      <c r="KYP97" s="14"/>
      <c r="KYQ97" s="14"/>
      <c r="KYR97" s="14"/>
      <c r="KYS97" s="14"/>
      <c r="KYT97" s="14"/>
      <c r="KYU97" s="14"/>
      <c r="KYV97" s="14"/>
      <c r="KYW97" s="14"/>
      <c r="KYX97" s="14"/>
      <c r="KYY97" s="14"/>
      <c r="KYZ97" s="14"/>
      <c r="KZA97" s="14"/>
      <c r="KZB97" s="14"/>
      <c r="KZC97" s="14"/>
      <c r="KZD97" s="14"/>
      <c r="KZE97" s="14"/>
      <c r="KZF97" s="14"/>
      <c r="KZG97" s="14"/>
      <c r="KZH97" s="14"/>
      <c r="KZI97" s="14"/>
      <c r="KZJ97" s="14"/>
      <c r="KZK97" s="14"/>
      <c r="KZL97" s="14"/>
      <c r="KZM97" s="14"/>
      <c r="KZN97" s="14"/>
      <c r="KZO97" s="14"/>
      <c r="KZP97" s="14"/>
      <c r="KZQ97" s="14"/>
      <c r="KZR97" s="14"/>
      <c r="KZS97" s="14"/>
      <c r="KZT97" s="14"/>
      <c r="KZU97" s="14"/>
      <c r="KZV97" s="14"/>
      <c r="KZW97" s="14"/>
      <c r="KZX97" s="14"/>
      <c r="KZY97" s="14"/>
      <c r="KZZ97" s="14"/>
      <c r="LAA97" s="14"/>
      <c r="LAB97" s="14"/>
      <c r="LAC97" s="14"/>
      <c r="LAD97" s="14"/>
      <c r="LAE97" s="14"/>
      <c r="LAF97" s="14"/>
      <c r="LAG97" s="14"/>
      <c r="LAH97" s="14"/>
      <c r="LAI97" s="14"/>
      <c r="LAJ97" s="14"/>
      <c r="LAK97" s="14"/>
      <c r="LAL97" s="14"/>
      <c r="LAM97" s="14"/>
      <c r="LAN97" s="14"/>
      <c r="LAO97" s="14"/>
      <c r="LAP97" s="14"/>
      <c r="LAQ97" s="14"/>
      <c r="LAR97" s="14"/>
      <c r="LAS97" s="14"/>
      <c r="LAT97" s="14"/>
      <c r="LAU97" s="14"/>
      <c r="LAV97" s="14"/>
      <c r="LAW97" s="14"/>
      <c r="LAX97" s="14"/>
      <c r="LAY97" s="14"/>
      <c r="LAZ97" s="14"/>
      <c r="LBA97" s="14"/>
      <c r="LBB97" s="14"/>
      <c r="LBC97" s="14"/>
      <c r="LBD97" s="14"/>
      <c r="LBE97" s="14"/>
      <c r="LBF97" s="14"/>
      <c r="LBG97" s="14"/>
      <c r="LBH97" s="14"/>
      <c r="LBI97" s="14"/>
      <c r="LBJ97" s="14"/>
      <c r="LBK97" s="14"/>
      <c r="LBL97" s="14"/>
      <c r="LBM97" s="14"/>
      <c r="LBN97" s="14"/>
      <c r="LBO97" s="14"/>
      <c r="LBP97" s="14"/>
      <c r="LBQ97" s="14"/>
      <c r="LBR97" s="14"/>
      <c r="LBS97" s="14"/>
      <c r="LBT97" s="14"/>
      <c r="LBU97" s="14"/>
      <c r="LBV97" s="14"/>
      <c r="LBW97" s="14"/>
      <c r="LBX97" s="14"/>
      <c r="LBY97" s="14"/>
      <c r="LBZ97" s="14"/>
      <c r="LCA97" s="14"/>
      <c r="LCB97" s="14"/>
      <c r="LCC97" s="14"/>
      <c r="LCD97" s="14"/>
      <c r="LCE97" s="14"/>
      <c r="LCF97" s="14"/>
      <c r="LCG97" s="14"/>
      <c r="LCH97" s="14"/>
      <c r="LCI97" s="14"/>
      <c r="LCJ97" s="14"/>
      <c r="LCK97" s="14"/>
      <c r="LCL97" s="14"/>
      <c r="LCM97" s="14"/>
      <c r="LCN97" s="14"/>
      <c r="LCO97" s="14"/>
      <c r="LCP97" s="14"/>
      <c r="LCQ97" s="14"/>
      <c r="LCR97" s="14"/>
      <c r="LCS97" s="14"/>
      <c r="LCT97" s="14"/>
      <c r="LCU97" s="14"/>
      <c r="LCV97" s="14"/>
      <c r="LCW97" s="14"/>
      <c r="LCX97" s="14"/>
      <c r="LCY97" s="14"/>
      <c r="LCZ97" s="14"/>
      <c r="LDA97" s="14"/>
      <c r="LDB97" s="14"/>
      <c r="LDC97" s="14"/>
      <c r="LDD97" s="14"/>
      <c r="LDE97" s="14"/>
      <c r="LDF97" s="14"/>
      <c r="LDG97" s="14"/>
      <c r="LDH97" s="14"/>
      <c r="LDI97" s="14"/>
      <c r="LDJ97" s="14"/>
      <c r="LDK97" s="14"/>
      <c r="LDL97" s="14"/>
      <c r="LDM97" s="14"/>
      <c r="LDN97" s="14"/>
      <c r="LDO97" s="14"/>
      <c r="LDP97" s="14"/>
      <c r="LDQ97" s="14"/>
      <c r="LDR97" s="14"/>
      <c r="LDS97" s="14"/>
      <c r="LDT97" s="14"/>
      <c r="LDU97" s="14"/>
      <c r="LDV97" s="14"/>
      <c r="LDW97" s="14"/>
      <c r="LDX97" s="14"/>
      <c r="LDY97" s="14"/>
      <c r="LDZ97" s="14"/>
      <c r="LEA97" s="14"/>
      <c r="LEB97" s="14"/>
      <c r="LEC97" s="14"/>
      <c r="LED97" s="14"/>
      <c r="LEE97" s="14"/>
      <c r="LEF97" s="14"/>
      <c r="LEG97" s="14"/>
      <c r="LEH97" s="14"/>
      <c r="LEI97" s="14"/>
      <c r="LEJ97" s="14"/>
      <c r="LEK97" s="14"/>
      <c r="LEL97" s="14"/>
      <c r="LEM97" s="14"/>
      <c r="LEN97" s="14"/>
      <c r="LEO97" s="14"/>
      <c r="LEP97" s="14"/>
      <c r="LEQ97" s="14"/>
      <c r="LER97" s="14"/>
      <c r="LES97" s="14"/>
      <c r="LET97" s="14"/>
      <c r="LEU97" s="14"/>
      <c r="LEV97" s="14"/>
      <c r="LEW97" s="14"/>
      <c r="LEX97" s="14"/>
      <c r="LEY97" s="14"/>
      <c r="LEZ97" s="14"/>
      <c r="LFA97" s="14"/>
      <c r="LFB97" s="14"/>
      <c r="LFC97" s="14"/>
      <c r="LFD97" s="14"/>
      <c r="LFE97" s="14"/>
      <c r="LFF97" s="14"/>
      <c r="LFG97" s="14"/>
      <c r="LFH97" s="14"/>
      <c r="LFI97" s="14"/>
      <c r="LFJ97" s="14"/>
      <c r="LFK97" s="14"/>
      <c r="LFL97" s="14"/>
      <c r="LFM97" s="14"/>
      <c r="LFN97" s="14"/>
      <c r="LFO97" s="14"/>
      <c r="LFP97" s="14"/>
      <c r="LFQ97" s="14"/>
      <c r="LFR97" s="14"/>
      <c r="LFS97" s="14"/>
      <c r="LFT97" s="14"/>
      <c r="LFU97" s="14"/>
      <c r="LFV97" s="14"/>
      <c r="LFW97" s="14"/>
      <c r="LFX97" s="14"/>
      <c r="LFY97" s="14"/>
      <c r="LFZ97" s="14"/>
      <c r="LGA97" s="14"/>
      <c r="LGB97" s="14"/>
      <c r="LGC97" s="14"/>
      <c r="LGD97" s="14"/>
      <c r="LGE97" s="14"/>
      <c r="LGF97" s="14"/>
      <c r="LGG97" s="14"/>
      <c r="LGH97" s="14"/>
      <c r="LGI97" s="14"/>
      <c r="LGJ97" s="14"/>
      <c r="LGK97" s="14"/>
      <c r="LGL97" s="14"/>
      <c r="LGM97" s="14"/>
      <c r="LGN97" s="14"/>
      <c r="LGO97" s="14"/>
      <c r="LGP97" s="14"/>
      <c r="LGQ97" s="14"/>
      <c r="LGR97" s="14"/>
      <c r="LGS97" s="14"/>
      <c r="LGT97" s="14"/>
      <c r="LGU97" s="14"/>
      <c r="LGV97" s="14"/>
      <c r="LGW97" s="14"/>
      <c r="LGX97" s="14"/>
      <c r="LGY97" s="14"/>
      <c r="LGZ97" s="14"/>
      <c r="LHA97" s="14"/>
      <c r="LHB97" s="14"/>
      <c r="LHC97" s="14"/>
      <c r="LHD97" s="14"/>
      <c r="LHE97" s="14"/>
      <c r="LHF97" s="14"/>
      <c r="LHG97" s="14"/>
      <c r="LHH97" s="14"/>
      <c r="LHI97" s="14"/>
      <c r="LHJ97" s="14"/>
      <c r="LHK97" s="14"/>
      <c r="LHL97" s="14"/>
      <c r="LHM97" s="14"/>
      <c r="LHN97" s="14"/>
      <c r="LHO97" s="14"/>
      <c r="LHP97" s="14"/>
      <c r="LHQ97" s="14"/>
      <c r="LHR97" s="14"/>
      <c r="LHS97" s="14"/>
      <c r="LHT97" s="14"/>
      <c r="LHU97" s="14"/>
      <c r="LHV97" s="14"/>
      <c r="LHW97" s="14"/>
      <c r="LHX97" s="14"/>
      <c r="LHY97" s="14"/>
      <c r="LHZ97" s="14"/>
      <c r="LIA97" s="14"/>
      <c r="LIB97" s="14"/>
      <c r="LIC97" s="14"/>
      <c r="LID97" s="14"/>
      <c r="LIE97" s="14"/>
      <c r="LIF97" s="14"/>
      <c r="LIG97" s="14"/>
      <c r="LIH97" s="14"/>
      <c r="LII97" s="14"/>
      <c r="LIJ97" s="14"/>
      <c r="LIK97" s="14"/>
      <c r="LIL97" s="14"/>
      <c r="LIM97" s="14"/>
      <c r="LIN97" s="14"/>
      <c r="LIO97" s="14"/>
      <c r="LIP97" s="14"/>
      <c r="LIQ97" s="14"/>
      <c r="LIR97" s="14"/>
      <c r="LIS97" s="14"/>
      <c r="LIT97" s="14"/>
      <c r="LIU97" s="14"/>
      <c r="LIV97" s="14"/>
      <c r="LIW97" s="14"/>
      <c r="LIX97" s="14"/>
      <c r="LIY97" s="14"/>
      <c r="LIZ97" s="14"/>
      <c r="LJA97" s="14"/>
      <c r="LJB97" s="14"/>
      <c r="LJC97" s="14"/>
      <c r="LJD97" s="14"/>
      <c r="LJE97" s="14"/>
      <c r="LJF97" s="14"/>
      <c r="LJG97" s="14"/>
      <c r="LJH97" s="14"/>
      <c r="LJI97" s="14"/>
      <c r="LJJ97" s="14"/>
      <c r="LJK97" s="14"/>
      <c r="LJL97" s="14"/>
      <c r="LJM97" s="14"/>
      <c r="LJN97" s="14"/>
      <c r="LJO97" s="14"/>
      <c r="LJP97" s="14"/>
      <c r="LJQ97" s="14"/>
      <c r="LJR97" s="14"/>
      <c r="LJS97" s="14"/>
      <c r="LJT97" s="14"/>
      <c r="LJU97" s="14"/>
      <c r="LJV97" s="14"/>
      <c r="LJW97" s="14"/>
      <c r="LJX97" s="14"/>
      <c r="LJY97" s="14"/>
      <c r="LJZ97" s="14"/>
      <c r="LKA97" s="14"/>
      <c r="LKB97" s="14"/>
      <c r="LKC97" s="14"/>
      <c r="LKD97" s="14"/>
      <c r="LKE97" s="14"/>
      <c r="LKF97" s="14"/>
      <c r="LKG97" s="14"/>
      <c r="LKH97" s="14"/>
      <c r="LKI97" s="14"/>
      <c r="LKJ97" s="14"/>
      <c r="LKK97" s="14"/>
      <c r="LKL97" s="14"/>
      <c r="LKM97" s="14"/>
      <c r="LKN97" s="14"/>
      <c r="LKO97" s="14"/>
      <c r="LKP97" s="14"/>
      <c r="LKQ97" s="14"/>
      <c r="LKR97" s="14"/>
      <c r="LKS97" s="14"/>
      <c r="LKT97" s="14"/>
      <c r="LKU97" s="14"/>
      <c r="LKV97" s="14"/>
      <c r="LKW97" s="14"/>
      <c r="LKX97" s="14"/>
      <c r="LKY97" s="14"/>
      <c r="LKZ97" s="14"/>
      <c r="LLA97" s="14"/>
      <c r="LLB97" s="14"/>
      <c r="LLC97" s="14"/>
      <c r="LLD97" s="14"/>
      <c r="LLE97" s="14"/>
      <c r="LLF97" s="14"/>
      <c r="LLG97" s="14"/>
      <c r="LLH97" s="14"/>
      <c r="LLI97" s="14"/>
      <c r="LLJ97" s="14"/>
      <c r="LLK97" s="14"/>
      <c r="LLL97" s="14"/>
      <c r="LLM97" s="14"/>
      <c r="LLN97" s="14"/>
      <c r="LLO97" s="14"/>
      <c r="LLP97" s="14"/>
      <c r="LLQ97" s="14"/>
      <c r="LLR97" s="14"/>
      <c r="LLS97" s="14"/>
      <c r="LLT97" s="14"/>
      <c r="LLU97" s="14"/>
      <c r="LLV97" s="14"/>
      <c r="LLW97" s="14"/>
      <c r="LLX97" s="14"/>
      <c r="LLY97" s="14"/>
      <c r="LLZ97" s="14"/>
      <c r="LMA97" s="14"/>
      <c r="LMB97" s="14"/>
      <c r="LMC97" s="14"/>
      <c r="LMD97" s="14"/>
      <c r="LME97" s="14"/>
      <c r="LMF97" s="14"/>
      <c r="LMG97" s="14"/>
      <c r="LMH97" s="14"/>
      <c r="LMI97" s="14"/>
      <c r="LMJ97" s="14"/>
      <c r="LMK97" s="14"/>
      <c r="LML97" s="14"/>
      <c r="LMM97" s="14"/>
      <c r="LMN97" s="14"/>
      <c r="LMO97" s="14"/>
      <c r="LMP97" s="14"/>
      <c r="LMQ97" s="14"/>
      <c r="LMR97" s="14"/>
      <c r="LMS97" s="14"/>
      <c r="LMT97" s="14"/>
      <c r="LMU97" s="14"/>
      <c r="LMV97" s="14"/>
      <c r="LMW97" s="14"/>
      <c r="LMX97" s="14"/>
      <c r="LMY97" s="14"/>
      <c r="LMZ97" s="14"/>
      <c r="LNA97" s="14"/>
      <c r="LNB97" s="14"/>
      <c r="LNC97" s="14"/>
      <c r="LND97" s="14"/>
      <c r="LNE97" s="14"/>
      <c r="LNF97" s="14"/>
      <c r="LNG97" s="14"/>
      <c r="LNH97" s="14"/>
      <c r="LNI97" s="14"/>
      <c r="LNJ97" s="14"/>
      <c r="LNK97" s="14"/>
      <c r="LNL97" s="14"/>
      <c r="LNM97" s="14"/>
      <c r="LNN97" s="14"/>
      <c r="LNO97" s="14"/>
      <c r="LNP97" s="14"/>
      <c r="LNQ97" s="14"/>
      <c r="LNR97" s="14"/>
      <c r="LNS97" s="14"/>
      <c r="LNT97" s="14"/>
      <c r="LNU97" s="14"/>
      <c r="LNV97" s="14"/>
      <c r="LNW97" s="14"/>
      <c r="LNX97" s="14"/>
      <c r="LNY97" s="14"/>
      <c r="LNZ97" s="14"/>
      <c r="LOA97" s="14"/>
      <c r="LOB97" s="14"/>
      <c r="LOC97" s="14"/>
      <c r="LOD97" s="14"/>
      <c r="LOE97" s="14"/>
      <c r="LOF97" s="14"/>
      <c r="LOG97" s="14"/>
      <c r="LOH97" s="14"/>
      <c r="LOI97" s="14"/>
      <c r="LOJ97" s="14"/>
      <c r="LOK97" s="14"/>
      <c r="LOL97" s="14"/>
      <c r="LOM97" s="14"/>
      <c r="LON97" s="14"/>
      <c r="LOO97" s="14"/>
      <c r="LOP97" s="14"/>
      <c r="LOQ97" s="14"/>
      <c r="LOR97" s="14"/>
      <c r="LOS97" s="14"/>
      <c r="LOT97" s="14"/>
      <c r="LOU97" s="14"/>
      <c r="LOV97" s="14"/>
      <c r="LOW97" s="14"/>
      <c r="LOX97" s="14"/>
      <c r="LOY97" s="14"/>
      <c r="LOZ97" s="14"/>
      <c r="LPA97" s="14"/>
      <c r="LPB97" s="14"/>
      <c r="LPC97" s="14"/>
      <c r="LPD97" s="14"/>
      <c r="LPE97" s="14"/>
      <c r="LPF97" s="14"/>
      <c r="LPG97" s="14"/>
      <c r="LPH97" s="14"/>
      <c r="LPI97" s="14"/>
      <c r="LPJ97" s="14"/>
      <c r="LPK97" s="14"/>
      <c r="LPL97" s="14"/>
      <c r="LPM97" s="14"/>
      <c r="LPN97" s="14"/>
      <c r="LPO97" s="14"/>
      <c r="LPP97" s="14"/>
      <c r="LPQ97" s="14"/>
      <c r="LPR97" s="14"/>
      <c r="LPS97" s="14"/>
      <c r="LPT97" s="14"/>
      <c r="LPU97" s="14"/>
      <c r="LPV97" s="14"/>
      <c r="LPW97" s="14"/>
      <c r="LPX97" s="14"/>
      <c r="LPY97" s="14"/>
      <c r="LPZ97" s="14"/>
      <c r="LQA97" s="14"/>
      <c r="LQB97" s="14"/>
      <c r="LQC97" s="14"/>
      <c r="LQD97" s="14"/>
      <c r="LQE97" s="14"/>
      <c r="LQF97" s="14"/>
      <c r="LQG97" s="14"/>
      <c r="LQH97" s="14"/>
      <c r="LQI97" s="14"/>
      <c r="LQJ97" s="14"/>
      <c r="LQK97" s="14"/>
      <c r="LQL97" s="14"/>
      <c r="LQM97" s="14"/>
      <c r="LQN97" s="14"/>
      <c r="LQO97" s="14"/>
      <c r="LQP97" s="14"/>
      <c r="LQQ97" s="14"/>
      <c r="LQR97" s="14"/>
      <c r="LQS97" s="14"/>
      <c r="LQT97" s="14"/>
      <c r="LQU97" s="14"/>
      <c r="LQV97" s="14"/>
      <c r="LQW97" s="14"/>
      <c r="LQX97" s="14"/>
      <c r="LQY97" s="14"/>
      <c r="LQZ97" s="14"/>
      <c r="LRA97" s="14"/>
      <c r="LRB97" s="14"/>
      <c r="LRC97" s="14"/>
      <c r="LRD97" s="14"/>
      <c r="LRE97" s="14"/>
      <c r="LRF97" s="14"/>
      <c r="LRG97" s="14"/>
      <c r="LRH97" s="14"/>
      <c r="LRI97" s="14"/>
      <c r="LRJ97" s="14"/>
      <c r="LRK97" s="14"/>
      <c r="LRL97" s="14"/>
      <c r="LRM97" s="14"/>
      <c r="LRN97" s="14"/>
      <c r="LRO97" s="14"/>
      <c r="LRP97" s="14"/>
      <c r="LRQ97" s="14"/>
      <c r="LRR97" s="14"/>
      <c r="LRS97" s="14"/>
      <c r="LRT97" s="14"/>
      <c r="LRU97" s="14"/>
      <c r="LRV97" s="14"/>
      <c r="LRW97" s="14"/>
      <c r="LRX97" s="14"/>
      <c r="LRY97" s="14"/>
      <c r="LRZ97" s="14"/>
      <c r="LSA97" s="14"/>
      <c r="LSB97" s="14"/>
      <c r="LSC97" s="14"/>
      <c r="LSD97" s="14"/>
      <c r="LSE97" s="14"/>
      <c r="LSF97" s="14"/>
      <c r="LSG97" s="14"/>
      <c r="LSH97" s="14"/>
      <c r="LSI97" s="14"/>
      <c r="LSJ97" s="14"/>
      <c r="LSK97" s="14"/>
      <c r="LSL97" s="14"/>
      <c r="LSM97" s="14"/>
      <c r="LSN97" s="14"/>
      <c r="LSO97" s="14"/>
      <c r="LSP97" s="14"/>
      <c r="LSQ97" s="14"/>
      <c r="LSR97" s="14"/>
      <c r="LSS97" s="14"/>
      <c r="LST97" s="14"/>
      <c r="LSU97" s="14"/>
      <c r="LSV97" s="14"/>
      <c r="LSW97" s="14"/>
      <c r="LSX97" s="14"/>
      <c r="LSY97" s="14"/>
      <c r="LSZ97" s="14"/>
      <c r="LTA97" s="14"/>
      <c r="LTB97" s="14"/>
      <c r="LTC97" s="14"/>
      <c r="LTD97" s="14"/>
      <c r="LTE97" s="14"/>
      <c r="LTF97" s="14"/>
      <c r="LTG97" s="14"/>
      <c r="LTH97" s="14"/>
      <c r="LTI97" s="14"/>
      <c r="LTJ97" s="14"/>
      <c r="LTK97" s="14"/>
      <c r="LTL97" s="14"/>
      <c r="LTM97" s="14"/>
      <c r="LTN97" s="14"/>
      <c r="LTO97" s="14"/>
      <c r="LTP97" s="14"/>
      <c r="LTQ97" s="14"/>
      <c r="LTR97" s="14"/>
      <c r="LTS97" s="14"/>
      <c r="LTT97" s="14"/>
      <c r="LTU97" s="14"/>
      <c r="LTV97" s="14"/>
      <c r="LTW97" s="14"/>
      <c r="LTX97" s="14"/>
      <c r="LTY97" s="14"/>
      <c r="LTZ97" s="14"/>
      <c r="LUA97" s="14"/>
      <c r="LUB97" s="14"/>
      <c r="LUC97" s="14"/>
      <c r="LUD97" s="14"/>
      <c r="LUE97" s="14"/>
      <c r="LUF97" s="14"/>
      <c r="LUG97" s="14"/>
      <c r="LUH97" s="14"/>
      <c r="LUI97" s="14"/>
      <c r="LUJ97" s="14"/>
      <c r="LUK97" s="14"/>
      <c r="LUL97" s="14"/>
      <c r="LUM97" s="14"/>
      <c r="LUN97" s="14"/>
      <c r="LUO97" s="14"/>
      <c r="LUP97" s="14"/>
      <c r="LUQ97" s="14"/>
      <c r="LUR97" s="14"/>
      <c r="LUS97" s="14"/>
      <c r="LUT97" s="14"/>
      <c r="LUU97" s="14"/>
      <c r="LUV97" s="14"/>
      <c r="LUW97" s="14"/>
      <c r="LUX97" s="14"/>
      <c r="LUY97" s="14"/>
      <c r="LUZ97" s="14"/>
      <c r="LVA97" s="14"/>
      <c r="LVB97" s="14"/>
      <c r="LVC97" s="14"/>
      <c r="LVD97" s="14"/>
      <c r="LVE97" s="14"/>
      <c r="LVF97" s="14"/>
      <c r="LVG97" s="14"/>
      <c r="LVH97" s="14"/>
      <c r="LVI97" s="14"/>
      <c r="LVJ97" s="14"/>
      <c r="LVK97" s="14"/>
      <c r="LVL97" s="14"/>
      <c r="LVM97" s="14"/>
      <c r="LVN97" s="14"/>
      <c r="LVO97" s="14"/>
      <c r="LVP97" s="14"/>
      <c r="LVQ97" s="14"/>
      <c r="LVR97" s="14"/>
      <c r="LVS97" s="14"/>
      <c r="LVT97" s="14"/>
      <c r="LVU97" s="14"/>
      <c r="LVV97" s="14"/>
      <c r="LVW97" s="14"/>
      <c r="LVX97" s="14"/>
      <c r="LVY97" s="14"/>
      <c r="LVZ97" s="14"/>
      <c r="LWA97" s="14"/>
      <c r="LWB97" s="14"/>
      <c r="LWC97" s="14"/>
      <c r="LWD97" s="14"/>
      <c r="LWE97" s="14"/>
      <c r="LWF97" s="14"/>
      <c r="LWG97" s="14"/>
      <c r="LWH97" s="14"/>
      <c r="LWI97" s="14"/>
      <c r="LWJ97" s="14"/>
      <c r="LWK97" s="14"/>
      <c r="LWL97" s="14"/>
      <c r="LWM97" s="14"/>
      <c r="LWN97" s="14"/>
      <c r="LWO97" s="14"/>
      <c r="LWP97" s="14"/>
      <c r="LWQ97" s="14"/>
      <c r="LWR97" s="14"/>
      <c r="LWS97" s="14"/>
      <c r="LWT97" s="14"/>
      <c r="LWU97" s="14"/>
      <c r="LWV97" s="14"/>
      <c r="LWW97" s="14"/>
      <c r="LWX97" s="14"/>
      <c r="LWY97" s="14"/>
      <c r="LWZ97" s="14"/>
      <c r="LXA97" s="14"/>
      <c r="LXB97" s="14"/>
      <c r="LXC97" s="14"/>
      <c r="LXD97" s="14"/>
      <c r="LXE97" s="14"/>
      <c r="LXF97" s="14"/>
      <c r="LXG97" s="14"/>
      <c r="LXH97" s="14"/>
      <c r="LXI97" s="14"/>
      <c r="LXJ97" s="14"/>
      <c r="LXK97" s="14"/>
      <c r="LXL97" s="14"/>
      <c r="LXM97" s="14"/>
      <c r="LXN97" s="14"/>
      <c r="LXO97" s="14"/>
      <c r="LXP97" s="14"/>
      <c r="LXQ97" s="14"/>
      <c r="LXR97" s="14"/>
      <c r="LXS97" s="14"/>
      <c r="LXT97" s="14"/>
      <c r="LXU97" s="14"/>
      <c r="LXV97" s="14"/>
      <c r="LXW97" s="14"/>
      <c r="LXX97" s="14"/>
      <c r="LXY97" s="14"/>
      <c r="LXZ97" s="14"/>
      <c r="LYA97" s="14"/>
      <c r="LYB97" s="14"/>
      <c r="LYC97" s="14"/>
      <c r="LYD97" s="14"/>
      <c r="LYE97" s="14"/>
      <c r="LYF97" s="14"/>
      <c r="LYG97" s="14"/>
      <c r="LYH97" s="14"/>
      <c r="LYI97" s="14"/>
      <c r="LYJ97" s="14"/>
      <c r="LYK97" s="14"/>
      <c r="LYL97" s="14"/>
      <c r="LYM97" s="14"/>
      <c r="LYN97" s="14"/>
      <c r="LYO97" s="14"/>
      <c r="LYP97" s="14"/>
      <c r="LYQ97" s="14"/>
      <c r="LYR97" s="14"/>
      <c r="LYS97" s="14"/>
      <c r="LYT97" s="14"/>
      <c r="LYU97" s="14"/>
      <c r="LYV97" s="14"/>
      <c r="LYW97" s="14"/>
      <c r="LYX97" s="14"/>
      <c r="LYY97" s="14"/>
      <c r="LYZ97" s="14"/>
      <c r="LZA97" s="14"/>
      <c r="LZB97" s="14"/>
      <c r="LZC97" s="14"/>
      <c r="LZD97" s="14"/>
      <c r="LZE97" s="14"/>
      <c r="LZF97" s="14"/>
      <c r="LZG97" s="14"/>
      <c r="LZH97" s="14"/>
      <c r="LZI97" s="14"/>
      <c r="LZJ97" s="14"/>
      <c r="LZK97" s="14"/>
      <c r="LZL97" s="14"/>
      <c r="LZM97" s="14"/>
      <c r="LZN97" s="14"/>
      <c r="LZO97" s="14"/>
      <c r="LZP97" s="14"/>
      <c r="LZQ97" s="14"/>
      <c r="LZR97" s="14"/>
      <c r="LZS97" s="14"/>
      <c r="LZT97" s="14"/>
      <c r="LZU97" s="14"/>
      <c r="LZV97" s="14"/>
      <c r="LZW97" s="14"/>
      <c r="LZX97" s="14"/>
      <c r="LZY97" s="14"/>
      <c r="LZZ97" s="14"/>
      <c r="MAA97" s="14"/>
      <c r="MAB97" s="14"/>
      <c r="MAC97" s="14"/>
      <c r="MAD97" s="14"/>
      <c r="MAE97" s="14"/>
      <c r="MAF97" s="14"/>
      <c r="MAG97" s="14"/>
      <c r="MAH97" s="14"/>
      <c r="MAI97" s="14"/>
      <c r="MAJ97" s="14"/>
      <c r="MAK97" s="14"/>
      <c r="MAL97" s="14"/>
      <c r="MAM97" s="14"/>
      <c r="MAN97" s="14"/>
      <c r="MAO97" s="14"/>
      <c r="MAP97" s="14"/>
      <c r="MAQ97" s="14"/>
      <c r="MAR97" s="14"/>
      <c r="MAS97" s="14"/>
      <c r="MAT97" s="14"/>
      <c r="MAU97" s="14"/>
      <c r="MAV97" s="14"/>
      <c r="MAW97" s="14"/>
      <c r="MAX97" s="14"/>
      <c r="MAY97" s="14"/>
      <c r="MAZ97" s="14"/>
      <c r="MBA97" s="14"/>
      <c r="MBB97" s="14"/>
      <c r="MBC97" s="14"/>
      <c r="MBD97" s="14"/>
      <c r="MBE97" s="14"/>
      <c r="MBF97" s="14"/>
      <c r="MBG97" s="14"/>
      <c r="MBH97" s="14"/>
      <c r="MBI97" s="14"/>
      <c r="MBJ97" s="14"/>
      <c r="MBK97" s="14"/>
      <c r="MBL97" s="14"/>
      <c r="MBM97" s="14"/>
      <c r="MBN97" s="14"/>
      <c r="MBO97" s="14"/>
      <c r="MBP97" s="14"/>
      <c r="MBQ97" s="14"/>
      <c r="MBR97" s="14"/>
      <c r="MBS97" s="14"/>
      <c r="MBT97" s="14"/>
      <c r="MBU97" s="14"/>
      <c r="MBV97" s="14"/>
      <c r="MBW97" s="14"/>
      <c r="MBX97" s="14"/>
      <c r="MBY97" s="14"/>
      <c r="MBZ97" s="14"/>
      <c r="MCA97" s="14"/>
      <c r="MCB97" s="14"/>
      <c r="MCC97" s="14"/>
      <c r="MCD97" s="14"/>
      <c r="MCE97" s="14"/>
      <c r="MCF97" s="14"/>
      <c r="MCG97" s="14"/>
      <c r="MCH97" s="14"/>
      <c r="MCI97" s="14"/>
      <c r="MCJ97" s="14"/>
      <c r="MCK97" s="14"/>
      <c r="MCL97" s="14"/>
      <c r="MCM97" s="14"/>
      <c r="MCN97" s="14"/>
      <c r="MCO97" s="14"/>
      <c r="MCP97" s="14"/>
      <c r="MCQ97" s="14"/>
      <c r="MCR97" s="14"/>
      <c r="MCS97" s="14"/>
      <c r="MCT97" s="14"/>
      <c r="MCU97" s="14"/>
      <c r="MCV97" s="14"/>
      <c r="MCW97" s="14"/>
      <c r="MCX97" s="14"/>
      <c r="MCY97" s="14"/>
      <c r="MCZ97" s="14"/>
      <c r="MDA97" s="14"/>
      <c r="MDB97" s="14"/>
      <c r="MDC97" s="14"/>
      <c r="MDD97" s="14"/>
      <c r="MDE97" s="14"/>
      <c r="MDF97" s="14"/>
      <c r="MDG97" s="14"/>
      <c r="MDH97" s="14"/>
      <c r="MDI97" s="14"/>
      <c r="MDJ97" s="14"/>
      <c r="MDK97" s="14"/>
      <c r="MDL97" s="14"/>
      <c r="MDM97" s="14"/>
      <c r="MDN97" s="14"/>
      <c r="MDO97" s="14"/>
      <c r="MDP97" s="14"/>
      <c r="MDQ97" s="14"/>
      <c r="MDR97" s="14"/>
      <c r="MDS97" s="14"/>
      <c r="MDT97" s="14"/>
      <c r="MDU97" s="14"/>
      <c r="MDV97" s="14"/>
      <c r="MDW97" s="14"/>
      <c r="MDX97" s="14"/>
      <c r="MDY97" s="14"/>
      <c r="MDZ97" s="14"/>
      <c r="MEA97" s="14"/>
      <c r="MEB97" s="14"/>
      <c r="MEC97" s="14"/>
      <c r="MED97" s="14"/>
      <c r="MEE97" s="14"/>
      <c r="MEF97" s="14"/>
      <c r="MEG97" s="14"/>
      <c r="MEH97" s="14"/>
      <c r="MEI97" s="14"/>
      <c r="MEJ97" s="14"/>
      <c r="MEK97" s="14"/>
      <c r="MEL97" s="14"/>
      <c r="MEM97" s="14"/>
      <c r="MEN97" s="14"/>
      <c r="MEO97" s="14"/>
      <c r="MEP97" s="14"/>
      <c r="MEQ97" s="14"/>
      <c r="MER97" s="14"/>
      <c r="MES97" s="14"/>
      <c r="MET97" s="14"/>
      <c r="MEU97" s="14"/>
      <c r="MEV97" s="14"/>
      <c r="MEW97" s="14"/>
      <c r="MEX97" s="14"/>
      <c r="MEY97" s="14"/>
      <c r="MEZ97" s="14"/>
      <c r="MFA97" s="14"/>
      <c r="MFB97" s="14"/>
      <c r="MFC97" s="14"/>
      <c r="MFD97" s="14"/>
      <c r="MFE97" s="14"/>
      <c r="MFF97" s="14"/>
      <c r="MFG97" s="14"/>
      <c r="MFH97" s="14"/>
      <c r="MFI97" s="14"/>
      <c r="MFJ97" s="14"/>
      <c r="MFK97" s="14"/>
      <c r="MFL97" s="14"/>
      <c r="MFM97" s="14"/>
      <c r="MFN97" s="14"/>
      <c r="MFO97" s="14"/>
      <c r="MFP97" s="14"/>
      <c r="MFQ97" s="14"/>
      <c r="MFR97" s="14"/>
      <c r="MFS97" s="14"/>
      <c r="MFT97" s="14"/>
      <c r="MFU97" s="14"/>
      <c r="MFV97" s="14"/>
      <c r="MFW97" s="14"/>
      <c r="MFX97" s="14"/>
      <c r="MFY97" s="14"/>
      <c r="MFZ97" s="14"/>
      <c r="MGA97" s="14"/>
      <c r="MGB97" s="14"/>
      <c r="MGC97" s="14"/>
      <c r="MGD97" s="14"/>
      <c r="MGE97" s="14"/>
      <c r="MGF97" s="14"/>
      <c r="MGG97" s="14"/>
      <c r="MGH97" s="14"/>
      <c r="MGI97" s="14"/>
      <c r="MGJ97" s="14"/>
      <c r="MGK97" s="14"/>
      <c r="MGL97" s="14"/>
      <c r="MGM97" s="14"/>
      <c r="MGN97" s="14"/>
      <c r="MGO97" s="14"/>
      <c r="MGP97" s="14"/>
      <c r="MGQ97" s="14"/>
      <c r="MGR97" s="14"/>
      <c r="MGS97" s="14"/>
      <c r="MGT97" s="14"/>
      <c r="MGU97" s="14"/>
      <c r="MGV97" s="14"/>
      <c r="MGW97" s="14"/>
      <c r="MGX97" s="14"/>
      <c r="MGY97" s="14"/>
      <c r="MGZ97" s="14"/>
      <c r="MHA97" s="14"/>
      <c r="MHB97" s="14"/>
      <c r="MHC97" s="14"/>
      <c r="MHD97" s="14"/>
      <c r="MHE97" s="14"/>
      <c r="MHF97" s="14"/>
      <c r="MHG97" s="14"/>
      <c r="MHH97" s="14"/>
      <c r="MHI97" s="14"/>
      <c r="MHJ97" s="14"/>
      <c r="MHK97" s="14"/>
      <c r="MHL97" s="14"/>
      <c r="MHM97" s="14"/>
      <c r="MHN97" s="14"/>
      <c r="MHO97" s="14"/>
      <c r="MHP97" s="14"/>
      <c r="MHQ97" s="14"/>
      <c r="MHR97" s="14"/>
      <c r="MHS97" s="14"/>
      <c r="MHT97" s="14"/>
      <c r="MHU97" s="14"/>
      <c r="MHV97" s="14"/>
      <c r="MHW97" s="14"/>
      <c r="MHX97" s="14"/>
      <c r="MHY97" s="14"/>
      <c r="MHZ97" s="14"/>
      <c r="MIA97" s="14"/>
      <c r="MIB97" s="14"/>
      <c r="MIC97" s="14"/>
      <c r="MID97" s="14"/>
      <c r="MIE97" s="14"/>
      <c r="MIF97" s="14"/>
      <c r="MIG97" s="14"/>
      <c r="MIH97" s="14"/>
      <c r="MII97" s="14"/>
      <c r="MIJ97" s="14"/>
      <c r="MIK97" s="14"/>
      <c r="MIL97" s="14"/>
      <c r="MIM97" s="14"/>
      <c r="MIN97" s="14"/>
      <c r="MIO97" s="14"/>
      <c r="MIP97" s="14"/>
      <c r="MIQ97" s="14"/>
      <c r="MIR97" s="14"/>
      <c r="MIS97" s="14"/>
      <c r="MIT97" s="14"/>
      <c r="MIU97" s="14"/>
      <c r="MIV97" s="14"/>
      <c r="MIW97" s="14"/>
      <c r="MIX97" s="14"/>
      <c r="MIY97" s="14"/>
      <c r="MIZ97" s="14"/>
      <c r="MJA97" s="14"/>
      <c r="MJB97" s="14"/>
      <c r="MJC97" s="14"/>
      <c r="MJD97" s="14"/>
      <c r="MJE97" s="14"/>
      <c r="MJF97" s="14"/>
      <c r="MJG97" s="14"/>
      <c r="MJH97" s="14"/>
      <c r="MJI97" s="14"/>
      <c r="MJJ97" s="14"/>
      <c r="MJK97" s="14"/>
      <c r="MJL97" s="14"/>
      <c r="MJM97" s="14"/>
      <c r="MJN97" s="14"/>
      <c r="MJO97" s="14"/>
      <c r="MJP97" s="14"/>
      <c r="MJQ97" s="14"/>
      <c r="MJR97" s="14"/>
      <c r="MJS97" s="14"/>
      <c r="MJT97" s="14"/>
      <c r="MJU97" s="14"/>
      <c r="MJV97" s="14"/>
      <c r="MJW97" s="14"/>
      <c r="MJX97" s="14"/>
      <c r="MJY97" s="14"/>
      <c r="MJZ97" s="14"/>
      <c r="MKA97" s="14"/>
      <c r="MKB97" s="14"/>
      <c r="MKC97" s="14"/>
      <c r="MKD97" s="14"/>
      <c r="MKE97" s="14"/>
      <c r="MKF97" s="14"/>
      <c r="MKG97" s="14"/>
      <c r="MKH97" s="14"/>
      <c r="MKI97" s="14"/>
      <c r="MKJ97" s="14"/>
      <c r="MKK97" s="14"/>
      <c r="MKL97" s="14"/>
      <c r="MKM97" s="14"/>
      <c r="MKN97" s="14"/>
      <c r="MKO97" s="14"/>
      <c r="MKP97" s="14"/>
      <c r="MKQ97" s="14"/>
      <c r="MKR97" s="14"/>
      <c r="MKS97" s="14"/>
      <c r="MKT97" s="14"/>
      <c r="MKU97" s="14"/>
      <c r="MKV97" s="14"/>
      <c r="MKW97" s="14"/>
      <c r="MKX97" s="14"/>
      <c r="MKY97" s="14"/>
      <c r="MKZ97" s="14"/>
      <c r="MLA97" s="14"/>
      <c r="MLB97" s="14"/>
      <c r="MLC97" s="14"/>
      <c r="MLD97" s="14"/>
      <c r="MLE97" s="14"/>
      <c r="MLF97" s="14"/>
      <c r="MLG97" s="14"/>
      <c r="MLH97" s="14"/>
      <c r="MLI97" s="14"/>
      <c r="MLJ97" s="14"/>
      <c r="MLK97" s="14"/>
      <c r="MLL97" s="14"/>
      <c r="MLM97" s="14"/>
      <c r="MLN97" s="14"/>
      <c r="MLO97" s="14"/>
      <c r="MLP97" s="14"/>
      <c r="MLQ97" s="14"/>
      <c r="MLR97" s="14"/>
      <c r="MLS97" s="14"/>
      <c r="MLT97" s="14"/>
      <c r="MLU97" s="14"/>
      <c r="MLV97" s="14"/>
      <c r="MLW97" s="14"/>
      <c r="MLX97" s="14"/>
      <c r="MLY97" s="14"/>
      <c r="MLZ97" s="14"/>
      <c r="MMA97" s="14"/>
      <c r="MMB97" s="14"/>
      <c r="MMC97" s="14"/>
      <c r="MMD97" s="14"/>
      <c r="MME97" s="14"/>
      <c r="MMF97" s="14"/>
      <c r="MMG97" s="14"/>
      <c r="MMH97" s="14"/>
      <c r="MMI97" s="14"/>
      <c r="MMJ97" s="14"/>
      <c r="MMK97" s="14"/>
      <c r="MML97" s="14"/>
      <c r="MMM97" s="14"/>
      <c r="MMN97" s="14"/>
      <c r="MMO97" s="14"/>
      <c r="MMP97" s="14"/>
      <c r="MMQ97" s="14"/>
      <c r="MMR97" s="14"/>
      <c r="MMS97" s="14"/>
      <c r="MMT97" s="14"/>
      <c r="MMU97" s="14"/>
      <c r="MMV97" s="14"/>
      <c r="MMW97" s="14"/>
      <c r="MMX97" s="14"/>
      <c r="MMY97" s="14"/>
      <c r="MMZ97" s="14"/>
      <c r="MNA97" s="14"/>
      <c r="MNB97" s="14"/>
      <c r="MNC97" s="14"/>
      <c r="MND97" s="14"/>
      <c r="MNE97" s="14"/>
      <c r="MNF97" s="14"/>
      <c r="MNG97" s="14"/>
      <c r="MNH97" s="14"/>
      <c r="MNI97" s="14"/>
      <c r="MNJ97" s="14"/>
      <c r="MNK97" s="14"/>
      <c r="MNL97" s="14"/>
      <c r="MNM97" s="14"/>
      <c r="MNN97" s="14"/>
      <c r="MNO97" s="14"/>
      <c r="MNP97" s="14"/>
      <c r="MNQ97" s="14"/>
      <c r="MNR97" s="14"/>
      <c r="MNS97" s="14"/>
      <c r="MNT97" s="14"/>
      <c r="MNU97" s="14"/>
      <c r="MNV97" s="14"/>
      <c r="MNW97" s="14"/>
      <c r="MNX97" s="14"/>
      <c r="MNY97" s="14"/>
      <c r="MNZ97" s="14"/>
      <c r="MOA97" s="14"/>
      <c r="MOB97" s="14"/>
      <c r="MOC97" s="14"/>
      <c r="MOD97" s="14"/>
      <c r="MOE97" s="14"/>
      <c r="MOF97" s="14"/>
      <c r="MOG97" s="14"/>
      <c r="MOH97" s="14"/>
      <c r="MOI97" s="14"/>
      <c r="MOJ97" s="14"/>
      <c r="MOK97" s="14"/>
      <c r="MOL97" s="14"/>
      <c r="MOM97" s="14"/>
      <c r="MON97" s="14"/>
      <c r="MOO97" s="14"/>
      <c r="MOP97" s="14"/>
      <c r="MOQ97" s="14"/>
      <c r="MOR97" s="14"/>
      <c r="MOS97" s="14"/>
      <c r="MOT97" s="14"/>
      <c r="MOU97" s="14"/>
      <c r="MOV97" s="14"/>
      <c r="MOW97" s="14"/>
      <c r="MOX97" s="14"/>
      <c r="MOY97" s="14"/>
      <c r="MOZ97" s="14"/>
      <c r="MPA97" s="14"/>
      <c r="MPB97" s="14"/>
      <c r="MPC97" s="14"/>
      <c r="MPD97" s="14"/>
      <c r="MPE97" s="14"/>
      <c r="MPF97" s="14"/>
      <c r="MPG97" s="14"/>
      <c r="MPH97" s="14"/>
      <c r="MPI97" s="14"/>
      <c r="MPJ97" s="14"/>
      <c r="MPK97" s="14"/>
      <c r="MPL97" s="14"/>
      <c r="MPM97" s="14"/>
      <c r="MPN97" s="14"/>
      <c r="MPO97" s="14"/>
      <c r="MPP97" s="14"/>
      <c r="MPQ97" s="14"/>
      <c r="MPR97" s="14"/>
      <c r="MPS97" s="14"/>
      <c r="MPT97" s="14"/>
      <c r="MPU97" s="14"/>
      <c r="MPV97" s="14"/>
      <c r="MPW97" s="14"/>
      <c r="MPX97" s="14"/>
      <c r="MPY97" s="14"/>
      <c r="MPZ97" s="14"/>
      <c r="MQA97" s="14"/>
      <c r="MQB97" s="14"/>
      <c r="MQC97" s="14"/>
      <c r="MQD97" s="14"/>
      <c r="MQE97" s="14"/>
      <c r="MQF97" s="14"/>
      <c r="MQG97" s="14"/>
      <c r="MQH97" s="14"/>
      <c r="MQI97" s="14"/>
      <c r="MQJ97" s="14"/>
      <c r="MQK97" s="14"/>
      <c r="MQL97" s="14"/>
      <c r="MQM97" s="14"/>
      <c r="MQN97" s="14"/>
      <c r="MQO97" s="14"/>
      <c r="MQP97" s="14"/>
      <c r="MQQ97" s="14"/>
      <c r="MQR97" s="14"/>
      <c r="MQS97" s="14"/>
      <c r="MQT97" s="14"/>
      <c r="MQU97" s="14"/>
      <c r="MQV97" s="14"/>
      <c r="MQW97" s="14"/>
      <c r="MQX97" s="14"/>
      <c r="MQY97" s="14"/>
      <c r="MQZ97" s="14"/>
      <c r="MRA97" s="14"/>
      <c r="MRB97" s="14"/>
      <c r="MRC97" s="14"/>
      <c r="MRD97" s="14"/>
      <c r="MRE97" s="14"/>
      <c r="MRF97" s="14"/>
      <c r="MRG97" s="14"/>
      <c r="MRH97" s="14"/>
      <c r="MRI97" s="14"/>
      <c r="MRJ97" s="14"/>
      <c r="MRK97" s="14"/>
      <c r="MRL97" s="14"/>
      <c r="MRM97" s="14"/>
      <c r="MRN97" s="14"/>
      <c r="MRO97" s="14"/>
      <c r="MRP97" s="14"/>
      <c r="MRQ97" s="14"/>
      <c r="MRR97" s="14"/>
      <c r="MRS97" s="14"/>
      <c r="MRT97" s="14"/>
      <c r="MRU97" s="14"/>
      <c r="MRV97" s="14"/>
      <c r="MRW97" s="14"/>
      <c r="MRX97" s="14"/>
      <c r="MRY97" s="14"/>
      <c r="MRZ97" s="14"/>
      <c r="MSA97" s="14"/>
      <c r="MSB97" s="14"/>
      <c r="MSC97" s="14"/>
      <c r="MSD97" s="14"/>
      <c r="MSE97" s="14"/>
      <c r="MSF97" s="14"/>
      <c r="MSG97" s="14"/>
      <c r="MSH97" s="14"/>
      <c r="MSI97" s="14"/>
      <c r="MSJ97" s="14"/>
      <c r="MSK97" s="14"/>
      <c r="MSL97" s="14"/>
      <c r="MSM97" s="14"/>
      <c r="MSN97" s="14"/>
      <c r="MSO97" s="14"/>
      <c r="MSP97" s="14"/>
      <c r="MSQ97" s="14"/>
      <c r="MSR97" s="14"/>
      <c r="MSS97" s="14"/>
      <c r="MST97" s="14"/>
      <c r="MSU97" s="14"/>
      <c r="MSV97" s="14"/>
      <c r="MSW97" s="14"/>
      <c r="MSX97" s="14"/>
      <c r="MSY97" s="14"/>
      <c r="MSZ97" s="14"/>
      <c r="MTA97" s="14"/>
      <c r="MTB97" s="14"/>
      <c r="MTC97" s="14"/>
      <c r="MTD97" s="14"/>
      <c r="MTE97" s="14"/>
      <c r="MTF97" s="14"/>
      <c r="MTG97" s="14"/>
      <c r="MTH97" s="14"/>
      <c r="MTI97" s="14"/>
      <c r="MTJ97" s="14"/>
      <c r="MTK97" s="14"/>
      <c r="MTL97" s="14"/>
      <c r="MTM97" s="14"/>
      <c r="MTN97" s="14"/>
      <c r="MTO97" s="14"/>
      <c r="MTP97" s="14"/>
      <c r="MTQ97" s="14"/>
      <c r="MTR97" s="14"/>
      <c r="MTS97" s="14"/>
      <c r="MTT97" s="14"/>
      <c r="MTU97" s="14"/>
      <c r="MTV97" s="14"/>
      <c r="MTW97" s="14"/>
      <c r="MTX97" s="14"/>
      <c r="MTY97" s="14"/>
      <c r="MTZ97" s="14"/>
      <c r="MUA97" s="14"/>
      <c r="MUB97" s="14"/>
      <c r="MUC97" s="14"/>
      <c r="MUD97" s="14"/>
      <c r="MUE97" s="14"/>
      <c r="MUF97" s="14"/>
      <c r="MUG97" s="14"/>
      <c r="MUH97" s="14"/>
      <c r="MUI97" s="14"/>
      <c r="MUJ97" s="14"/>
      <c r="MUK97" s="14"/>
      <c r="MUL97" s="14"/>
      <c r="MUM97" s="14"/>
      <c r="MUN97" s="14"/>
      <c r="MUO97" s="14"/>
      <c r="MUP97" s="14"/>
      <c r="MUQ97" s="14"/>
      <c r="MUR97" s="14"/>
      <c r="MUS97" s="14"/>
      <c r="MUT97" s="14"/>
      <c r="MUU97" s="14"/>
      <c r="MUV97" s="14"/>
      <c r="MUW97" s="14"/>
      <c r="MUX97" s="14"/>
      <c r="MUY97" s="14"/>
      <c r="MUZ97" s="14"/>
      <c r="MVA97" s="14"/>
      <c r="MVB97" s="14"/>
      <c r="MVC97" s="14"/>
      <c r="MVD97" s="14"/>
      <c r="MVE97" s="14"/>
      <c r="MVF97" s="14"/>
      <c r="MVG97" s="14"/>
      <c r="MVH97" s="14"/>
      <c r="MVI97" s="14"/>
      <c r="MVJ97" s="14"/>
      <c r="MVK97" s="14"/>
      <c r="MVL97" s="14"/>
      <c r="MVM97" s="14"/>
      <c r="MVN97" s="14"/>
      <c r="MVO97" s="14"/>
      <c r="MVP97" s="14"/>
      <c r="MVQ97" s="14"/>
      <c r="MVR97" s="14"/>
      <c r="MVS97" s="14"/>
      <c r="MVT97" s="14"/>
      <c r="MVU97" s="14"/>
      <c r="MVV97" s="14"/>
      <c r="MVW97" s="14"/>
      <c r="MVX97" s="14"/>
      <c r="MVY97" s="14"/>
      <c r="MVZ97" s="14"/>
      <c r="MWA97" s="14"/>
      <c r="MWB97" s="14"/>
      <c r="MWC97" s="14"/>
      <c r="MWD97" s="14"/>
      <c r="MWE97" s="14"/>
      <c r="MWF97" s="14"/>
      <c r="MWG97" s="14"/>
      <c r="MWH97" s="14"/>
      <c r="MWI97" s="14"/>
      <c r="MWJ97" s="14"/>
      <c r="MWK97" s="14"/>
      <c r="MWL97" s="14"/>
      <c r="MWM97" s="14"/>
      <c r="MWN97" s="14"/>
      <c r="MWO97" s="14"/>
      <c r="MWP97" s="14"/>
      <c r="MWQ97" s="14"/>
      <c r="MWR97" s="14"/>
      <c r="MWS97" s="14"/>
      <c r="MWT97" s="14"/>
      <c r="MWU97" s="14"/>
      <c r="MWV97" s="14"/>
      <c r="MWW97" s="14"/>
      <c r="MWX97" s="14"/>
      <c r="MWY97" s="14"/>
      <c r="MWZ97" s="14"/>
      <c r="MXA97" s="14"/>
      <c r="MXB97" s="14"/>
      <c r="MXC97" s="14"/>
      <c r="MXD97" s="14"/>
      <c r="MXE97" s="14"/>
      <c r="MXF97" s="14"/>
      <c r="MXG97" s="14"/>
      <c r="MXH97" s="14"/>
      <c r="MXI97" s="14"/>
      <c r="MXJ97" s="14"/>
      <c r="MXK97" s="14"/>
      <c r="MXL97" s="14"/>
      <c r="MXM97" s="14"/>
      <c r="MXN97" s="14"/>
      <c r="MXO97" s="14"/>
      <c r="MXP97" s="14"/>
      <c r="MXQ97" s="14"/>
      <c r="MXR97" s="14"/>
      <c r="MXS97" s="14"/>
      <c r="MXT97" s="14"/>
      <c r="MXU97" s="14"/>
      <c r="MXV97" s="14"/>
      <c r="MXW97" s="14"/>
      <c r="MXX97" s="14"/>
      <c r="MXY97" s="14"/>
      <c r="MXZ97" s="14"/>
      <c r="MYA97" s="14"/>
      <c r="MYB97" s="14"/>
      <c r="MYC97" s="14"/>
      <c r="MYD97" s="14"/>
      <c r="MYE97" s="14"/>
      <c r="MYF97" s="14"/>
      <c r="MYG97" s="14"/>
      <c r="MYH97" s="14"/>
      <c r="MYI97" s="14"/>
      <c r="MYJ97" s="14"/>
      <c r="MYK97" s="14"/>
      <c r="MYL97" s="14"/>
      <c r="MYM97" s="14"/>
      <c r="MYN97" s="14"/>
      <c r="MYO97" s="14"/>
      <c r="MYP97" s="14"/>
      <c r="MYQ97" s="14"/>
      <c r="MYR97" s="14"/>
      <c r="MYS97" s="14"/>
      <c r="MYT97" s="14"/>
      <c r="MYU97" s="14"/>
      <c r="MYV97" s="14"/>
      <c r="MYW97" s="14"/>
      <c r="MYX97" s="14"/>
      <c r="MYY97" s="14"/>
      <c r="MYZ97" s="14"/>
      <c r="MZA97" s="14"/>
      <c r="MZB97" s="14"/>
      <c r="MZC97" s="14"/>
      <c r="MZD97" s="14"/>
      <c r="MZE97" s="14"/>
      <c r="MZF97" s="14"/>
      <c r="MZG97" s="14"/>
      <c r="MZH97" s="14"/>
      <c r="MZI97" s="14"/>
      <c r="MZJ97" s="14"/>
      <c r="MZK97" s="14"/>
      <c r="MZL97" s="14"/>
      <c r="MZM97" s="14"/>
      <c r="MZN97" s="14"/>
      <c r="MZO97" s="14"/>
      <c r="MZP97" s="14"/>
      <c r="MZQ97" s="14"/>
      <c r="MZR97" s="14"/>
      <c r="MZS97" s="14"/>
      <c r="MZT97" s="14"/>
      <c r="MZU97" s="14"/>
      <c r="MZV97" s="14"/>
      <c r="MZW97" s="14"/>
      <c r="MZX97" s="14"/>
      <c r="MZY97" s="14"/>
      <c r="MZZ97" s="14"/>
      <c r="NAA97" s="14"/>
      <c r="NAB97" s="14"/>
      <c r="NAC97" s="14"/>
      <c r="NAD97" s="14"/>
      <c r="NAE97" s="14"/>
      <c r="NAF97" s="14"/>
      <c r="NAG97" s="14"/>
      <c r="NAH97" s="14"/>
      <c r="NAI97" s="14"/>
      <c r="NAJ97" s="14"/>
      <c r="NAK97" s="14"/>
      <c r="NAL97" s="14"/>
      <c r="NAM97" s="14"/>
      <c r="NAN97" s="14"/>
      <c r="NAO97" s="14"/>
      <c r="NAP97" s="14"/>
      <c r="NAQ97" s="14"/>
      <c r="NAR97" s="14"/>
      <c r="NAS97" s="14"/>
      <c r="NAT97" s="14"/>
      <c r="NAU97" s="14"/>
      <c r="NAV97" s="14"/>
      <c r="NAW97" s="14"/>
      <c r="NAX97" s="14"/>
      <c r="NAY97" s="14"/>
      <c r="NAZ97" s="14"/>
      <c r="NBA97" s="14"/>
      <c r="NBB97" s="14"/>
      <c r="NBC97" s="14"/>
      <c r="NBD97" s="14"/>
      <c r="NBE97" s="14"/>
      <c r="NBF97" s="14"/>
      <c r="NBG97" s="14"/>
      <c r="NBH97" s="14"/>
      <c r="NBI97" s="14"/>
      <c r="NBJ97" s="14"/>
      <c r="NBK97" s="14"/>
      <c r="NBL97" s="14"/>
      <c r="NBM97" s="14"/>
      <c r="NBN97" s="14"/>
      <c r="NBO97" s="14"/>
      <c r="NBP97" s="14"/>
      <c r="NBQ97" s="14"/>
      <c r="NBR97" s="14"/>
      <c r="NBS97" s="14"/>
      <c r="NBT97" s="14"/>
      <c r="NBU97" s="14"/>
      <c r="NBV97" s="14"/>
      <c r="NBW97" s="14"/>
      <c r="NBX97" s="14"/>
      <c r="NBY97" s="14"/>
      <c r="NBZ97" s="14"/>
      <c r="NCA97" s="14"/>
      <c r="NCB97" s="14"/>
      <c r="NCC97" s="14"/>
      <c r="NCD97" s="14"/>
      <c r="NCE97" s="14"/>
      <c r="NCF97" s="14"/>
      <c r="NCG97" s="14"/>
      <c r="NCH97" s="14"/>
      <c r="NCI97" s="14"/>
      <c r="NCJ97" s="14"/>
      <c r="NCK97" s="14"/>
      <c r="NCL97" s="14"/>
      <c r="NCM97" s="14"/>
      <c r="NCN97" s="14"/>
      <c r="NCO97" s="14"/>
      <c r="NCP97" s="14"/>
      <c r="NCQ97" s="14"/>
      <c r="NCR97" s="14"/>
      <c r="NCS97" s="14"/>
      <c r="NCT97" s="14"/>
      <c r="NCU97" s="14"/>
      <c r="NCV97" s="14"/>
      <c r="NCW97" s="14"/>
      <c r="NCX97" s="14"/>
      <c r="NCY97" s="14"/>
      <c r="NCZ97" s="14"/>
      <c r="NDA97" s="14"/>
      <c r="NDB97" s="14"/>
      <c r="NDC97" s="14"/>
      <c r="NDD97" s="14"/>
      <c r="NDE97" s="14"/>
      <c r="NDF97" s="14"/>
      <c r="NDG97" s="14"/>
      <c r="NDH97" s="14"/>
      <c r="NDI97" s="14"/>
      <c r="NDJ97" s="14"/>
      <c r="NDK97" s="14"/>
      <c r="NDL97" s="14"/>
      <c r="NDM97" s="14"/>
      <c r="NDN97" s="14"/>
      <c r="NDO97" s="14"/>
      <c r="NDP97" s="14"/>
      <c r="NDQ97" s="14"/>
      <c r="NDR97" s="14"/>
      <c r="NDS97" s="14"/>
      <c r="NDT97" s="14"/>
      <c r="NDU97" s="14"/>
      <c r="NDV97" s="14"/>
      <c r="NDW97" s="14"/>
      <c r="NDX97" s="14"/>
      <c r="NDY97" s="14"/>
      <c r="NDZ97" s="14"/>
      <c r="NEA97" s="14"/>
      <c r="NEB97" s="14"/>
      <c r="NEC97" s="14"/>
      <c r="NED97" s="14"/>
      <c r="NEE97" s="14"/>
      <c r="NEF97" s="14"/>
      <c r="NEG97" s="14"/>
      <c r="NEH97" s="14"/>
      <c r="NEI97" s="14"/>
      <c r="NEJ97" s="14"/>
      <c r="NEK97" s="14"/>
      <c r="NEL97" s="14"/>
      <c r="NEM97" s="14"/>
      <c r="NEN97" s="14"/>
      <c r="NEO97" s="14"/>
      <c r="NEP97" s="14"/>
      <c r="NEQ97" s="14"/>
      <c r="NER97" s="14"/>
      <c r="NES97" s="14"/>
      <c r="NET97" s="14"/>
      <c r="NEU97" s="14"/>
      <c r="NEV97" s="14"/>
      <c r="NEW97" s="14"/>
      <c r="NEX97" s="14"/>
      <c r="NEY97" s="14"/>
      <c r="NEZ97" s="14"/>
      <c r="NFA97" s="14"/>
      <c r="NFB97" s="14"/>
      <c r="NFC97" s="14"/>
      <c r="NFD97" s="14"/>
      <c r="NFE97" s="14"/>
      <c r="NFF97" s="14"/>
      <c r="NFG97" s="14"/>
      <c r="NFH97" s="14"/>
      <c r="NFI97" s="14"/>
      <c r="NFJ97" s="14"/>
      <c r="NFK97" s="14"/>
      <c r="NFL97" s="14"/>
      <c r="NFM97" s="14"/>
      <c r="NFN97" s="14"/>
      <c r="NFO97" s="14"/>
      <c r="NFP97" s="14"/>
      <c r="NFQ97" s="14"/>
      <c r="NFR97" s="14"/>
      <c r="NFS97" s="14"/>
      <c r="NFT97" s="14"/>
      <c r="NFU97" s="14"/>
      <c r="NFV97" s="14"/>
      <c r="NFW97" s="14"/>
      <c r="NFX97" s="14"/>
      <c r="NFY97" s="14"/>
      <c r="NFZ97" s="14"/>
      <c r="NGA97" s="14"/>
      <c r="NGB97" s="14"/>
      <c r="NGC97" s="14"/>
      <c r="NGD97" s="14"/>
      <c r="NGE97" s="14"/>
      <c r="NGF97" s="14"/>
      <c r="NGG97" s="14"/>
      <c r="NGH97" s="14"/>
      <c r="NGI97" s="14"/>
      <c r="NGJ97" s="14"/>
      <c r="NGK97" s="14"/>
      <c r="NGL97" s="14"/>
      <c r="NGM97" s="14"/>
      <c r="NGN97" s="14"/>
      <c r="NGO97" s="14"/>
      <c r="NGP97" s="14"/>
      <c r="NGQ97" s="14"/>
      <c r="NGR97" s="14"/>
      <c r="NGS97" s="14"/>
      <c r="NGT97" s="14"/>
      <c r="NGU97" s="14"/>
      <c r="NGV97" s="14"/>
      <c r="NGW97" s="14"/>
      <c r="NGX97" s="14"/>
      <c r="NGY97" s="14"/>
      <c r="NGZ97" s="14"/>
      <c r="NHA97" s="14"/>
      <c r="NHB97" s="14"/>
      <c r="NHC97" s="14"/>
      <c r="NHD97" s="14"/>
      <c r="NHE97" s="14"/>
      <c r="NHF97" s="14"/>
      <c r="NHG97" s="14"/>
      <c r="NHH97" s="14"/>
      <c r="NHI97" s="14"/>
      <c r="NHJ97" s="14"/>
      <c r="NHK97" s="14"/>
      <c r="NHL97" s="14"/>
      <c r="NHM97" s="14"/>
      <c r="NHN97" s="14"/>
      <c r="NHO97" s="14"/>
      <c r="NHP97" s="14"/>
      <c r="NHQ97" s="14"/>
      <c r="NHR97" s="14"/>
      <c r="NHS97" s="14"/>
      <c r="NHT97" s="14"/>
      <c r="NHU97" s="14"/>
      <c r="NHV97" s="14"/>
      <c r="NHW97" s="14"/>
      <c r="NHX97" s="14"/>
      <c r="NHY97" s="14"/>
      <c r="NHZ97" s="14"/>
      <c r="NIA97" s="14"/>
      <c r="NIB97" s="14"/>
      <c r="NIC97" s="14"/>
      <c r="NID97" s="14"/>
      <c r="NIE97" s="14"/>
      <c r="NIF97" s="14"/>
      <c r="NIG97" s="14"/>
      <c r="NIH97" s="14"/>
      <c r="NII97" s="14"/>
      <c r="NIJ97" s="14"/>
      <c r="NIK97" s="14"/>
      <c r="NIL97" s="14"/>
      <c r="NIM97" s="14"/>
      <c r="NIN97" s="14"/>
      <c r="NIO97" s="14"/>
      <c r="NIP97" s="14"/>
      <c r="NIQ97" s="14"/>
      <c r="NIR97" s="14"/>
      <c r="NIS97" s="14"/>
      <c r="NIT97" s="14"/>
      <c r="NIU97" s="14"/>
      <c r="NIV97" s="14"/>
      <c r="NIW97" s="14"/>
      <c r="NIX97" s="14"/>
      <c r="NIY97" s="14"/>
      <c r="NIZ97" s="14"/>
      <c r="NJA97" s="14"/>
      <c r="NJB97" s="14"/>
      <c r="NJC97" s="14"/>
      <c r="NJD97" s="14"/>
      <c r="NJE97" s="14"/>
      <c r="NJF97" s="14"/>
      <c r="NJG97" s="14"/>
      <c r="NJH97" s="14"/>
      <c r="NJI97" s="14"/>
      <c r="NJJ97" s="14"/>
      <c r="NJK97" s="14"/>
      <c r="NJL97" s="14"/>
      <c r="NJM97" s="14"/>
      <c r="NJN97" s="14"/>
      <c r="NJO97" s="14"/>
      <c r="NJP97" s="14"/>
      <c r="NJQ97" s="14"/>
      <c r="NJR97" s="14"/>
      <c r="NJS97" s="14"/>
      <c r="NJT97" s="14"/>
      <c r="NJU97" s="14"/>
      <c r="NJV97" s="14"/>
      <c r="NJW97" s="14"/>
      <c r="NJX97" s="14"/>
      <c r="NJY97" s="14"/>
      <c r="NJZ97" s="14"/>
      <c r="NKA97" s="14"/>
      <c r="NKB97" s="14"/>
      <c r="NKC97" s="14"/>
      <c r="NKD97" s="14"/>
      <c r="NKE97" s="14"/>
      <c r="NKF97" s="14"/>
      <c r="NKG97" s="14"/>
      <c r="NKH97" s="14"/>
      <c r="NKI97" s="14"/>
      <c r="NKJ97" s="14"/>
      <c r="NKK97" s="14"/>
      <c r="NKL97" s="14"/>
      <c r="NKM97" s="14"/>
      <c r="NKN97" s="14"/>
      <c r="NKO97" s="14"/>
      <c r="NKP97" s="14"/>
      <c r="NKQ97" s="14"/>
      <c r="NKR97" s="14"/>
      <c r="NKS97" s="14"/>
      <c r="NKT97" s="14"/>
      <c r="NKU97" s="14"/>
      <c r="NKV97" s="14"/>
      <c r="NKW97" s="14"/>
      <c r="NKX97" s="14"/>
      <c r="NKY97" s="14"/>
      <c r="NKZ97" s="14"/>
      <c r="NLA97" s="14"/>
      <c r="NLB97" s="14"/>
      <c r="NLC97" s="14"/>
      <c r="NLD97" s="14"/>
      <c r="NLE97" s="14"/>
      <c r="NLF97" s="14"/>
      <c r="NLG97" s="14"/>
      <c r="NLH97" s="14"/>
      <c r="NLI97" s="14"/>
      <c r="NLJ97" s="14"/>
      <c r="NLK97" s="14"/>
      <c r="NLL97" s="14"/>
      <c r="NLM97" s="14"/>
      <c r="NLN97" s="14"/>
      <c r="NLO97" s="14"/>
      <c r="NLP97" s="14"/>
      <c r="NLQ97" s="14"/>
      <c r="NLR97" s="14"/>
      <c r="NLS97" s="14"/>
      <c r="NLT97" s="14"/>
      <c r="NLU97" s="14"/>
      <c r="NLV97" s="14"/>
      <c r="NLW97" s="14"/>
      <c r="NLX97" s="14"/>
      <c r="NLY97" s="14"/>
      <c r="NLZ97" s="14"/>
      <c r="NMA97" s="14"/>
      <c r="NMB97" s="14"/>
      <c r="NMC97" s="14"/>
      <c r="NMD97" s="14"/>
      <c r="NME97" s="14"/>
      <c r="NMF97" s="14"/>
      <c r="NMG97" s="14"/>
      <c r="NMH97" s="14"/>
      <c r="NMI97" s="14"/>
      <c r="NMJ97" s="14"/>
      <c r="NMK97" s="14"/>
      <c r="NML97" s="14"/>
      <c r="NMM97" s="14"/>
      <c r="NMN97" s="14"/>
      <c r="NMO97" s="14"/>
      <c r="NMP97" s="14"/>
      <c r="NMQ97" s="14"/>
      <c r="NMR97" s="14"/>
      <c r="NMS97" s="14"/>
      <c r="NMT97" s="14"/>
      <c r="NMU97" s="14"/>
      <c r="NMV97" s="14"/>
      <c r="NMW97" s="14"/>
      <c r="NMX97" s="14"/>
      <c r="NMY97" s="14"/>
      <c r="NMZ97" s="14"/>
      <c r="NNA97" s="14"/>
      <c r="NNB97" s="14"/>
      <c r="NNC97" s="14"/>
      <c r="NND97" s="14"/>
      <c r="NNE97" s="14"/>
      <c r="NNF97" s="14"/>
      <c r="NNG97" s="14"/>
      <c r="NNH97" s="14"/>
      <c r="NNI97" s="14"/>
      <c r="NNJ97" s="14"/>
      <c r="NNK97" s="14"/>
      <c r="NNL97" s="14"/>
      <c r="NNM97" s="14"/>
      <c r="NNN97" s="14"/>
      <c r="NNO97" s="14"/>
      <c r="NNP97" s="14"/>
      <c r="NNQ97" s="14"/>
      <c r="NNR97" s="14"/>
      <c r="NNS97" s="14"/>
      <c r="NNT97" s="14"/>
      <c r="NNU97" s="14"/>
      <c r="NNV97" s="14"/>
      <c r="NNW97" s="14"/>
      <c r="NNX97" s="14"/>
      <c r="NNY97" s="14"/>
      <c r="NNZ97" s="14"/>
      <c r="NOA97" s="14"/>
      <c r="NOB97" s="14"/>
      <c r="NOC97" s="14"/>
      <c r="NOD97" s="14"/>
      <c r="NOE97" s="14"/>
      <c r="NOF97" s="14"/>
      <c r="NOG97" s="14"/>
      <c r="NOH97" s="14"/>
      <c r="NOI97" s="14"/>
      <c r="NOJ97" s="14"/>
      <c r="NOK97" s="14"/>
      <c r="NOL97" s="14"/>
      <c r="NOM97" s="14"/>
      <c r="NON97" s="14"/>
      <c r="NOO97" s="14"/>
      <c r="NOP97" s="14"/>
      <c r="NOQ97" s="14"/>
      <c r="NOR97" s="14"/>
      <c r="NOS97" s="14"/>
      <c r="NOT97" s="14"/>
      <c r="NOU97" s="14"/>
      <c r="NOV97" s="14"/>
      <c r="NOW97" s="14"/>
      <c r="NOX97" s="14"/>
      <c r="NOY97" s="14"/>
      <c r="NOZ97" s="14"/>
      <c r="NPA97" s="14"/>
      <c r="NPB97" s="14"/>
      <c r="NPC97" s="14"/>
      <c r="NPD97" s="14"/>
      <c r="NPE97" s="14"/>
      <c r="NPF97" s="14"/>
      <c r="NPG97" s="14"/>
      <c r="NPH97" s="14"/>
      <c r="NPI97" s="14"/>
      <c r="NPJ97" s="14"/>
      <c r="NPK97" s="14"/>
      <c r="NPL97" s="14"/>
      <c r="NPM97" s="14"/>
      <c r="NPN97" s="14"/>
      <c r="NPO97" s="14"/>
      <c r="NPP97" s="14"/>
      <c r="NPQ97" s="14"/>
      <c r="NPR97" s="14"/>
      <c r="NPS97" s="14"/>
      <c r="NPT97" s="14"/>
      <c r="NPU97" s="14"/>
      <c r="NPV97" s="14"/>
      <c r="NPW97" s="14"/>
      <c r="NPX97" s="14"/>
      <c r="NPY97" s="14"/>
      <c r="NPZ97" s="14"/>
      <c r="NQA97" s="14"/>
      <c r="NQB97" s="14"/>
      <c r="NQC97" s="14"/>
      <c r="NQD97" s="14"/>
      <c r="NQE97" s="14"/>
      <c r="NQF97" s="14"/>
      <c r="NQG97" s="14"/>
      <c r="NQH97" s="14"/>
      <c r="NQI97" s="14"/>
      <c r="NQJ97" s="14"/>
      <c r="NQK97" s="14"/>
      <c r="NQL97" s="14"/>
      <c r="NQM97" s="14"/>
      <c r="NQN97" s="14"/>
      <c r="NQO97" s="14"/>
      <c r="NQP97" s="14"/>
      <c r="NQQ97" s="14"/>
      <c r="NQR97" s="14"/>
      <c r="NQS97" s="14"/>
      <c r="NQT97" s="14"/>
      <c r="NQU97" s="14"/>
      <c r="NQV97" s="14"/>
      <c r="NQW97" s="14"/>
      <c r="NQX97" s="14"/>
      <c r="NQY97" s="14"/>
      <c r="NQZ97" s="14"/>
      <c r="NRA97" s="14"/>
      <c r="NRB97" s="14"/>
      <c r="NRC97" s="14"/>
      <c r="NRD97" s="14"/>
      <c r="NRE97" s="14"/>
      <c r="NRF97" s="14"/>
      <c r="NRG97" s="14"/>
      <c r="NRH97" s="14"/>
      <c r="NRI97" s="14"/>
      <c r="NRJ97" s="14"/>
      <c r="NRK97" s="14"/>
      <c r="NRL97" s="14"/>
      <c r="NRM97" s="14"/>
      <c r="NRN97" s="14"/>
      <c r="NRO97" s="14"/>
      <c r="NRP97" s="14"/>
      <c r="NRQ97" s="14"/>
      <c r="NRR97" s="14"/>
      <c r="NRS97" s="14"/>
      <c r="NRT97" s="14"/>
      <c r="NRU97" s="14"/>
      <c r="NRV97" s="14"/>
      <c r="NRW97" s="14"/>
      <c r="NRX97" s="14"/>
      <c r="NRY97" s="14"/>
      <c r="NRZ97" s="14"/>
      <c r="NSA97" s="14"/>
      <c r="NSB97" s="14"/>
      <c r="NSC97" s="14"/>
      <c r="NSD97" s="14"/>
      <c r="NSE97" s="14"/>
      <c r="NSF97" s="14"/>
      <c r="NSG97" s="14"/>
      <c r="NSH97" s="14"/>
      <c r="NSI97" s="14"/>
      <c r="NSJ97" s="14"/>
      <c r="NSK97" s="14"/>
      <c r="NSL97" s="14"/>
      <c r="NSM97" s="14"/>
      <c r="NSN97" s="14"/>
      <c r="NSO97" s="14"/>
      <c r="NSP97" s="14"/>
      <c r="NSQ97" s="14"/>
      <c r="NSR97" s="14"/>
      <c r="NSS97" s="14"/>
      <c r="NST97" s="14"/>
      <c r="NSU97" s="14"/>
      <c r="NSV97" s="14"/>
      <c r="NSW97" s="14"/>
      <c r="NSX97" s="14"/>
      <c r="NSY97" s="14"/>
      <c r="NSZ97" s="14"/>
      <c r="NTA97" s="14"/>
      <c r="NTB97" s="14"/>
      <c r="NTC97" s="14"/>
      <c r="NTD97" s="14"/>
      <c r="NTE97" s="14"/>
      <c r="NTF97" s="14"/>
      <c r="NTG97" s="14"/>
      <c r="NTH97" s="14"/>
      <c r="NTI97" s="14"/>
      <c r="NTJ97" s="14"/>
      <c r="NTK97" s="14"/>
      <c r="NTL97" s="14"/>
      <c r="NTM97" s="14"/>
      <c r="NTN97" s="14"/>
      <c r="NTO97" s="14"/>
      <c r="NTP97" s="14"/>
      <c r="NTQ97" s="14"/>
      <c r="NTR97" s="14"/>
      <c r="NTS97" s="14"/>
      <c r="NTT97" s="14"/>
      <c r="NTU97" s="14"/>
      <c r="NTV97" s="14"/>
      <c r="NTW97" s="14"/>
      <c r="NTX97" s="14"/>
      <c r="NTY97" s="14"/>
      <c r="NTZ97" s="14"/>
      <c r="NUA97" s="14"/>
      <c r="NUB97" s="14"/>
      <c r="NUC97" s="14"/>
      <c r="NUD97" s="14"/>
      <c r="NUE97" s="14"/>
      <c r="NUF97" s="14"/>
      <c r="NUG97" s="14"/>
      <c r="NUH97" s="14"/>
      <c r="NUI97" s="14"/>
      <c r="NUJ97" s="14"/>
      <c r="NUK97" s="14"/>
      <c r="NUL97" s="14"/>
      <c r="NUM97" s="14"/>
      <c r="NUN97" s="14"/>
      <c r="NUO97" s="14"/>
      <c r="NUP97" s="14"/>
      <c r="NUQ97" s="14"/>
      <c r="NUR97" s="14"/>
      <c r="NUS97" s="14"/>
      <c r="NUT97" s="14"/>
      <c r="NUU97" s="14"/>
      <c r="NUV97" s="14"/>
      <c r="NUW97" s="14"/>
      <c r="NUX97" s="14"/>
      <c r="NUY97" s="14"/>
      <c r="NUZ97" s="14"/>
      <c r="NVA97" s="14"/>
      <c r="NVB97" s="14"/>
      <c r="NVC97" s="14"/>
      <c r="NVD97" s="14"/>
      <c r="NVE97" s="14"/>
      <c r="NVF97" s="14"/>
      <c r="NVG97" s="14"/>
      <c r="NVH97" s="14"/>
      <c r="NVI97" s="14"/>
      <c r="NVJ97" s="14"/>
      <c r="NVK97" s="14"/>
      <c r="NVL97" s="14"/>
      <c r="NVM97" s="14"/>
      <c r="NVN97" s="14"/>
      <c r="NVO97" s="14"/>
      <c r="NVP97" s="14"/>
      <c r="NVQ97" s="14"/>
      <c r="NVR97" s="14"/>
      <c r="NVS97" s="14"/>
      <c r="NVT97" s="14"/>
      <c r="NVU97" s="14"/>
      <c r="NVV97" s="14"/>
      <c r="NVW97" s="14"/>
      <c r="NVX97" s="14"/>
      <c r="NVY97" s="14"/>
      <c r="NVZ97" s="14"/>
      <c r="NWA97" s="14"/>
      <c r="NWB97" s="14"/>
      <c r="NWC97" s="14"/>
      <c r="NWD97" s="14"/>
      <c r="NWE97" s="14"/>
      <c r="NWF97" s="14"/>
      <c r="NWG97" s="14"/>
      <c r="NWH97" s="14"/>
      <c r="NWI97" s="14"/>
      <c r="NWJ97" s="14"/>
      <c r="NWK97" s="14"/>
      <c r="NWL97" s="14"/>
      <c r="NWM97" s="14"/>
      <c r="NWN97" s="14"/>
      <c r="NWO97" s="14"/>
      <c r="NWP97" s="14"/>
      <c r="NWQ97" s="14"/>
      <c r="NWR97" s="14"/>
      <c r="NWS97" s="14"/>
      <c r="NWT97" s="14"/>
      <c r="NWU97" s="14"/>
      <c r="NWV97" s="14"/>
      <c r="NWW97" s="14"/>
      <c r="NWX97" s="14"/>
      <c r="NWY97" s="14"/>
      <c r="NWZ97" s="14"/>
      <c r="NXA97" s="14"/>
      <c r="NXB97" s="14"/>
      <c r="NXC97" s="14"/>
      <c r="NXD97" s="14"/>
      <c r="NXE97" s="14"/>
      <c r="NXF97" s="14"/>
      <c r="NXG97" s="14"/>
      <c r="NXH97" s="14"/>
      <c r="NXI97" s="14"/>
      <c r="NXJ97" s="14"/>
      <c r="NXK97" s="14"/>
      <c r="NXL97" s="14"/>
      <c r="NXM97" s="14"/>
      <c r="NXN97" s="14"/>
      <c r="NXO97" s="14"/>
      <c r="NXP97" s="14"/>
      <c r="NXQ97" s="14"/>
      <c r="NXR97" s="14"/>
      <c r="NXS97" s="14"/>
      <c r="NXT97" s="14"/>
      <c r="NXU97" s="14"/>
      <c r="NXV97" s="14"/>
      <c r="NXW97" s="14"/>
      <c r="NXX97" s="14"/>
      <c r="NXY97" s="14"/>
      <c r="NXZ97" s="14"/>
      <c r="NYA97" s="14"/>
      <c r="NYB97" s="14"/>
      <c r="NYC97" s="14"/>
      <c r="NYD97" s="14"/>
      <c r="NYE97" s="14"/>
      <c r="NYF97" s="14"/>
      <c r="NYG97" s="14"/>
      <c r="NYH97" s="14"/>
      <c r="NYI97" s="14"/>
      <c r="NYJ97" s="14"/>
      <c r="NYK97" s="14"/>
      <c r="NYL97" s="14"/>
      <c r="NYM97" s="14"/>
      <c r="NYN97" s="14"/>
      <c r="NYO97" s="14"/>
      <c r="NYP97" s="14"/>
      <c r="NYQ97" s="14"/>
      <c r="NYR97" s="14"/>
      <c r="NYS97" s="14"/>
      <c r="NYT97" s="14"/>
      <c r="NYU97" s="14"/>
      <c r="NYV97" s="14"/>
      <c r="NYW97" s="14"/>
      <c r="NYX97" s="14"/>
      <c r="NYY97" s="14"/>
      <c r="NYZ97" s="14"/>
      <c r="NZA97" s="14"/>
      <c r="NZB97" s="14"/>
      <c r="NZC97" s="14"/>
      <c r="NZD97" s="14"/>
      <c r="NZE97" s="14"/>
      <c r="NZF97" s="14"/>
      <c r="NZG97" s="14"/>
      <c r="NZH97" s="14"/>
      <c r="NZI97" s="14"/>
      <c r="NZJ97" s="14"/>
      <c r="NZK97" s="14"/>
      <c r="NZL97" s="14"/>
      <c r="NZM97" s="14"/>
      <c r="NZN97" s="14"/>
      <c r="NZO97" s="14"/>
      <c r="NZP97" s="14"/>
      <c r="NZQ97" s="14"/>
      <c r="NZR97" s="14"/>
      <c r="NZS97" s="14"/>
      <c r="NZT97" s="14"/>
      <c r="NZU97" s="14"/>
      <c r="NZV97" s="14"/>
      <c r="NZW97" s="14"/>
      <c r="NZX97" s="14"/>
      <c r="NZY97" s="14"/>
      <c r="NZZ97" s="14"/>
      <c r="OAA97" s="14"/>
      <c r="OAB97" s="14"/>
      <c r="OAC97" s="14"/>
      <c r="OAD97" s="14"/>
      <c r="OAE97" s="14"/>
      <c r="OAF97" s="14"/>
      <c r="OAG97" s="14"/>
      <c r="OAH97" s="14"/>
      <c r="OAI97" s="14"/>
      <c r="OAJ97" s="14"/>
      <c r="OAK97" s="14"/>
      <c r="OAL97" s="14"/>
      <c r="OAM97" s="14"/>
      <c r="OAN97" s="14"/>
      <c r="OAO97" s="14"/>
      <c r="OAP97" s="14"/>
      <c r="OAQ97" s="14"/>
      <c r="OAR97" s="14"/>
      <c r="OAS97" s="14"/>
      <c r="OAT97" s="14"/>
      <c r="OAU97" s="14"/>
      <c r="OAV97" s="14"/>
      <c r="OAW97" s="14"/>
      <c r="OAX97" s="14"/>
      <c r="OAY97" s="14"/>
      <c r="OAZ97" s="14"/>
      <c r="OBA97" s="14"/>
      <c r="OBB97" s="14"/>
      <c r="OBC97" s="14"/>
      <c r="OBD97" s="14"/>
      <c r="OBE97" s="14"/>
      <c r="OBF97" s="14"/>
      <c r="OBG97" s="14"/>
      <c r="OBH97" s="14"/>
      <c r="OBI97" s="14"/>
      <c r="OBJ97" s="14"/>
      <c r="OBK97" s="14"/>
      <c r="OBL97" s="14"/>
      <c r="OBM97" s="14"/>
      <c r="OBN97" s="14"/>
      <c r="OBO97" s="14"/>
      <c r="OBP97" s="14"/>
      <c r="OBQ97" s="14"/>
      <c r="OBR97" s="14"/>
      <c r="OBS97" s="14"/>
      <c r="OBT97" s="14"/>
      <c r="OBU97" s="14"/>
      <c r="OBV97" s="14"/>
      <c r="OBW97" s="14"/>
      <c r="OBX97" s="14"/>
      <c r="OBY97" s="14"/>
      <c r="OBZ97" s="14"/>
      <c r="OCA97" s="14"/>
      <c r="OCB97" s="14"/>
      <c r="OCC97" s="14"/>
      <c r="OCD97" s="14"/>
      <c r="OCE97" s="14"/>
      <c r="OCF97" s="14"/>
      <c r="OCG97" s="14"/>
      <c r="OCH97" s="14"/>
      <c r="OCI97" s="14"/>
      <c r="OCJ97" s="14"/>
      <c r="OCK97" s="14"/>
      <c r="OCL97" s="14"/>
      <c r="OCM97" s="14"/>
      <c r="OCN97" s="14"/>
      <c r="OCO97" s="14"/>
      <c r="OCP97" s="14"/>
      <c r="OCQ97" s="14"/>
      <c r="OCR97" s="14"/>
      <c r="OCS97" s="14"/>
      <c r="OCT97" s="14"/>
      <c r="OCU97" s="14"/>
      <c r="OCV97" s="14"/>
      <c r="OCW97" s="14"/>
      <c r="OCX97" s="14"/>
      <c r="OCY97" s="14"/>
      <c r="OCZ97" s="14"/>
      <c r="ODA97" s="14"/>
      <c r="ODB97" s="14"/>
      <c r="ODC97" s="14"/>
      <c r="ODD97" s="14"/>
      <c r="ODE97" s="14"/>
      <c r="ODF97" s="14"/>
      <c r="ODG97" s="14"/>
      <c r="ODH97" s="14"/>
      <c r="ODI97" s="14"/>
      <c r="ODJ97" s="14"/>
      <c r="ODK97" s="14"/>
      <c r="ODL97" s="14"/>
      <c r="ODM97" s="14"/>
      <c r="ODN97" s="14"/>
      <c r="ODO97" s="14"/>
      <c r="ODP97" s="14"/>
      <c r="ODQ97" s="14"/>
      <c r="ODR97" s="14"/>
      <c r="ODS97" s="14"/>
      <c r="ODT97" s="14"/>
      <c r="ODU97" s="14"/>
      <c r="ODV97" s="14"/>
      <c r="ODW97" s="14"/>
      <c r="ODX97" s="14"/>
      <c r="ODY97" s="14"/>
      <c r="ODZ97" s="14"/>
      <c r="OEA97" s="14"/>
      <c r="OEB97" s="14"/>
      <c r="OEC97" s="14"/>
      <c r="OED97" s="14"/>
      <c r="OEE97" s="14"/>
      <c r="OEF97" s="14"/>
      <c r="OEG97" s="14"/>
      <c r="OEH97" s="14"/>
      <c r="OEI97" s="14"/>
      <c r="OEJ97" s="14"/>
      <c r="OEK97" s="14"/>
      <c r="OEL97" s="14"/>
      <c r="OEM97" s="14"/>
      <c r="OEN97" s="14"/>
      <c r="OEO97" s="14"/>
      <c r="OEP97" s="14"/>
      <c r="OEQ97" s="14"/>
      <c r="OER97" s="14"/>
      <c r="OES97" s="14"/>
      <c r="OET97" s="14"/>
      <c r="OEU97" s="14"/>
      <c r="OEV97" s="14"/>
      <c r="OEW97" s="14"/>
      <c r="OEX97" s="14"/>
      <c r="OEY97" s="14"/>
      <c r="OEZ97" s="14"/>
      <c r="OFA97" s="14"/>
      <c r="OFB97" s="14"/>
      <c r="OFC97" s="14"/>
      <c r="OFD97" s="14"/>
      <c r="OFE97" s="14"/>
      <c r="OFF97" s="14"/>
      <c r="OFG97" s="14"/>
      <c r="OFH97" s="14"/>
      <c r="OFI97" s="14"/>
      <c r="OFJ97" s="14"/>
      <c r="OFK97" s="14"/>
      <c r="OFL97" s="14"/>
      <c r="OFM97" s="14"/>
      <c r="OFN97" s="14"/>
      <c r="OFO97" s="14"/>
      <c r="OFP97" s="14"/>
      <c r="OFQ97" s="14"/>
      <c r="OFR97" s="14"/>
      <c r="OFS97" s="14"/>
      <c r="OFT97" s="14"/>
      <c r="OFU97" s="14"/>
      <c r="OFV97" s="14"/>
      <c r="OFW97" s="14"/>
      <c r="OFX97" s="14"/>
      <c r="OFY97" s="14"/>
      <c r="OFZ97" s="14"/>
      <c r="OGA97" s="14"/>
      <c r="OGB97" s="14"/>
      <c r="OGC97" s="14"/>
      <c r="OGD97" s="14"/>
      <c r="OGE97" s="14"/>
      <c r="OGF97" s="14"/>
      <c r="OGG97" s="14"/>
      <c r="OGH97" s="14"/>
      <c r="OGI97" s="14"/>
      <c r="OGJ97" s="14"/>
      <c r="OGK97" s="14"/>
      <c r="OGL97" s="14"/>
      <c r="OGM97" s="14"/>
      <c r="OGN97" s="14"/>
      <c r="OGO97" s="14"/>
      <c r="OGP97" s="14"/>
      <c r="OGQ97" s="14"/>
      <c r="OGR97" s="14"/>
      <c r="OGS97" s="14"/>
      <c r="OGT97" s="14"/>
      <c r="OGU97" s="14"/>
      <c r="OGV97" s="14"/>
      <c r="OGW97" s="14"/>
      <c r="OGX97" s="14"/>
      <c r="OGY97" s="14"/>
      <c r="OGZ97" s="14"/>
      <c r="OHA97" s="14"/>
      <c r="OHB97" s="14"/>
      <c r="OHC97" s="14"/>
      <c r="OHD97" s="14"/>
      <c r="OHE97" s="14"/>
      <c r="OHF97" s="14"/>
      <c r="OHG97" s="14"/>
      <c r="OHH97" s="14"/>
      <c r="OHI97" s="14"/>
      <c r="OHJ97" s="14"/>
      <c r="OHK97" s="14"/>
      <c r="OHL97" s="14"/>
      <c r="OHM97" s="14"/>
      <c r="OHN97" s="14"/>
      <c r="OHO97" s="14"/>
      <c r="OHP97" s="14"/>
      <c r="OHQ97" s="14"/>
      <c r="OHR97" s="14"/>
      <c r="OHS97" s="14"/>
      <c r="OHT97" s="14"/>
      <c r="OHU97" s="14"/>
      <c r="OHV97" s="14"/>
      <c r="OHW97" s="14"/>
      <c r="OHX97" s="14"/>
      <c r="OHY97" s="14"/>
      <c r="OHZ97" s="14"/>
      <c r="OIA97" s="14"/>
      <c r="OIB97" s="14"/>
      <c r="OIC97" s="14"/>
      <c r="OID97" s="14"/>
      <c r="OIE97" s="14"/>
      <c r="OIF97" s="14"/>
      <c r="OIG97" s="14"/>
      <c r="OIH97" s="14"/>
      <c r="OII97" s="14"/>
      <c r="OIJ97" s="14"/>
      <c r="OIK97" s="14"/>
      <c r="OIL97" s="14"/>
      <c r="OIM97" s="14"/>
      <c r="OIN97" s="14"/>
      <c r="OIO97" s="14"/>
      <c r="OIP97" s="14"/>
      <c r="OIQ97" s="14"/>
      <c r="OIR97" s="14"/>
      <c r="OIS97" s="14"/>
      <c r="OIT97" s="14"/>
      <c r="OIU97" s="14"/>
      <c r="OIV97" s="14"/>
      <c r="OIW97" s="14"/>
      <c r="OIX97" s="14"/>
      <c r="OIY97" s="14"/>
      <c r="OIZ97" s="14"/>
      <c r="OJA97" s="14"/>
      <c r="OJB97" s="14"/>
      <c r="OJC97" s="14"/>
      <c r="OJD97" s="14"/>
      <c r="OJE97" s="14"/>
      <c r="OJF97" s="14"/>
      <c r="OJG97" s="14"/>
      <c r="OJH97" s="14"/>
      <c r="OJI97" s="14"/>
      <c r="OJJ97" s="14"/>
      <c r="OJK97" s="14"/>
      <c r="OJL97" s="14"/>
      <c r="OJM97" s="14"/>
      <c r="OJN97" s="14"/>
      <c r="OJO97" s="14"/>
      <c r="OJP97" s="14"/>
      <c r="OJQ97" s="14"/>
      <c r="OJR97" s="14"/>
      <c r="OJS97" s="14"/>
      <c r="OJT97" s="14"/>
      <c r="OJU97" s="14"/>
      <c r="OJV97" s="14"/>
      <c r="OJW97" s="14"/>
      <c r="OJX97" s="14"/>
      <c r="OJY97" s="14"/>
      <c r="OJZ97" s="14"/>
      <c r="OKA97" s="14"/>
      <c r="OKB97" s="14"/>
      <c r="OKC97" s="14"/>
      <c r="OKD97" s="14"/>
      <c r="OKE97" s="14"/>
      <c r="OKF97" s="14"/>
      <c r="OKG97" s="14"/>
      <c r="OKH97" s="14"/>
      <c r="OKI97" s="14"/>
      <c r="OKJ97" s="14"/>
      <c r="OKK97" s="14"/>
      <c r="OKL97" s="14"/>
      <c r="OKM97" s="14"/>
      <c r="OKN97" s="14"/>
      <c r="OKO97" s="14"/>
      <c r="OKP97" s="14"/>
      <c r="OKQ97" s="14"/>
      <c r="OKR97" s="14"/>
      <c r="OKS97" s="14"/>
      <c r="OKT97" s="14"/>
      <c r="OKU97" s="14"/>
      <c r="OKV97" s="14"/>
      <c r="OKW97" s="14"/>
      <c r="OKX97" s="14"/>
      <c r="OKY97" s="14"/>
      <c r="OKZ97" s="14"/>
      <c r="OLA97" s="14"/>
      <c r="OLB97" s="14"/>
      <c r="OLC97" s="14"/>
      <c r="OLD97" s="14"/>
      <c r="OLE97" s="14"/>
      <c r="OLF97" s="14"/>
      <c r="OLG97" s="14"/>
      <c r="OLH97" s="14"/>
      <c r="OLI97" s="14"/>
      <c r="OLJ97" s="14"/>
      <c r="OLK97" s="14"/>
      <c r="OLL97" s="14"/>
      <c r="OLM97" s="14"/>
      <c r="OLN97" s="14"/>
      <c r="OLO97" s="14"/>
      <c r="OLP97" s="14"/>
      <c r="OLQ97" s="14"/>
      <c r="OLR97" s="14"/>
      <c r="OLS97" s="14"/>
      <c r="OLT97" s="14"/>
      <c r="OLU97" s="14"/>
      <c r="OLV97" s="14"/>
      <c r="OLW97" s="14"/>
      <c r="OLX97" s="14"/>
      <c r="OLY97" s="14"/>
      <c r="OLZ97" s="14"/>
      <c r="OMA97" s="14"/>
      <c r="OMB97" s="14"/>
      <c r="OMC97" s="14"/>
      <c r="OMD97" s="14"/>
      <c r="OME97" s="14"/>
      <c r="OMF97" s="14"/>
      <c r="OMG97" s="14"/>
      <c r="OMH97" s="14"/>
      <c r="OMI97" s="14"/>
      <c r="OMJ97" s="14"/>
      <c r="OMK97" s="14"/>
      <c r="OML97" s="14"/>
      <c r="OMM97" s="14"/>
      <c r="OMN97" s="14"/>
      <c r="OMO97" s="14"/>
      <c r="OMP97" s="14"/>
      <c r="OMQ97" s="14"/>
      <c r="OMR97" s="14"/>
      <c r="OMS97" s="14"/>
      <c r="OMT97" s="14"/>
      <c r="OMU97" s="14"/>
      <c r="OMV97" s="14"/>
      <c r="OMW97" s="14"/>
      <c r="OMX97" s="14"/>
      <c r="OMY97" s="14"/>
      <c r="OMZ97" s="14"/>
      <c r="ONA97" s="14"/>
      <c r="ONB97" s="14"/>
      <c r="ONC97" s="14"/>
      <c r="OND97" s="14"/>
      <c r="ONE97" s="14"/>
      <c r="ONF97" s="14"/>
      <c r="ONG97" s="14"/>
      <c r="ONH97" s="14"/>
      <c r="ONI97" s="14"/>
      <c r="ONJ97" s="14"/>
      <c r="ONK97" s="14"/>
      <c r="ONL97" s="14"/>
      <c r="ONM97" s="14"/>
      <c r="ONN97" s="14"/>
      <c r="ONO97" s="14"/>
      <c r="ONP97" s="14"/>
      <c r="ONQ97" s="14"/>
      <c r="ONR97" s="14"/>
      <c r="ONS97" s="14"/>
      <c r="ONT97" s="14"/>
      <c r="ONU97" s="14"/>
      <c r="ONV97" s="14"/>
      <c r="ONW97" s="14"/>
      <c r="ONX97" s="14"/>
      <c r="ONY97" s="14"/>
      <c r="ONZ97" s="14"/>
      <c r="OOA97" s="14"/>
      <c r="OOB97" s="14"/>
      <c r="OOC97" s="14"/>
      <c r="OOD97" s="14"/>
      <c r="OOE97" s="14"/>
      <c r="OOF97" s="14"/>
      <c r="OOG97" s="14"/>
      <c r="OOH97" s="14"/>
      <c r="OOI97" s="14"/>
      <c r="OOJ97" s="14"/>
      <c r="OOK97" s="14"/>
      <c r="OOL97" s="14"/>
      <c r="OOM97" s="14"/>
      <c r="OON97" s="14"/>
      <c r="OOO97" s="14"/>
      <c r="OOP97" s="14"/>
      <c r="OOQ97" s="14"/>
      <c r="OOR97" s="14"/>
      <c r="OOS97" s="14"/>
      <c r="OOT97" s="14"/>
      <c r="OOU97" s="14"/>
      <c r="OOV97" s="14"/>
      <c r="OOW97" s="14"/>
      <c r="OOX97" s="14"/>
      <c r="OOY97" s="14"/>
      <c r="OOZ97" s="14"/>
      <c r="OPA97" s="14"/>
      <c r="OPB97" s="14"/>
      <c r="OPC97" s="14"/>
      <c r="OPD97" s="14"/>
      <c r="OPE97" s="14"/>
      <c r="OPF97" s="14"/>
      <c r="OPG97" s="14"/>
      <c r="OPH97" s="14"/>
      <c r="OPI97" s="14"/>
      <c r="OPJ97" s="14"/>
      <c r="OPK97" s="14"/>
      <c r="OPL97" s="14"/>
      <c r="OPM97" s="14"/>
      <c r="OPN97" s="14"/>
      <c r="OPO97" s="14"/>
      <c r="OPP97" s="14"/>
      <c r="OPQ97" s="14"/>
      <c r="OPR97" s="14"/>
      <c r="OPS97" s="14"/>
      <c r="OPT97" s="14"/>
      <c r="OPU97" s="14"/>
      <c r="OPV97" s="14"/>
      <c r="OPW97" s="14"/>
      <c r="OPX97" s="14"/>
      <c r="OPY97" s="14"/>
      <c r="OPZ97" s="14"/>
      <c r="OQA97" s="14"/>
      <c r="OQB97" s="14"/>
      <c r="OQC97" s="14"/>
      <c r="OQD97" s="14"/>
      <c r="OQE97" s="14"/>
      <c r="OQF97" s="14"/>
      <c r="OQG97" s="14"/>
      <c r="OQH97" s="14"/>
      <c r="OQI97" s="14"/>
      <c r="OQJ97" s="14"/>
      <c r="OQK97" s="14"/>
      <c r="OQL97" s="14"/>
      <c r="OQM97" s="14"/>
      <c r="OQN97" s="14"/>
      <c r="OQO97" s="14"/>
      <c r="OQP97" s="14"/>
      <c r="OQQ97" s="14"/>
      <c r="OQR97" s="14"/>
      <c r="OQS97" s="14"/>
      <c r="OQT97" s="14"/>
      <c r="OQU97" s="14"/>
      <c r="OQV97" s="14"/>
      <c r="OQW97" s="14"/>
      <c r="OQX97" s="14"/>
      <c r="OQY97" s="14"/>
      <c r="OQZ97" s="14"/>
      <c r="ORA97" s="14"/>
      <c r="ORB97" s="14"/>
      <c r="ORC97" s="14"/>
      <c r="ORD97" s="14"/>
      <c r="ORE97" s="14"/>
      <c r="ORF97" s="14"/>
      <c r="ORG97" s="14"/>
      <c r="ORH97" s="14"/>
      <c r="ORI97" s="14"/>
      <c r="ORJ97" s="14"/>
      <c r="ORK97" s="14"/>
      <c r="ORL97" s="14"/>
      <c r="ORM97" s="14"/>
      <c r="ORN97" s="14"/>
      <c r="ORO97" s="14"/>
      <c r="ORP97" s="14"/>
      <c r="ORQ97" s="14"/>
      <c r="ORR97" s="14"/>
      <c r="ORS97" s="14"/>
      <c r="ORT97" s="14"/>
      <c r="ORU97" s="14"/>
      <c r="ORV97" s="14"/>
      <c r="ORW97" s="14"/>
      <c r="ORX97" s="14"/>
      <c r="ORY97" s="14"/>
      <c r="ORZ97" s="14"/>
      <c r="OSA97" s="14"/>
      <c r="OSB97" s="14"/>
      <c r="OSC97" s="14"/>
      <c r="OSD97" s="14"/>
      <c r="OSE97" s="14"/>
      <c r="OSF97" s="14"/>
      <c r="OSG97" s="14"/>
      <c r="OSH97" s="14"/>
      <c r="OSI97" s="14"/>
      <c r="OSJ97" s="14"/>
      <c r="OSK97" s="14"/>
      <c r="OSL97" s="14"/>
      <c r="OSM97" s="14"/>
      <c r="OSN97" s="14"/>
      <c r="OSO97" s="14"/>
      <c r="OSP97" s="14"/>
      <c r="OSQ97" s="14"/>
      <c r="OSR97" s="14"/>
      <c r="OSS97" s="14"/>
      <c r="OST97" s="14"/>
      <c r="OSU97" s="14"/>
      <c r="OSV97" s="14"/>
      <c r="OSW97" s="14"/>
      <c r="OSX97" s="14"/>
      <c r="OSY97" s="14"/>
      <c r="OSZ97" s="14"/>
      <c r="OTA97" s="14"/>
      <c r="OTB97" s="14"/>
      <c r="OTC97" s="14"/>
      <c r="OTD97" s="14"/>
      <c r="OTE97" s="14"/>
      <c r="OTF97" s="14"/>
      <c r="OTG97" s="14"/>
      <c r="OTH97" s="14"/>
      <c r="OTI97" s="14"/>
      <c r="OTJ97" s="14"/>
      <c r="OTK97" s="14"/>
      <c r="OTL97" s="14"/>
      <c r="OTM97" s="14"/>
      <c r="OTN97" s="14"/>
      <c r="OTO97" s="14"/>
      <c r="OTP97" s="14"/>
      <c r="OTQ97" s="14"/>
      <c r="OTR97" s="14"/>
      <c r="OTS97" s="14"/>
      <c r="OTT97" s="14"/>
      <c r="OTU97" s="14"/>
      <c r="OTV97" s="14"/>
      <c r="OTW97" s="14"/>
      <c r="OTX97" s="14"/>
      <c r="OTY97" s="14"/>
      <c r="OTZ97" s="14"/>
      <c r="OUA97" s="14"/>
      <c r="OUB97" s="14"/>
      <c r="OUC97" s="14"/>
      <c r="OUD97" s="14"/>
      <c r="OUE97" s="14"/>
      <c r="OUF97" s="14"/>
      <c r="OUG97" s="14"/>
      <c r="OUH97" s="14"/>
      <c r="OUI97" s="14"/>
      <c r="OUJ97" s="14"/>
      <c r="OUK97" s="14"/>
      <c r="OUL97" s="14"/>
      <c r="OUM97" s="14"/>
      <c r="OUN97" s="14"/>
      <c r="OUO97" s="14"/>
      <c r="OUP97" s="14"/>
      <c r="OUQ97" s="14"/>
      <c r="OUR97" s="14"/>
      <c r="OUS97" s="14"/>
      <c r="OUT97" s="14"/>
      <c r="OUU97" s="14"/>
      <c r="OUV97" s="14"/>
      <c r="OUW97" s="14"/>
      <c r="OUX97" s="14"/>
      <c r="OUY97" s="14"/>
      <c r="OUZ97" s="14"/>
      <c r="OVA97" s="14"/>
      <c r="OVB97" s="14"/>
      <c r="OVC97" s="14"/>
      <c r="OVD97" s="14"/>
      <c r="OVE97" s="14"/>
      <c r="OVF97" s="14"/>
      <c r="OVG97" s="14"/>
      <c r="OVH97" s="14"/>
      <c r="OVI97" s="14"/>
      <c r="OVJ97" s="14"/>
      <c r="OVK97" s="14"/>
      <c r="OVL97" s="14"/>
      <c r="OVM97" s="14"/>
      <c r="OVN97" s="14"/>
      <c r="OVO97" s="14"/>
      <c r="OVP97" s="14"/>
      <c r="OVQ97" s="14"/>
      <c r="OVR97" s="14"/>
      <c r="OVS97" s="14"/>
      <c r="OVT97" s="14"/>
      <c r="OVU97" s="14"/>
      <c r="OVV97" s="14"/>
      <c r="OVW97" s="14"/>
      <c r="OVX97" s="14"/>
      <c r="OVY97" s="14"/>
      <c r="OVZ97" s="14"/>
      <c r="OWA97" s="14"/>
      <c r="OWB97" s="14"/>
      <c r="OWC97" s="14"/>
      <c r="OWD97" s="14"/>
      <c r="OWE97" s="14"/>
      <c r="OWF97" s="14"/>
      <c r="OWG97" s="14"/>
      <c r="OWH97" s="14"/>
      <c r="OWI97" s="14"/>
      <c r="OWJ97" s="14"/>
      <c r="OWK97" s="14"/>
      <c r="OWL97" s="14"/>
      <c r="OWM97" s="14"/>
      <c r="OWN97" s="14"/>
      <c r="OWO97" s="14"/>
      <c r="OWP97" s="14"/>
      <c r="OWQ97" s="14"/>
      <c r="OWR97" s="14"/>
      <c r="OWS97" s="14"/>
      <c r="OWT97" s="14"/>
      <c r="OWU97" s="14"/>
      <c r="OWV97" s="14"/>
      <c r="OWW97" s="14"/>
      <c r="OWX97" s="14"/>
      <c r="OWY97" s="14"/>
      <c r="OWZ97" s="14"/>
      <c r="OXA97" s="14"/>
      <c r="OXB97" s="14"/>
      <c r="OXC97" s="14"/>
      <c r="OXD97" s="14"/>
      <c r="OXE97" s="14"/>
      <c r="OXF97" s="14"/>
      <c r="OXG97" s="14"/>
      <c r="OXH97" s="14"/>
      <c r="OXI97" s="14"/>
      <c r="OXJ97" s="14"/>
      <c r="OXK97" s="14"/>
      <c r="OXL97" s="14"/>
      <c r="OXM97" s="14"/>
      <c r="OXN97" s="14"/>
      <c r="OXO97" s="14"/>
      <c r="OXP97" s="14"/>
      <c r="OXQ97" s="14"/>
      <c r="OXR97" s="14"/>
      <c r="OXS97" s="14"/>
      <c r="OXT97" s="14"/>
      <c r="OXU97" s="14"/>
      <c r="OXV97" s="14"/>
      <c r="OXW97" s="14"/>
      <c r="OXX97" s="14"/>
      <c r="OXY97" s="14"/>
      <c r="OXZ97" s="14"/>
      <c r="OYA97" s="14"/>
      <c r="OYB97" s="14"/>
      <c r="OYC97" s="14"/>
      <c r="OYD97" s="14"/>
      <c r="OYE97" s="14"/>
      <c r="OYF97" s="14"/>
      <c r="OYG97" s="14"/>
      <c r="OYH97" s="14"/>
      <c r="OYI97" s="14"/>
      <c r="OYJ97" s="14"/>
      <c r="OYK97" s="14"/>
      <c r="OYL97" s="14"/>
      <c r="OYM97" s="14"/>
      <c r="OYN97" s="14"/>
      <c r="OYO97" s="14"/>
      <c r="OYP97" s="14"/>
      <c r="OYQ97" s="14"/>
      <c r="OYR97" s="14"/>
      <c r="OYS97" s="14"/>
      <c r="OYT97" s="14"/>
      <c r="OYU97" s="14"/>
      <c r="OYV97" s="14"/>
      <c r="OYW97" s="14"/>
      <c r="OYX97" s="14"/>
      <c r="OYY97" s="14"/>
      <c r="OYZ97" s="14"/>
      <c r="OZA97" s="14"/>
      <c r="OZB97" s="14"/>
      <c r="OZC97" s="14"/>
      <c r="OZD97" s="14"/>
      <c r="OZE97" s="14"/>
      <c r="OZF97" s="14"/>
      <c r="OZG97" s="14"/>
      <c r="OZH97" s="14"/>
      <c r="OZI97" s="14"/>
      <c r="OZJ97" s="14"/>
      <c r="OZK97" s="14"/>
      <c r="OZL97" s="14"/>
      <c r="OZM97" s="14"/>
      <c r="OZN97" s="14"/>
      <c r="OZO97" s="14"/>
      <c r="OZP97" s="14"/>
      <c r="OZQ97" s="14"/>
      <c r="OZR97" s="14"/>
      <c r="OZS97" s="14"/>
      <c r="OZT97" s="14"/>
      <c r="OZU97" s="14"/>
      <c r="OZV97" s="14"/>
      <c r="OZW97" s="14"/>
      <c r="OZX97" s="14"/>
      <c r="OZY97" s="14"/>
      <c r="OZZ97" s="14"/>
      <c r="PAA97" s="14"/>
      <c r="PAB97" s="14"/>
      <c r="PAC97" s="14"/>
      <c r="PAD97" s="14"/>
      <c r="PAE97" s="14"/>
      <c r="PAF97" s="14"/>
      <c r="PAG97" s="14"/>
      <c r="PAH97" s="14"/>
      <c r="PAI97" s="14"/>
      <c r="PAJ97" s="14"/>
      <c r="PAK97" s="14"/>
      <c r="PAL97" s="14"/>
      <c r="PAM97" s="14"/>
      <c r="PAN97" s="14"/>
      <c r="PAO97" s="14"/>
      <c r="PAP97" s="14"/>
      <c r="PAQ97" s="14"/>
      <c r="PAR97" s="14"/>
      <c r="PAS97" s="14"/>
      <c r="PAT97" s="14"/>
      <c r="PAU97" s="14"/>
      <c r="PAV97" s="14"/>
      <c r="PAW97" s="14"/>
      <c r="PAX97" s="14"/>
      <c r="PAY97" s="14"/>
      <c r="PAZ97" s="14"/>
      <c r="PBA97" s="14"/>
      <c r="PBB97" s="14"/>
      <c r="PBC97" s="14"/>
      <c r="PBD97" s="14"/>
      <c r="PBE97" s="14"/>
      <c r="PBF97" s="14"/>
      <c r="PBG97" s="14"/>
      <c r="PBH97" s="14"/>
      <c r="PBI97" s="14"/>
      <c r="PBJ97" s="14"/>
      <c r="PBK97" s="14"/>
      <c r="PBL97" s="14"/>
      <c r="PBM97" s="14"/>
      <c r="PBN97" s="14"/>
      <c r="PBO97" s="14"/>
      <c r="PBP97" s="14"/>
      <c r="PBQ97" s="14"/>
      <c r="PBR97" s="14"/>
      <c r="PBS97" s="14"/>
      <c r="PBT97" s="14"/>
      <c r="PBU97" s="14"/>
      <c r="PBV97" s="14"/>
      <c r="PBW97" s="14"/>
      <c r="PBX97" s="14"/>
      <c r="PBY97" s="14"/>
      <c r="PBZ97" s="14"/>
      <c r="PCA97" s="14"/>
      <c r="PCB97" s="14"/>
      <c r="PCC97" s="14"/>
      <c r="PCD97" s="14"/>
      <c r="PCE97" s="14"/>
      <c r="PCF97" s="14"/>
      <c r="PCG97" s="14"/>
      <c r="PCH97" s="14"/>
      <c r="PCI97" s="14"/>
      <c r="PCJ97" s="14"/>
      <c r="PCK97" s="14"/>
      <c r="PCL97" s="14"/>
      <c r="PCM97" s="14"/>
      <c r="PCN97" s="14"/>
      <c r="PCO97" s="14"/>
      <c r="PCP97" s="14"/>
      <c r="PCQ97" s="14"/>
      <c r="PCR97" s="14"/>
      <c r="PCS97" s="14"/>
      <c r="PCT97" s="14"/>
      <c r="PCU97" s="14"/>
      <c r="PCV97" s="14"/>
      <c r="PCW97" s="14"/>
      <c r="PCX97" s="14"/>
      <c r="PCY97" s="14"/>
      <c r="PCZ97" s="14"/>
      <c r="PDA97" s="14"/>
      <c r="PDB97" s="14"/>
      <c r="PDC97" s="14"/>
      <c r="PDD97" s="14"/>
      <c r="PDE97" s="14"/>
      <c r="PDF97" s="14"/>
      <c r="PDG97" s="14"/>
      <c r="PDH97" s="14"/>
      <c r="PDI97" s="14"/>
      <c r="PDJ97" s="14"/>
      <c r="PDK97" s="14"/>
      <c r="PDL97" s="14"/>
      <c r="PDM97" s="14"/>
      <c r="PDN97" s="14"/>
      <c r="PDO97" s="14"/>
      <c r="PDP97" s="14"/>
      <c r="PDQ97" s="14"/>
      <c r="PDR97" s="14"/>
      <c r="PDS97" s="14"/>
      <c r="PDT97" s="14"/>
      <c r="PDU97" s="14"/>
      <c r="PDV97" s="14"/>
      <c r="PDW97" s="14"/>
      <c r="PDX97" s="14"/>
      <c r="PDY97" s="14"/>
      <c r="PDZ97" s="14"/>
      <c r="PEA97" s="14"/>
      <c r="PEB97" s="14"/>
      <c r="PEC97" s="14"/>
      <c r="PED97" s="14"/>
      <c r="PEE97" s="14"/>
      <c r="PEF97" s="14"/>
      <c r="PEG97" s="14"/>
      <c r="PEH97" s="14"/>
      <c r="PEI97" s="14"/>
      <c r="PEJ97" s="14"/>
      <c r="PEK97" s="14"/>
      <c r="PEL97" s="14"/>
      <c r="PEM97" s="14"/>
      <c r="PEN97" s="14"/>
      <c r="PEO97" s="14"/>
      <c r="PEP97" s="14"/>
      <c r="PEQ97" s="14"/>
      <c r="PER97" s="14"/>
      <c r="PES97" s="14"/>
      <c r="PET97" s="14"/>
      <c r="PEU97" s="14"/>
      <c r="PEV97" s="14"/>
      <c r="PEW97" s="14"/>
      <c r="PEX97" s="14"/>
      <c r="PEY97" s="14"/>
      <c r="PEZ97" s="14"/>
      <c r="PFA97" s="14"/>
      <c r="PFB97" s="14"/>
      <c r="PFC97" s="14"/>
      <c r="PFD97" s="14"/>
      <c r="PFE97" s="14"/>
      <c r="PFF97" s="14"/>
      <c r="PFG97" s="14"/>
      <c r="PFH97" s="14"/>
      <c r="PFI97" s="14"/>
      <c r="PFJ97" s="14"/>
      <c r="PFK97" s="14"/>
      <c r="PFL97" s="14"/>
      <c r="PFM97" s="14"/>
      <c r="PFN97" s="14"/>
      <c r="PFO97" s="14"/>
      <c r="PFP97" s="14"/>
      <c r="PFQ97" s="14"/>
      <c r="PFR97" s="14"/>
      <c r="PFS97" s="14"/>
      <c r="PFT97" s="14"/>
      <c r="PFU97" s="14"/>
      <c r="PFV97" s="14"/>
      <c r="PFW97" s="14"/>
      <c r="PFX97" s="14"/>
      <c r="PFY97" s="14"/>
      <c r="PFZ97" s="14"/>
      <c r="PGA97" s="14"/>
      <c r="PGB97" s="14"/>
      <c r="PGC97" s="14"/>
      <c r="PGD97" s="14"/>
      <c r="PGE97" s="14"/>
      <c r="PGF97" s="14"/>
      <c r="PGG97" s="14"/>
      <c r="PGH97" s="14"/>
      <c r="PGI97" s="14"/>
      <c r="PGJ97" s="14"/>
      <c r="PGK97" s="14"/>
      <c r="PGL97" s="14"/>
      <c r="PGM97" s="14"/>
      <c r="PGN97" s="14"/>
      <c r="PGO97" s="14"/>
      <c r="PGP97" s="14"/>
      <c r="PGQ97" s="14"/>
      <c r="PGR97" s="14"/>
      <c r="PGS97" s="14"/>
      <c r="PGT97" s="14"/>
      <c r="PGU97" s="14"/>
      <c r="PGV97" s="14"/>
      <c r="PGW97" s="14"/>
      <c r="PGX97" s="14"/>
      <c r="PGY97" s="14"/>
      <c r="PGZ97" s="14"/>
      <c r="PHA97" s="14"/>
      <c r="PHB97" s="14"/>
      <c r="PHC97" s="14"/>
      <c r="PHD97" s="14"/>
      <c r="PHE97" s="14"/>
      <c r="PHF97" s="14"/>
      <c r="PHG97" s="14"/>
      <c r="PHH97" s="14"/>
      <c r="PHI97" s="14"/>
      <c r="PHJ97" s="14"/>
      <c r="PHK97" s="14"/>
      <c r="PHL97" s="14"/>
      <c r="PHM97" s="14"/>
      <c r="PHN97" s="14"/>
      <c r="PHO97" s="14"/>
      <c r="PHP97" s="14"/>
      <c r="PHQ97" s="14"/>
      <c r="PHR97" s="14"/>
      <c r="PHS97" s="14"/>
      <c r="PHT97" s="14"/>
      <c r="PHU97" s="14"/>
      <c r="PHV97" s="14"/>
      <c r="PHW97" s="14"/>
      <c r="PHX97" s="14"/>
      <c r="PHY97" s="14"/>
      <c r="PHZ97" s="14"/>
      <c r="PIA97" s="14"/>
      <c r="PIB97" s="14"/>
      <c r="PIC97" s="14"/>
      <c r="PID97" s="14"/>
      <c r="PIE97" s="14"/>
      <c r="PIF97" s="14"/>
      <c r="PIG97" s="14"/>
      <c r="PIH97" s="14"/>
      <c r="PII97" s="14"/>
      <c r="PIJ97" s="14"/>
      <c r="PIK97" s="14"/>
      <c r="PIL97" s="14"/>
      <c r="PIM97" s="14"/>
      <c r="PIN97" s="14"/>
      <c r="PIO97" s="14"/>
      <c r="PIP97" s="14"/>
      <c r="PIQ97" s="14"/>
      <c r="PIR97" s="14"/>
      <c r="PIS97" s="14"/>
      <c r="PIT97" s="14"/>
      <c r="PIU97" s="14"/>
      <c r="PIV97" s="14"/>
      <c r="PIW97" s="14"/>
      <c r="PIX97" s="14"/>
      <c r="PIY97" s="14"/>
      <c r="PIZ97" s="14"/>
      <c r="PJA97" s="14"/>
      <c r="PJB97" s="14"/>
      <c r="PJC97" s="14"/>
      <c r="PJD97" s="14"/>
      <c r="PJE97" s="14"/>
      <c r="PJF97" s="14"/>
      <c r="PJG97" s="14"/>
      <c r="PJH97" s="14"/>
      <c r="PJI97" s="14"/>
      <c r="PJJ97" s="14"/>
      <c r="PJK97" s="14"/>
      <c r="PJL97" s="14"/>
      <c r="PJM97" s="14"/>
      <c r="PJN97" s="14"/>
      <c r="PJO97" s="14"/>
      <c r="PJP97" s="14"/>
      <c r="PJQ97" s="14"/>
      <c r="PJR97" s="14"/>
      <c r="PJS97" s="14"/>
      <c r="PJT97" s="14"/>
      <c r="PJU97" s="14"/>
      <c r="PJV97" s="14"/>
      <c r="PJW97" s="14"/>
      <c r="PJX97" s="14"/>
      <c r="PJY97" s="14"/>
      <c r="PJZ97" s="14"/>
      <c r="PKA97" s="14"/>
      <c r="PKB97" s="14"/>
      <c r="PKC97" s="14"/>
      <c r="PKD97" s="14"/>
      <c r="PKE97" s="14"/>
      <c r="PKF97" s="14"/>
      <c r="PKG97" s="14"/>
      <c r="PKH97" s="14"/>
      <c r="PKI97" s="14"/>
      <c r="PKJ97" s="14"/>
      <c r="PKK97" s="14"/>
      <c r="PKL97" s="14"/>
      <c r="PKM97" s="14"/>
      <c r="PKN97" s="14"/>
      <c r="PKO97" s="14"/>
      <c r="PKP97" s="14"/>
      <c r="PKQ97" s="14"/>
      <c r="PKR97" s="14"/>
      <c r="PKS97" s="14"/>
      <c r="PKT97" s="14"/>
      <c r="PKU97" s="14"/>
      <c r="PKV97" s="14"/>
      <c r="PKW97" s="14"/>
      <c r="PKX97" s="14"/>
      <c r="PKY97" s="14"/>
      <c r="PKZ97" s="14"/>
      <c r="PLA97" s="14"/>
      <c r="PLB97" s="14"/>
      <c r="PLC97" s="14"/>
      <c r="PLD97" s="14"/>
      <c r="PLE97" s="14"/>
      <c r="PLF97" s="14"/>
      <c r="PLG97" s="14"/>
      <c r="PLH97" s="14"/>
      <c r="PLI97" s="14"/>
      <c r="PLJ97" s="14"/>
      <c r="PLK97" s="14"/>
      <c r="PLL97" s="14"/>
      <c r="PLM97" s="14"/>
      <c r="PLN97" s="14"/>
      <c r="PLO97" s="14"/>
      <c r="PLP97" s="14"/>
      <c r="PLQ97" s="14"/>
      <c r="PLR97" s="14"/>
      <c r="PLS97" s="14"/>
      <c r="PLT97" s="14"/>
      <c r="PLU97" s="14"/>
      <c r="PLV97" s="14"/>
      <c r="PLW97" s="14"/>
      <c r="PLX97" s="14"/>
      <c r="PLY97" s="14"/>
      <c r="PLZ97" s="14"/>
      <c r="PMA97" s="14"/>
      <c r="PMB97" s="14"/>
      <c r="PMC97" s="14"/>
      <c r="PMD97" s="14"/>
      <c r="PME97" s="14"/>
      <c r="PMF97" s="14"/>
      <c r="PMG97" s="14"/>
      <c r="PMH97" s="14"/>
      <c r="PMI97" s="14"/>
      <c r="PMJ97" s="14"/>
      <c r="PMK97" s="14"/>
      <c r="PML97" s="14"/>
      <c r="PMM97" s="14"/>
      <c r="PMN97" s="14"/>
      <c r="PMO97" s="14"/>
      <c r="PMP97" s="14"/>
      <c r="PMQ97" s="14"/>
      <c r="PMR97" s="14"/>
      <c r="PMS97" s="14"/>
      <c r="PMT97" s="14"/>
      <c r="PMU97" s="14"/>
      <c r="PMV97" s="14"/>
      <c r="PMW97" s="14"/>
      <c r="PMX97" s="14"/>
      <c r="PMY97" s="14"/>
      <c r="PMZ97" s="14"/>
      <c r="PNA97" s="14"/>
      <c r="PNB97" s="14"/>
      <c r="PNC97" s="14"/>
      <c r="PND97" s="14"/>
      <c r="PNE97" s="14"/>
      <c r="PNF97" s="14"/>
      <c r="PNG97" s="14"/>
      <c r="PNH97" s="14"/>
      <c r="PNI97" s="14"/>
      <c r="PNJ97" s="14"/>
      <c r="PNK97" s="14"/>
      <c r="PNL97" s="14"/>
      <c r="PNM97" s="14"/>
      <c r="PNN97" s="14"/>
      <c r="PNO97" s="14"/>
      <c r="PNP97" s="14"/>
      <c r="PNQ97" s="14"/>
      <c r="PNR97" s="14"/>
      <c r="PNS97" s="14"/>
      <c r="PNT97" s="14"/>
      <c r="PNU97" s="14"/>
      <c r="PNV97" s="14"/>
      <c r="PNW97" s="14"/>
      <c r="PNX97" s="14"/>
      <c r="PNY97" s="14"/>
      <c r="PNZ97" s="14"/>
      <c r="POA97" s="14"/>
      <c r="POB97" s="14"/>
      <c r="POC97" s="14"/>
      <c r="POD97" s="14"/>
      <c r="POE97" s="14"/>
      <c r="POF97" s="14"/>
      <c r="POG97" s="14"/>
      <c r="POH97" s="14"/>
      <c r="POI97" s="14"/>
      <c r="POJ97" s="14"/>
      <c r="POK97" s="14"/>
      <c r="POL97" s="14"/>
      <c r="POM97" s="14"/>
      <c r="PON97" s="14"/>
      <c r="POO97" s="14"/>
      <c r="POP97" s="14"/>
      <c r="POQ97" s="14"/>
      <c r="POR97" s="14"/>
      <c r="POS97" s="14"/>
      <c r="POT97" s="14"/>
      <c r="POU97" s="14"/>
      <c r="POV97" s="14"/>
      <c r="POW97" s="14"/>
      <c r="POX97" s="14"/>
      <c r="POY97" s="14"/>
      <c r="POZ97" s="14"/>
      <c r="PPA97" s="14"/>
      <c r="PPB97" s="14"/>
      <c r="PPC97" s="14"/>
      <c r="PPD97" s="14"/>
      <c r="PPE97" s="14"/>
      <c r="PPF97" s="14"/>
      <c r="PPG97" s="14"/>
      <c r="PPH97" s="14"/>
      <c r="PPI97" s="14"/>
      <c r="PPJ97" s="14"/>
      <c r="PPK97" s="14"/>
      <c r="PPL97" s="14"/>
      <c r="PPM97" s="14"/>
      <c r="PPN97" s="14"/>
      <c r="PPO97" s="14"/>
      <c r="PPP97" s="14"/>
      <c r="PPQ97" s="14"/>
      <c r="PPR97" s="14"/>
      <c r="PPS97" s="14"/>
      <c r="PPT97" s="14"/>
      <c r="PPU97" s="14"/>
      <c r="PPV97" s="14"/>
      <c r="PPW97" s="14"/>
      <c r="PPX97" s="14"/>
      <c r="PPY97" s="14"/>
      <c r="PPZ97" s="14"/>
      <c r="PQA97" s="14"/>
      <c r="PQB97" s="14"/>
      <c r="PQC97" s="14"/>
      <c r="PQD97" s="14"/>
      <c r="PQE97" s="14"/>
      <c r="PQF97" s="14"/>
      <c r="PQG97" s="14"/>
      <c r="PQH97" s="14"/>
      <c r="PQI97" s="14"/>
      <c r="PQJ97" s="14"/>
      <c r="PQK97" s="14"/>
      <c r="PQL97" s="14"/>
      <c r="PQM97" s="14"/>
      <c r="PQN97" s="14"/>
      <c r="PQO97" s="14"/>
      <c r="PQP97" s="14"/>
      <c r="PQQ97" s="14"/>
      <c r="PQR97" s="14"/>
      <c r="PQS97" s="14"/>
      <c r="PQT97" s="14"/>
      <c r="PQU97" s="14"/>
      <c r="PQV97" s="14"/>
      <c r="PQW97" s="14"/>
      <c r="PQX97" s="14"/>
      <c r="PQY97" s="14"/>
      <c r="PQZ97" s="14"/>
      <c r="PRA97" s="14"/>
      <c r="PRB97" s="14"/>
      <c r="PRC97" s="14"/>
      <c r="PRD97" s="14"/>
      <c r="PRE97" s="14"/>
      <c r="PRF97" s="14"/>
      <c r="PRG97" s="14"/>
      <c r="PRH97" s="14"/>
      <c r="PRI97" s="14"/>
      <c r="PRJ97" s="14"/>
      <c r="PRK97" s="14"/>
      <c r="PRL97" s="14"/>
      <c r="PRM97" s="14"/>
      <c r="PRN97" s="14"/>
      <c r="PRO97" s="14"/>
      <c r="PRP97" s="14"/>
      <c r="PRQ97" s="14"/>
      <c r="PRR97" s="14"/>
      <c r="PRS97" s="14"/>
      <c r="PRT97" s="14"/>
      <c r="PRU97" s="14"/>
      <c r="PRV97" s="14"/>
      <c r="PRW97" s="14"/>
      <c r="PRX97" s="14"/>
      <c r="PRY97" s="14"/>
      <c r="PRZ97" s="14"/>
      <c r="PSA97" s="14"/>
      <c r="PSB97" s="14"/>
      <c r="PSC97" s="14"/>
      <c r="PSD97" s="14"/>
      <c r="PSE97" s="14"/>
      <c r="PSF97" s="14"/>
      <c r="PSG97" s="14"/>
      <c r="PSH97" s="14"/>
      <c r="PSI97" s="14"/>
      <c r="PSJ97" s="14"/>
      <c r="PSK97" s="14"/>
      <c r="PSL97" s="14"/>
      <c r="PSM97" s="14"/>
      <c r="PSN97" s="14"/>
      <c r="PSO97" s="14"/>
      <c r="PSP97" s="14"/>
      <c r="PSQ97" s="14"/>
      <c r="PSR97" s="14"/>
      <c r="PSS97" s="14"/>
      <c r="PST97" s="14"/>
      <c r="PSU97" s="14"/>
      <c r="PSV97" s="14"/>
      <c r="PSW97" s="14"/>
      <c r="PSX97" s="14"/>
      <c r="PSY97" s="14"/>
      <c r="PSZ97" s="14"/>
      <c r="PTA97" s="14"/>
      <c r="PTB97" s="14"/>
      <c r="PTC97" s="14"/>
      <c r="PTD97" s="14"/>
      <c r="PTE97" s="14"/>
      <c r="PTF97" s="14"/>
      <c r="PTG97" s="14"/>
      <c r="PTH97" s="14"/>
      <c r="PTI97" s="14"/>
      <c r="PTJ97" s="14"/>
      <c r="PTK97" s="14"/>
      <c r="PTL97" s="14"/>
      <c r="PTM97" s="14"/>
      <c r="PTN97" s="14"/>
      <c r="PTO97" s="14"/>
      <c r="PTP97" s="14"/>
      <c r="PTQ97" s="14"/>
      <c r="PTR97" s="14"/>
      <c r="PTS97" s="14"/>
      <c r="PTT97" s="14"/>
      <c r="PTU97" s="14"/>
      <c r="PTV97" s="14"/>
      <c r="PTW97" s="14"/>
      <c r="PTX97" s="14"/>
      <c r="PTY97" s="14"/>
      <c r="PTZ97" s="14"/>
      <c r="PUA97" s="14"/>
      <c r="PUB97" s="14"/>
      <c r="PUC97" s="14"/>
      <c r="PUD97" s="14"/>
      <c r="PUE97" s="14"/>
      <c r="PUF97" s="14"/>
      <c r="PUG97" s="14"/>
      <c r="PUH97" s="14"/>
      <c r="PUI97" s="14"/>
      <c r="PUJ97" s="14"/>
      <c r="PUK97" s="14"/>
      <c r="PUL97" s="14"/>
      <c r="PUM97" s="14"/>
      <c r="PUN97" s="14"/>
      <c r="PUO97" s="14"/>
      <c r="PUP97" s="14"/>
      <c r="PUQ97" s="14"/>
      <c r="PUR97" s="14"/>
      <c r="PUS97" s="14"/>
      <c r="PUT97" s="14"/>
      <c r="PUU97" s="14"/>
      <c r="PUV97" s="14"/>
      <c r="PUW97" s="14"/>
      <c r="PUX97" s="14"/>
      <c r="PUY97" s="14"/>
      <c r="PUZ97" s="14"/>
      <c r="PVA97" s="14"/>
      <c r="PVB97" s="14"/>
      <c r="PVC97" s="14"/>
      <c r="PVD97" s="14"/>
      <c r="PVE97" s="14"/>
      <c r="PVF97" s="14"/>
      <c r="PVG97" s="14"/>
      <c r="PVH97" s="14"/>
      <c r="PVI97" s="14"/>
      <c r="PVJ97" s="14"/>
      <c r="PVK97" s="14"/>
      <c r="PVL97" s="14"/>
      <c r="PVM97" s="14"/>
      <c r="PVN97" s="14"/>
      <c r="PVO97" s="14"/>
      <c r="PVP97" s="14"/>
      <c r="PVQ97" s="14"/>
      <c r="PVR97" s="14"/>
      <c r="PVS97" s="14"/>
      <c r="PVT97" s="14"/>
      <c r="PVU97" s="14"/>
      <c r="PVV97" s="14"/>
      <c r="PVW97" s="14"/>
      <c r="PVX97" s="14"/>
      <c r="PVY97" s="14"/>
      <c r="PVZ97" s="14"/>
      <c r="PWA97" s="14"/>
      <c r="PWB97" s="14"/>
      <c r="PWC97" s="14"/>
      <c r="PWD97" s="14"/>
      <c r="PWE97" s="14"/>
      <c r="PWF97" s="14"/>
      <c r="PWG97" s="14"/>
      <c r="PWH97" s="14"/>
      <c r="PWI97" s="14"/>
      <c r="PWJ97" s="14"/>
      <c r="PWK97" s="14"/>
      <c r="PWL97" s="14"/>
      <c r="PWM97" s="14"/>
      <c r="PWN97" s="14"/>
      <c r="PWO97" s="14"/>
      <c r="PWP97" s="14"/>
      <c r="PWQ97" s="14"/>
      <c r="PWR97" s="14"/>
      <c r="PWS97" s="14"/>
      <c r="PWT97" s="14"/>
      <c r="PWU97" s="14"/>
      <c r="PWV97" s="14"/>
      <c r="PWW97" s="14"/>
      <c r="PWX97" s="14"/>
      <c r="PWY97" s="14"/>
      <c r="PWZ97" s="14"/>
      <c r="PXA97" s="14"/>
      <c r="PXB97" s="14"/>
      <c r="PXC97" s="14"/>
      <c r="PXD97" s="14"/>
      <c r="PXE97" s="14"/>
      <c r="PXF97" s="14"/>
      <c r="PXG97" s="14"/>
      <c r="PXH97" s="14"/>
      <c r="PXI97" s="14"/>
      <c r="PXJ97" s="14"/>
      <c r="PXK97" s="14"/>
      <c r="PXL97" s="14"/>
      <c r="PXM97" s="14"/>
      <c r="PXN97" s="14"/>
      <c r="PXO97" s="14"/>
      <c r="PXP97" s="14"/>
      <c r="PXQ97" s="14"/>
      <c r="PXR97" s="14"/>
      <c r="PXS97" s="14"/>
      <c r="PXT97" s="14"/>
      <c r="PXU97" s="14"/>
      <c r="PXV97" s="14"/>
      <c r="PXW97" s="14"/>
      <c r="PXX97" s="14"/>
      <c r="PXY97" s="14"/>
      <c r="PXZ97" s="14"/>
      <c r="PYA97" s="14"/>
      <c r="PYB97" s="14"/>
      <c r="PYC97" s="14"/>
      <c r="PYD97" s="14"/>
      <c r="PYE97" s="14"/>
      <c r="PYF97" s="14"/>
      <c r="PYG97" s="14"/>
      <c r="PYH97" s="14"/>
      <c r="PYI97" s="14"/>
      <c r="PYJ97" s="14"/>
      <c r="PYK97" s="14"/>
      <c r="PYL97" s="14"/>
      <c r="PYM97" s="14"/>
      <c r="PYN97" s="14"/>
      <c r="PYO97" s="14"/>
      <c r="PYP97" s="14"/>
      <c r="PYQ97" s="14"/>
      <c r="PYR97" s="14"/>
      <c r="PYS97" s="14"/>
      <c r="PYT97" s="14"/>
      <c r="PYU97" s="14"/>
      <c r="PYV97" s="14"/>
      <c r="PYW97" s="14"/>
      <c r="PYX97" s="14"/>
      <c r="PYY97" s="14"/>
      <c r="PYZ97" s="14"/>
      <c r="PZA97" s="14"/>
      <c r="PZB97" s="14"/>
      <c r="PZC97" s="14"/>
      <c r="PZD97" s="14"/>
      <c r="PZE97" s="14"/>
      <c r="PZF97" s="14"/>
      <c r="PZG97" s="14"/>
      <c r="PZH97" s="14"/>
      <c r="PZI97" s="14"/>
      <c r="PZJ97" s="14"/>
      <c r="PZK97" s="14"/>
      <c r="PZL97" s="14"/>
      <c r="PZM97" s="14"/>
      <c r="PZN97" s="14"/>
      <c r="PZO97" s="14"/>
      <c r="PZP97" s="14"/>
      <c r="PZQ97" s="14"/>
      <c r="PZR97" s="14"/>
      <c r="PZS97" s="14"/>
      <c r="PZT97" s="14"/>
      <c r="PZU97" s="14"/>
      <c r="PZV97" s="14"/>
      <c r="PZW97" s="14"/>
      <c r="PZX97" s="14"/>
      <c r="PZY97" s="14"/>
      <c r="PZZ97" s="14"/>
      <c r="QAA97" s="14"/>
      <c r="QAB97" s="14"/>
      <c r="QAC97" s="14"/>
      <c r="QAD97" s="14"/>
      <c r="QAE97" s="14"/>
      <c r="QAF97" s="14"/>
      <c r="QAG97" s="14"/>
      <c r="QAH97" s="14"/>
      <c r="QAI97" s="14"/>
      <c r="QAJ97" s="14"/>
      <c r="QAK97" s="14"/>
      <c r="QAL97" s="14"/>
      <c r="QAM97" s="14"/>
      <c r="QAN97" s="14"/>
      <c r="QAO97" s="14"/>
      <c r="QAP97" s="14"/>
      <c r="QAQ97" s="14"/>
      <c r="QAR97" s="14"/>
      <c r="QAS97" s="14"/>
      <c r="QAT97" s="14"/>
      <c r="QAU97" s="14"/>
      <c r="QAV97" s="14"/>
      <c r="QAW97" s="14"/>
      <c r="QAX97" s="14"/>
      <c r="QAY97" s="14"/>
      <c r="QAZ97" s="14"/>
      <c r="QBA97" s="14"/>
      <c r="QBB97" s="14"/>
      <c r="QBC97" s="14"/>
      <c r="QBD97" s="14"/>
      <c r="QBE97" s="14"/>
      <c r="QBF97" s="14"/>
      <c r="QBG97" s="14"/>
      <c r="QBH97" s="14"/>
      <c r="QBI97" s="14"/>
      <c r="QBJ97" s="14"/>
      <c r="QBK97" s="14"/>
      <c r="QBL97" s="14"/>
      <c r="QBM97" s="14"/>
      <c r="QBN97" s="14"/>
      <c r="QBO97" s="14"/>
      <c r="QBP97" s="14"/>
      <c r="QBQ97" s="14"/>
      <c r="QBR97" s="14"/>
      <c r="QBS97" s="14"/>
      <c r="QBT97" s="14"/>
      <c r="QBU97" s="14"/>
      <c r="QBV97" s="14"/>
      <c r="QBW97" s="14"/>
      <c r="QBX97" s="14"/>
      <c r="QBY97" s="14"/>
      <c r="QBZ97" s="14"/>
      <c r="QCA97" s="14"/>
      <c r="QCB97" s="14"/>
      <c r="QCC97" s="14"/>
      <c r="QCD97" s="14"/>
      <c r="QCE97" s="14"/>
      <c r="QCF97" s="14"/>
      <c r="QCG97" s="14"/>
      <c r="QCH97" s="14"/>
      <c r="QCI97" s="14"/>
      <c r="QCJ97" s="14"/>
      <c r="QCK97" s="14"/>
      <c r="QCL97" s="14"/>
      <c r="QCM97" s="14"/>
      <c r="QCN97" s="14"/>
      <c r="QCO97" s="14"/>
      <c r="QCP97" s="14"/>
      <c r="QCQ97" s="14"/>
      <c r="QCR97" s="14"/>
      <c r="QCS97" s="14"/>
      <c r="QCT97" s="14"/>
      <c r="QCU97" s="14"/>
      <c r="QCV97" s="14"/>
      <c r="QCW97" s="14"/>
      <c r="QCX97" s="14"/>
      <c r="QCY97" s="14"/>
      <c r="QCZ97" s="14"/>
      <c r="QDA97" s="14"/>
      <c r="QDB97" s="14"/>
      <c r="QDC97" s="14"/>
      <c r="QDD97" s="14"/>
      <c r="QDE97" s="14"/>
      <c r="QDF97" s="14"/>
      <c r="QDG97" s="14"/>
      <c r="QDH97" s="14"/>
      <c r="QDI97" s="14"/>
      <c r="QDJ97" s="14"/>
      <c r="QDK97" s="14"/>
      <c r="QDL97" s="14"/>
      <c r="QDM97" s="14"/>
      <c r="QDN97" s="14"/>
      <c r="QDO97" s="14"/>
      <c r="QDP97" s="14"/>
      <c r="QDQ97" s="14"/>
      <c r="QDR97" s="14"/>
      <c r="QDS97" s="14"/>
      <c r="QDT97" s="14"/>
      <c r="QDU97" s="14"/>
      <c r="QDV97" s="14"/>
      <c r="QDW97" s="14"/>
      <c r="QDX97" s="14"/>
      <c r="QDY97" s="14"/>
      <c r="QDZ97" s="14"/>
      <c r="QEA97" s="14"/>
      <c r="QEB97" s="14"/>
      <c r="QEC97" s="14"/>
      <c r="QED97" s="14"/>
      <c r="QEE97" s="14"/>
      <c r="QEF97" s="14"/>
      <c r="QEG97" s="14"/>
      <c r="QEH97" s="14"/>
      <c r="QEI97" s="14"/>
      <c r="QEJ97" s="14"/>
      <c r="QEK97" s="14"/>
      <c r="QEL97" s="14"/>
      <c r="QEM97" s="14"/>
      <c r="QEN97" s="14"/>
      <c r="QEO97" s="14"/>
      <c r="QEP97" s="14"/>
      <c r="QEQ97" s="14"/>
      <c r="QER97" s="14"/>
      <c r="QES97" s="14"/>
      <c r="QET97" s="14"/>
      <c r="QEU97" s="14"/>
      <c r="QEV97" s="14"/>
      <c r="QEW97" s="14"/>
      <c r="QEX97" s="14"/>
      <c r="QEY97" s="14"/>
      <c r="QEZ97" s="14"/>
      <c r="QFA97" s="14"/>
      <c r="QFB97" s="14"/>
      <c r="QFC97" s="14"/>
      <c r="QFD97" s="14"/>
      <c r="QFE97" s="14"/>
      <c r="QFF97" s="14"/>
      <c r="QFG97" s="14"/>
      <c r="QFH97" s="14"/>
      <c r="QFI97" s="14"/>
      <c r="QFJ97" s="14"/>
      <c r="QFK97" s="14"/>
      <c r="QFL97" s="14"/>
      <c r="QFM97" s="14"/>
      <c r="QFN97" s="14"/>
      <c r="QFO97" s="14"/>
      <c r="QFP97" s="14"/>
      <c r="QFQ97" s="14"/>
      <c r="QFR97" s="14"/>
      <c r="QFS97" s="14"/>
      <c r="QFT97" s="14"/>
      <c r="QFU97" s="14"/>
      <c r="QFV97" s="14"/>
      <c r="QFW97" s="14"/>
      <c r="QFX97" s="14"/>
      <c r="QFY97" s="14"/>
      <c r="QFZ97" s="14"/>
      <c r="QGA97" s="14"/>
      <c r="QGB97" s="14"/>
      <c r="QGC97" s="14"/>
      <c r="QGD97" s="14"/>
      <c r="QGE97" s="14"/>
      <c r="QGF97" s="14"/>
      <c r="QGG97" s="14"/>
      <c r="QGH97" s="14"/>
      <c r="QGI97" s="14"/>
      <c r="QGJ97" s="14"/>
      <c r="QGK97" s="14"/>
      <c r="QGL97" s="14"/>
      <c r="QGM97" s="14"/>
      <c r="QGN97" s="14"/>
      <c r="QGO97" s="14"/>
      <c r="QGP97" s="14"/>
      <c r="QGQ97" s="14"/>
      <c r="QGR97" s="14"/>
      <c r="QGS97" s="14"/>
      <c r="QGT97" s="14"/>
      <c r="QGU97" s="14"/>
      <c r="QGV97" s="14"/>
      <c r="QGW97" s="14"/>
      <c r="QGX97" s="14"/>
      <c r="QGY97" s="14"/>
      <c r="QGZ97" s="14"/>
      <c r="QHA97" s="14"/>
      <c r="QHB97" s="14"/>
      <c r="QHC97" s="14"/>
      <c r="QHD97" s="14"/>
      <c r="QHE97" s="14"/>
      <c r="QHF97" s="14"/>
      <c r="QHG97" s="14"/>
      <c r="QHH97" s="14"/>
      <c r="QHI97" s="14"/>
      <c r="QHJ97" s="14"/>
      <c r="QHK97" s="14"/>
      <c r="QHL97" s="14"/>
      <c r="QHM97" s="14"/>
      <c r="QHN97" s="14"/>
      <c r="QHO97" s="14"/>
      <c r="QHP97" s="14"/>
      <c r="QHQ97" s="14"/>
      <c r="QHR97" s="14"/>
      <c r="QHS97" s="14"/>
      <c r="QHT97" s="14"/>
      <c r="QHU97" s="14"/>
      <c r="QHV97" s="14"/>
      <c r="QHW97" s="14"/>
      <c r="QHX97" s="14"/>
      <c r="QHY97" s="14"/>
      <c r="QHZ97" s="14"/>
      <c r="QIA97" s="14"/>
      <c r="QIB97" s="14"/>
      <c r="QIC97" s="14"/>
      <c r="QID97" s="14"/>
      <c r="QIE97" s="14"/>
      <c r="QIF97" s="14"/>
      <c r="QIG97" s="14"/>
      <c r="QIH97" s="14"/>
      <c r="QII97" s="14"/>
      <c r="QIJ97" s="14"/>
      <c r="QIK97" s="14"/>
      <c r="QIL97" s="14"/>
      <c r="QIM97" s="14"/>
      <c r="QIN97" s="14"/>
      <c r="QIO97" s="14"/>
      <c r="QIP97" s="14"/>
      <c r="QIQ97" s="14"/>
      <c r="QIR97" s="14"/>
      <c r="QIS97" s="14"/>
      <c r="QIT97" s="14"/>
      <c r="QIU97" s="14"/>
      <c r="QIV97" s="14"/>
      <c r="QIW97" s="14"/>
      <c r="QIX97" s="14"/>
      <c r="QIY97" s="14"/>
      <c r="QIZ97" s="14"/>
      <c r="QJA97" s="14"/>
      <c r="QJB97" s="14"/>
      <c r="QJC97" s="14"/>
      <c r="QJD97" s="14"/>
      <c r="QJE97" s="14"/>
      <c r="QJF97" s="14"/>
      <c r="QJG97" s="14"/>
      <c r="QJH97" s="14"/>
      <c r="QJI97" s="14"/>
      <c r="QJJ97" s="14"/>
      <c r="QJK97" s="14"/>
      <c r="QJL97" s="14"/>
      <c r="QJM97" s="14"/>
      <c r="QJN97" s="14"/>
      <c r="QJO97" s="14"/>
      <c r="QJP97" s="14"/>
      <c r="QJQ97" s="14"/>
      <c r="QJR97" s="14"/>
      <c r="QJS97" s="14"/>
      <c r="QJT97" s="14"/>
      <c r="QJU97" s="14"/>
      <c r="QJV97" s="14"/>
      <c r="QJW97" s="14"/>
      <c r="QJX97" s="14"/>
      <c r="QJY97" s="14"/>
      <c r="QJZ97" s="14"/>
      <c r="QKA97" s="14"/>
      <c r="QKB97" s="14"/>
      <c r="QKC97" s="14"/>
      <c r="QKD97" s="14"/>
      <c r="QKE97" s="14"/>
      <c r="QKF97" s="14"/>
      <c r="QKG97" s="14"/>
      <c r="QKH97" s="14"/>
      <c r="QKI97" s="14"/>
      <c r="QKJ97" s="14"/>
      <c r="QKK97" s="14"/>
      <c r="QKL97" s="14"/>
      <c r="QKM97" s="14"/>
      <c r="QKN97" s="14"/>
      <c r="QKO97" s="14"/>
      <c r="QKP97" s="14"/>
      <c r="QKQ97" s="14"/>
      <c r="QKR97" s="14"/>
      <c r="QKS97" s="14"/>
      <c r="QKT97" s="14"/>
      <c r="QKU97" s="14"/>
      <c r="QKV97" s="14"/>
      <c r="QKW97" s="14"/>
      <c r="QKX97" s="14"/>
      <c r="QKY97" s="14"/>
      <c r="QKZ97" s="14"/>
      <c r="QLA97" s="14"/>
      <c r="QLB97" s="14"/>
      <c r="QLC97" s="14"/>
      <c r="QLD97" s="14"/>
      <c r="QLE97" s="14"/>
      <c r="QLF97" s="14"/>
      <c r="QLG97" s="14"/>
      <c r="QLH97" s="14"/>
      <c r="QLI97" s="14"/>
      <c r="QLJ97" s="14"/>
      <c r="QLK97" s="14"/>
      <c r="QLL97" s="14"/>
      <c r="QLM97" s="14"/>
      <c r="QLN97" s="14"/>
      <c r="QLO97" s="14"/>
      <c r="QLP97" s="14"/>
      <c r="QLQ97" s="14"/>
      <c r="QLR97" s="14"/>
      <c r="QLS97" s="14"/>
      <c r="QLT97" s="14"/>
      <c r="QLU97" s="14"/>
      <c r="QLV97" s="14"/>
      <c r="QLW97" s="14"/>
      <c r="QLX97" s="14"/>
      <c r="QLY97" s="14"/>
      <c r="QLZ97" s="14"/>
      <c r="QMA97" s="14"/>
      <c r="QMB97" s="14"/>
      <c r="QMC97" s="14"/>
      <c r="QMD97" s="14"/>
      <c r="QME97" s="14"/>
      <c r="QMF97" s="14"/>
      <c r="QMG97" s="14"/>
      <c r="QMH97" s="14"/>
      <c r="QMI97" s="14"/>
      <c r="QMJ97" s="14"/>
      <c r="QMK97" s="14"/>
      <c r="QML97" s="14"/>
      <c r="QMM97" s="14"/>
      <c r="QMN97" s="14"/>
      <c r="QMO97" s="14"/>
      <c r="QMP97" s="14"/>
      <c r="QMQ97" s="14"/>
      <c r="QMR97" s="14"/>
      <c r="QMS97" s="14"/>
      <c r="QMT97" s="14"/>
      <c r="QMU97" s="14"/>
      <c r="QMV97" s="14"/>
      <c r="QMW97" s="14"/>
      <c r="QMX97" s="14"/>
      <c r="QMY97" s="14"/>
      <c r="QMZ97" s="14"/>
      <c r="QNA97" s="14"/>
      <c r="QNB97" s="14"/>
      <c r="QNC97" s="14"/>
      <c r="QND97" s="14"/>
      <c r="QNE97" s="14"/>
      <c r="QNF97" s="14"/>
      <c r="QNG97" s="14"/>
      <c r="QNH97" s="14"/>
      <c r="QNI97" s="14"/>
      <c r="QNJ97" s="14"/>
      <c r="QNK97" s="14"/>
      <c r="QNL97" s="14"/>
      <c r="QNM97" s="14"/>
      <c r="QNN97" s="14"/>
      <c r="QNO97" s="14"/>
      <c r="QNP97" s="14"/>
      <c r="QNQ97" s="14"/>
      <c r="QNR97" s="14"/>
      <c r="QNS97" s="14"/>
      <c r="QNT97" s="14"/>
      <c r="QNU97" s="14"/>
      <c r="QNV97" s="14"/>
      <c r="QNW97" s="14"/>
      <c r="QNX97" s="14"/>
      <c r="QNY97" s="14"/>
      <c r="QNZ97" s="14"/>
      <c r="QOA97" s="14"/>
      <c r="QOB97" s="14"/>
      <c r="QOC97" s="14"/>
      <c r="QOD97" s="14"/>
      <c r="QOE97" s="14"/>
      <c r="QOF97" s="14"/>
      <c r="QOG97" s="14"/>
      <c r="QOH97" s="14"/>
      <c r="QOI97" s="14"/>
      <c r="QOJ97" s="14"/>
      <c r="QOK97" s="14"/>
      <c r="QOL97" s="14"/>
      <c r="QOM97" s="14"/>
      <c r="QON97" s="14"/>
      <c r="QOO97" s="14"/>
      <c r="QOP97" s="14"/>
      <c r="QOQ97" s="14"/>
      <c r="QOR97" s="14"/>
      <c r="QOS97" s="14"/>
      <c r="QOT97" s="14"/>
      <c r="QOU97" s="14"/>
      <c r="QOV97" s="14"/>
      <c r="QOW97" s="14"/>
      <c r="QOX97" s="14"/>
      <c r="QOY97" s="14"/>
      <c r="QOZ97" s="14"/>
      <c r="QPA97" s="14"/>
      <c r="QPB97" s="14"/>
      <c r="QPC97" s="14"/>
      <c r="QPD97" s="14"/>
      <c r="QPE97" s="14"/>
      <c r="QPF97" s="14"/>
      <c r="QPG97" s="14"/>
      <c r="QPH97" s="14"/>
      <c r="QPI97" s="14"/>
      <c r="QPJ97" s="14"/>
      <c r="QPK97" s="14"/>
      <c r="QPL97" s="14"/>
      <c r="QPM97" s="14"/>
      <c r="QPN97" s="14"/>
      <c r="QPO97" s="14"/>
      <c r="QPP97" s="14"/>
      <c r="QPQ97" s="14"/>
      <c r="QPR97" s="14"/>
      <c r="QPS97" s="14"/>
      <c r="QPT97" s="14"/>
      <c r="QPU97" s="14"/>
      <c r="QPV97" s="14"/>
      <c r="QPW97" s="14"/>
      <c r="QPX97" s="14"/>
      <c r="QPY97" s="14"/>
      <c r="QPZ97" s="14"/>
      <c r="QQA97" s="14"/>
      <c r="QQB97" s="14"/>
      <c r="QQC97" s="14"/>
      <c r="QQD97" s="14"/>
      <c r="QQE97" s="14"/>
      <c r="QQF97" s="14"/>
      <c r="QQG97" s="14"/>
      <c r="QQH97" s="14"/>
      <c r="QQI97" s="14"/>
      <c r="QQJ97" s="14"/>
      <c r="QQK97" s="14"/>
      <c r="QQL97" s="14"/>
      <c r="QQM97" s="14"/>
      <c r="QQN97" s="14"/>
      <c r="QQO97" s="14"/>
      <c r="QQP97" s="14"/>
      <c r="QQQ97" s="14"/>
      <c r="QQR97" s="14"/>
      <c r="QQS97" s="14"/>
      <c r="QQT97" s="14"/>
      <c r="QQU97" s="14"/>
      <c r="QQV97" s="14"/>
      <c r="QQW97" s="14"/>
      <c r="QQX97" s="14"/>
      <c r="QQY97" s="14"/>
      <c r="QQZ97" s="14"/>
      <c r="QRA97" s="14"/>
      <c r="QRB97" s="14"/>
      <c r="QRC97" s="14"/>
      <c r="QRD97" s="14"/>
      <c r="QRE97" s="14"/>
      <c r="QRF97" s="14"/>
      <c r="QRG97" s="14"/>
      <c r="QRH97" s="14"/>
      <c r="QRI97" s="14"/>
      <c r="QRJ97" s="14"/>
      <c r="QRK97" s="14"/>
      <c r="QRL97" s="14"/>
      <c r="QRM97" s="14"/>
      <c r="QRN97" s="14"/>
      <c r="QRO97" s="14"/>
      <c r="QRP97" s="14"/>
      <c r="QRQ97" s="14"/>
      <c r="QRR97" s="14"/>
      <c r="QRS97" s="14"/>
      <c r="QRT97" s="14"/>
      <c r="QRU97" s="14"/>
      <c r="QRV97" s="14"/>
      <c r="QRW97" s="14"/>
      <c r="QRX97" s="14"/>
      <c r="QRY97" s="14"/>
      <c r="QRZ97" s="14"/>
      <c r="QSA97" s="14"/>
      <c r="QSB97" s="14"/>
      <c r="QSC97" s="14"/>
      <c r="QSD97" s="14"/>
      <c r="QSE97" s="14"/>
      <c r="QSF97" s="14"/>
      <c r="QSG97" s="14"/>
      <c r="QSH97" s="14"/>
      <c r="QSI97" s="14"/>
      <c r="QSJ97" s="14"/>
      <c r="QSK97" s="14"/>
      <c r="QSL97" s="14"/>
      <c r="QSM97" s="14"/>
      <c r="QSN97" s="14"/>
      <c r="QSO97" s="14"/>
      <c r="QSP97" s="14"/>
      <c r="QSQ97" s="14"/>
      <c r="QSR97" s="14"/>
      <c r="QSS97" s="14"/>
      <c r="QST97" s="14"/>
      <c r="QSU97" s="14"/>
      <c r="QSV97" s="14"/>
      <c r="QSW97" s="14"/>
      <c r="QSX97" s="14"/>
      <c r="QSY97" s="14"/>
      <c r="QSZ97" s="14"/>
      <c r="QTA97" s="14"/>
      <c r="QTB97" s="14"/>
      <c r="QTC97" s="14"/>
      <c r="QTD97" s="14"/>
      <c r="QTE97" s="14"/>
      <c r="QTF97" s="14"/>
      <c r="QTG97" s="14"/>
      <c r="QTH97" s="14"/>
      <c r="QTI97" s="14"/>
      <c r="QTJ97" s="14"/>
      <c r="QTK97" s="14"/>
      <c r="QTL97" s="14"/>
      <c r="QTM97" s="14"/>
      <c r="QTN97" s="14"/>
      <c r="QTO97" s="14"/>
      <c r="QTP97" s="14"/>
      <c r="QTQ97" s="14"/>
      <c r="QTR97" s="14"/>
      <c r="QTS97" s="14"/>
      <c r="QTT97" s="14"/>
      <c r="QTU97" s="14"/>
      <c r="QTV97" s="14"/>
      <c r="QTW97" s="14"/>
      <c r="QTX97" s="14"/>
      <c r="QTY97" s="14"/>
      <c r="QTZ97" s="14"/>
      <c r="QUA97" s="14"/>
      <c r="QUB97" s="14"/>
      <c r="QUC97" s="14"/>
      <c r="QUD97" s="14"/>
      <c r="QUE97" s="14"/>
      <c r="QUF97" s="14"/>
      <c r="QUG97" s="14"/>
      <c r="QUH97" s="14"/>
      <c r="QUI97" s="14"/>
      <c r="QUJ97" s="14"/>
      <c r="QUK97" s="14"/>
      <c r="QUL97" s="14"/>
      <c r="QUM97" s="14"/>
      <c r="QUN97" s="14"/>
      <c r="QUO97" s="14"/>
      <c r="QUP97" s="14"/>
      <c r="QUQ97" s="14"/>
      <c r="QUR97" s="14"/>
      <c r="QUS97" s="14"/>
      <c r="QUT97" s="14"/>
      <c r="QUU97" s="14"/>
      <c r="QUV97" s="14"/>
      <c r="QUW97" s="14"/>
      <c r="QUX97" s="14"/>
      <c r="QUY97" s="14"/>
      <c r="QUZ97" s="14"/>
      <c r="QVA97" s="14"/>
      <c r="QVB97" s="14"/>
      <c r="QVC97" s="14"/>
      <c r="QVD97" s="14"/>
      <c r="QVE97" s="14"/>
      <c r="QVF97" s="14"/>
      <c r="QVG97" s="14"/>
      <c r="QVH97" s="14"/>
      <c r="QVI97" s="14"/>
      <c r="QVJ97" s="14"/>
      <c r="QVK97" s="14"/>
      <c r="QVL97" s="14"/>
      <c r="QVM97" s="14"/>
      <c r="QVN97" s="14"/>
      <c r="QVO97" s="14"/>
      <c r="QVP97" s="14"/>
      <c r="QVQ97" s="14"/>
      <c r="QVR97" s="14"/>
      <c r="QVS97" s="14"/>
      <c r="QVT97" s="14"/>
      <c r="QVU97" s="14"/>
      <c r="QVV97" s="14"/>
      <c r="QVW97" s="14"/>
      <c r="QVX97" s="14"/>
      <c r="QVY97" s="14"/>
      <c r="QVZ97" s="14"/>
      <c r="QWA97" s="14"/>
      <c r="QWB97" s="14"/>
      <c r="QWC97" s="14"/>
      <c r="QWD97" s="14"/>
      <c r="QWE97" s="14"/>
      <c r="QWF97" s="14"/>
      <c r="QWG97" s="14"/>
      <c r="QWH97" s="14"/>
      <c r="QWI97" s="14"/>
      <c r="QWJ97" s="14"/>
      <c r="QWK97" s="14"/>
      <c r="QWL97" s="14"/>
      <c r="QWM97" s="14"/>
      <c r="QWN97" s="14"/>
      <c r="QWO97" s="14"/>
      <c r="QWP97" s="14"/>
      <c r="QWQ97" s="14"/>
      <c r="QWR97" s="14"/>
      <c r="QWS97" s="14"/>
      <c r="QWT97" s="14"/>
      <c r="QWU97" s="14"/>
      <c r="QWV97" s="14"/>
      <c r="QWW97" s="14"/>
      <c r="QWX97" s="14"/>
      <c r="QWY97" s="14"/>
      <c r="QWZ97" s="14"/>
      <c r="QXA97" s="14"/>
      <c r="QXB97" s="14"/>
      <c r="QXC97" s="14"/>
      <c r="QXD97" s="14"/>
      <c r="QXE97" s="14"/>
      <c r="QXF97" s="14"/>
      <c r="QXG97" s="14"/>
      <c r="QXH97" s="14"/>
      <c r="QXI97" s="14"/>
      <c r="QXJ97" s="14"/>
      <c r="QXK97" s="14"/>
      <c r="QXL97" s="14"/>
      <c r="QXM97" s="14"/>
      <c r="QXN97" s="14"/>
      <c r="QXO97" s="14"/>
      <c r="QXP97" s="14"/>
      <c r="QXQ97" s="14"/>
      <c r="QXR97" s="14"/>
      <c r="QXS97" s="14"/>
      <c r="QXT97" s="14"/>
      <c r="QXU97" s="14"/>
      <c r="QXV97" s="14"/>
      <c r="QXW97" s="14"/>
      <c r="QXX97" s="14"/>
      <c r="QXY97" s="14"/>
      <c r="QXZ97" s="14"/>
      <c r="QYA97" s="14"/>
      <c r="QYB97" s="14"/>
      <c r="QYC97" s="14"/>
      <c r="QYD97" s="14"/>
      <c r="QYE97" s="14"/>
      <c r="QYF97" s="14"/>
      <c r="QYG97" s="14"/>
      <c r="QYH97" s="14"/>
      <c r="QYI97" s="14"/>
      <c r="QYJ97" s="14"/>
      <c r="QYK97" s="14"/>
      <c r="QYL97" s="14"/>
      <c r="QYM97" s="14"/>
      <c r="QYN97" s="14"/>
      <c r="QYO97" s="14"/>
      <c r="QYP97" s="14"/>
      <c r="QYQ97" s="14"/>
      <c r="QYR97" s="14"/>
      <c r="QYS97" s="14"/>
      <c r="QYT97" s="14"/>
      <c r="QYU97" s="14"/>
      <c r="QYV97" s="14"/>
      <c r="QYW97" s="14"/>
      <c r="QYX97" s="14"/>
      <c r="QYY97" s="14"/>
      <c r="QYZ97" s="14"/>
      <c r="QZA97" s="14"/>
      <c r="QZB97" s="14"/>
      <c r="QZC97" s="14"/>
      <c r="QZD97" s="14"/>
      <c r="QZE97" s="14"/>
      <c r="QZF97" s="14"/>
      <c r="QZG97" s="14"/>
      <c r="QZH97" s="14"/>
      <c r="QZI97" s="14"/>
      <c r="QZJ97" s="14"/>
      <c r="QZK97" s="14"/>
      <c r="QZL97" s="14"/>
      <c r="QZM97" s="14"/>
      <c r="QZN97" s="14"/>
      <c r="QZO97" s="14"/>
      <c r="QZP97" s="14"/>
      <c r="QZQ97" s="14"/>
      <c r="QZR97" s="14"/>
      <c r="QZS97" s="14"/>
      <c r="QZT97" s="14"/>
      <c r="QZU97" s="14"/>
      <c r="QZV97" s="14"/>
      <c r="QZW97" s="14"/>
      <c r="QZX97" s="14"/>
      <c r="QZY97" s="14"/>
      <c r="QZZ97" s="14"/>
      <c r="RAA97" s="14"/>
      <c r="RAB97" s="14"/>
      <c r="RAC97" s="14"/>
      <c r="RAD97" s="14"/>
      <c r="RAE97" s="14"/>
      <c r="RAF97" s="14"/>
      <c r="RAG97" s="14"/>
      <c r="RAH97" s="14"/>
      <c r="RAI97" s="14"/>
      <c r="RAJ97" s="14"/>
      <c r="RAK97" s="14"/>
      <c r="RAL97" s="14"/>
      <c r="RAM97" s="14"/>
      <c r="RAN97" s="14"/>
      <c r="RAO97" s="14"/>
      <c r="RAP97" s="14"/>
      <c r="RAQ97" s="14"/>
      <c r="RAR97" s="14"/>
      <c r="RAS97" s="14"/>
      <c r="RAT97" s="14"/>
      <c r="RAU97" s="14"/>
      <c r="RAV97" s="14"/>
      <c r="RAW97" s="14"/>
      <c r="RAX97" s="14"/>
      <c r="RAY97" s="14"/>
      <c r="RAZ97" s="14"/>
      <c r="RBA97" s="14"/>
      <c r="RBB97" s="14"/>
      <c r="RBC97" s="14"/>
      <c r="RBD97" s="14"/>
      <c r="RBE97" s="14"/>
      <c r="RBF97" s="14"/>
      <c r="RBG97" s="14"/>
      <c r="RBH97" s="14"/>
      <c r="RBI97" s="14"/>
      <c r="RBJ97" s="14"/>
      <c r="RBK97" s="14"/>
      <c r="RBL97" s="14"/>
      <c r="RBM97" s="14"/>
      <c r="RBN97" s="14"/>
      <c r="RBO97" s="14"/>
      <c r="RBP97" s="14"/>
      <c r="RBQ97" s="14"/>
      <c r="RBR97" s="14"/>
      <c r="RBS97" s="14"/>
      <c r="RBT97" s="14"/>
      <c r="RBU97" s="14"/>
      <c r="RBV97" s="14"/>
      <c r="RBW97" s="14"/>
      <c r="RBX97" s="14"/>
      <c r="RBY97" s="14"/>
      <c r="RBZ97" s="14"/>
      <c r="RCA97" s="14"/>
      <c r="RCB97" s="14"/>
      <c r="RCC97" s="14"/>
      <c r="RCD97" s="14"/>
      <c r="RCE97" s="14"/>
      <c r="RCF97" s="14"/>
      <c r="RCG97" s="14"/>
      <c r="RCH97" s="14"/>
      <c r="RCI97" s="14"/>
      <c r="RCJ97" s="14"/>
      <c r="RCK97" s="14"/>
      <c r="RCL97" s="14"/>
      <c r="RCM97" s="14"/>
      <c r="RCN97" s="14"/>
      <c r="RCO97" s="14"/>
      <c r="RCP97" s="14"/>
      <c r="RCQ97" s="14"/>
      <c r="RCR97" s="14"/>
      <c r="RCS97" s="14"/>
      <c r="RCT97" s="14"/>
      <c r="RCU97" s="14"/>
      <c r="RCV97" s="14"/>
      <c r="RCW97" s="14"/>
      <c r="RCX97" s="14"/>
      <c r="RCY97" s="14"/>
      <c r="RCZ97" s="14"/>
      <c r="RDA97" s="14"/>
      <c r="RDB97" s="14"/>
      <c r="RDC97" s="14"/>
      <c r="RDD97" s="14"/>
      <c r="RDE97" s="14"/>
      <c r="RDF97" s="14"/>
      <c r="RDG97" s="14"/>
      <c r="RDH97" s="14"/>
      <c r="RDI97" s="14"/>
      <c r="RDJ97" s="14"/>
      <c r="RDK97" s="14"/>
      <c r="RDL97" s="14"/>
      <c r="RDM97" s="14"/>
      <c r="RDN97" s="14"/>
      <c r="RDO97" s="14"/>
      <c r="RDP97" s="14"/>
      <c r="RDQ97" s="14"/>
      <c r="RDR97" s="14"/>
      <c r="RDS97" s="14"/>
      <c r="RDT97" s="14"/>
      <c r="RDU97" s="14"/>
      <c r="RDV97" s="14"/>
      <c r="RDW97" s="14"/>
      <c r="RDX97" s="14"/>
      <c r="RDY97" s="14"/>
      <c r="RDZ97" s="14"/>
      <c r="REA97" s="14"/>
      <c r="REB97" s="14"/>
      <c r="REC97" s="14"/>
      <c r="RED97" s="14"/>
      <c r="REE97" s="14"/>
      <c r="REF97" s="14"/>
      <c r="REG97" s="14"/>
      <c r="REH97" s="14"/>
      <c r="REI97" s="14"/>
      <c r="REJ97" s="14"/>
      <c r="REK97" s="14"/>
      <c r="REL97" s="14"/>
      <c r="REM97" s="14"/>
      <c r="REN97" s="14"/>
      <c r="REO97" s="14"/>
      <c r="REP97" s="14"/>
      <c r="REQ97" s="14"/>
      <c r="RER97" s="14"/>
      <c r="RES97" s="14"/>
      <c r="RET97" s="14"/>
      <c r="REU97" s="14"/>
      <c r="REV97" s="14"/>
      <c r="REW97" s="14"/>
      <c r="REX97" s="14"/>
      <c r="REY97" s="14"/>
      <c r="REZ97" s="14"/>
      <c r="RFA97" s="14"/>
      <c r="RFB97" s="14"/>
      <c r="RFC97" s="14"/>
      <c r="RFD97" s="14"/>
      <c r="RFE97" s="14"/>
      <c r="RFF97" s="14"/>
      <c r="RFG97" s="14"/>
      <c r="RFH97" s="14"/>
      <c r="RFI97" s="14"/>
      <c r="RFJ97" s="14"/>
      <c r="RFK97" s="14"/>
      <c r="RFL97" s="14"/>
      <c r="RFM97" s="14"/>
      <c r="RFN97" s="14"/>
      <c r="RFO97" s="14"/>
      <c r="RFP97" s="14"/>
      <c r="RFQ97" s="14"/>
      <c r="RFR97" s="14"/>
      <c r="RFS97" s="14"/>
      <c r="RFT97" s="14"/>
      <c r="RFU97" s="14"/>
      <c r="RFV97" s="14"/>
      <c r="RFW97" s="14"/>
      <c r="RFX97" s="14"/>
      <c r="RFY97" s="14"/>
      <c r="RFZ97" s="14"/>
      <c r="RGA97" s="14"/>
      <c r="RGB97" s="14"/>
      <c r="RGC97" s="14"/>
      <c r="RGD97" s="14"/>
      <c r="RGE97" s="14"/>
      <c r="RGF97" s="14"/>
      <c r="RGG97" s="14"/>
      <c r="RGH97" s="14"/>
      <c r="RGI97" s="14"/>
      <c r="RGJ97" s="14"/>
      <c r="RGK97" s="14"/>
      <c r="RGL97" s="14"/>
      <c r="RGM97" s="14"/>
      <c r="RGN97" s="14"/>
      <c r="RGO97" s="14"/>
      <c r="RGP97" s="14"/>
      <c r="RGQ97" s="14"/>
      <c r="RGR97" s="14"/>
      <c r="RGS97" s="14"/>
      <c r="RGT97" s="14"/>
      <c r="RGU97" s="14"/>
      <c r="RGV97" s="14"/>
      <c r="RGW97" s="14"/>
      <c r="RGX97" s="14"/>
      <c r="RGY97" s="14"/>
      <c r="RGZ97" s="14"/>
      <c r="RHA97" s="14"/>
      <c r="RHB97" s="14"/>
      <c r="RHC97" s="14"/>
      <c r="RHD97" s="14"/>
      <c r="RHE97" s="14"/>
      <c r="RHF97" s="14"/>
      <c r="RHG97" s="14"/>
      <c r="RHH97" s="14"/>
      <c r="RHI97" s="14"/>
      <c r="RHJ97" s="14"/>
      <c r="RHK97" s="14"/>
      <c r="RHL97" s="14"/>
      <c r="RHM97" s="14"/>
      <c r="RHN97" s="14"/>
      <c r="RHO97" s="14"/>
      <c r="RHP97" s="14"/>
      <c r="RHQ97" s="14"/>
      <c r="RHR97" s="14"/>
      <c r="RHS97" s="14"/>
      <c r="RHT97" s="14"/>
      <c r="RHU97" s="14"/>
      <c r="RHV97" s="14"/>
      <c r="RHW97" s="14"/>
      <c r="RHX97" s="14"/>
      <c r="RHY97" s="14"/>
      <c r="RHZ97" s="14"/>
      <c r="RIA97" s="14"/>
      <c r="RIB97" s="14"/>
      <c r="RIC97" s="14"/>
      <c r="RID97" s="14"/>
      <c r="RIE97" s="14"/>
      <c r="RIF97" s="14"/>
      <c r="RIG97" s="14"/>
      <c r="RIH97" s="14"/>
      <c r="RII97" s="14"/>
      <c r="RIJ97" s="14"/>
      <c r="RIK97" s="14"/>
      <c r="RIL97" s="14"/>
      <c r="RIM97" s="14"/>
      <c r="RIN97" s="14"/>
      <c r="RIO97" s="14"/>
      <c r="RIP97" s="14"/>
      <c r="RIQ97" s="14"/>
      <c r="RIR97" s="14"/>
      <c r="RIS97" s="14"/>
      <c r="RIT97" s="14"/>
      <c r="RIU97" s="14"/>
      <c r="RIV97" s="14"/>
      <c r="RIW97" s="14"/>
      <c r="RIX97" s="14"/>
      <c r="RIY97" s="14"/>
      <c r="RIZ97" s="14"/>
      <c r="RJA97" s="14"/>
      <c r="RJB97" s="14"/>
      <c r="RJC97" s="14"/>
      <c r="RJD97" s="14"/>
      <c r="RJE97" s="14"/>
      <c r="RJF97" s="14"/>
      <c r="RJG97" s="14"/>
      <c r="RJH97" s="14"/>
      <c r="RJI97" s="14"/>
      <c r="RJJ97" s="14"/>
      <c r="RJK97" s="14"/>
      <c r="RJL97" s="14"/>
      <c r="RJM97" s="14"/>
      <c r="RJN97" s="14"/>
      <c r="RJO97" s="14"/>
      <c r="RJP97" s="14"/>
      <c r="RJQ97" s="14"/>
      <c r="RJR97" s="14"/>
      <c r="RJS97" s="14"/>
      <c r="RJT97" s="14"/>
      <c r="RJU97" s="14"/>
      <c r="RJV97" s="14"/>
      <c r="RJW97" s="14"/>
      <c r="RJX97" s="14"/>
      <c r="RJY97" s="14"/>
      <c r="RJZ97" s="14"/>
      <c r="RKA97" s="14"/>
      <c r="RKB97" s="14"/>
      <c r="RKC97" s="14"/>
      <c r="RKD97" s="14"/>
      <c r="RKE97" s="14"/>
      <c r="RKF97" s="14"/>
      <c r="RKG97" s="14"/>
      <c r="RKH97" s="14"/>
      <c r="RKI97" s="14"/>
      <c r="RKJ97" s="14"/>
      <c r="RKK97" s="14"/>
      <c r="RKL97" s="14"/>
      <c r="RKM97" s="14"/>
      <c r="RKN97" s="14"/>
      <c r="RKO97" s="14"/>
      <c r="RKP97" s="14"/>
      <c r="RKQ97" s="14"/>
      <c r="RKR97" s="14"/>
      <c r="RKS97" s="14"/>
      <c r="RKT97" s="14"/>
      <c r="RKU97" s="14"/>
      <c r="RKV97" s="14"/>
      <c r="RKW97" s="14"/>
      <c r="RKX97" s="14"/>
      <c r="RKY97" s="14"/>
      <c r="RKZ97" s="14"/>
      <c r="RLA97" s="14"/>
      <c r="RLB97" s="14"/>
      <c r="RLC97" s="14"/>
      <c r="RLD97" s="14"/>
      <c r="RLE97" s="14"/>
      <c r="RLF97" s="14"/>
      <c r="RLG97" s="14"/>
      <c r="RLH97" s="14"/>
      <c r="RLI97" s="14"/>
      <c r="RLJ97" s="14"/>
      <c r="RLK97" s="14"/>
      <c r="RLL97" s="14"/>
      <c r="RLM97" s="14"/>
      <c r="RLN97" s="14"/>
      <c r="RLO97" s="14"/>
      <c r="RLP97" s="14"/>
      <c r="RLQ97" s="14"/>
      <c r="RLR97" s="14"/>
      <c r="RLS97" s="14"/>
      <c r="RLT97" s="14"/>
      <c r="RLU97" s="14"/>
      <c r="RLV97" s="14"/>
      <c r="RLW97" s="14"/>
      <c r="RLX97" s="14"/>
      <c r="RLY97" s="14"/>
      <c r="RLZ97" s="14"/>
      <c r="RMA97" s="14"/>
      <c r="RMB97" s="14"/>
      <c r="RMC97" s="14"/>
      <c r="RMD97" s="14"/>
      <c r="RME97" s="14"/>
      <c r="RMF97" s="14"/>
      <c r="RMG97" s="14"/>
      <c r="RMH97" s="14"/>
      <c r="RMI97" s="14"/>
      <c r="RMJ97" s="14"/>
      <c r="RMK97" s="14"/>
      <c r="RML97" s="14"/>
      <c r="RMM97" s="14"/>
      <c r="RMN97" s="14"/>
      <c r="RMO97" s="14"/>
      <c r="RMP97" s="14"/>
      <c r="RMQ97" s="14"/>
      <c r="RMR97" s="14"/>
      <c r="RMS97" s="14"/>
      <c r="RMT97" s="14"/>
      <c r="RMU97" s="14"/>
      <c r="RMV97" s="14"/>
      <c r="RMW97" s="14"/>
      <c r="RMX97" s="14"/>
      <c r="RMY97" s="14"/>
      <c r="RMZ97" s="14"/>
      <c r="RNA97" s="14"/>
      <c r="RNB97" s="14"/>
      <c r="RNC97" s="14"/>
      <c r="RND97" s="14"/>
      <c r="RNE97" s="14"/>
      <c r="RNF97" s="14"/>
      <c r="RNG97" s="14"/>
      <c r="RNH97" s="14"/>
      <c r="RNI97" s="14"/>
      <c r="RNJ97" s="14"/>
      <c r="RNK97" s="14"/>
      <c r="RNL97" s="14"/>
      <c r="RNM97" s="14"/>
      <c r="RNN97" s="14"/>
      <c r="RNO97" s="14"/>
      <c r="RNP97" s="14"/>
      <c r="RNQ97" s="14"/>
      <c r="RNR97" s="14"/>
      <c r="RNS97" s="14"/>
      <c r="RNT97" s="14"/>
      <c r="RNU97" s="14"/>
      <c r="RNV97" s="14"/>
      <c r="RNW97" s="14"/>
      <c r="RNX97" s="14"/>
      <c r="RNY97" s="14"/>
      <c r="RNZ97" s="14"/>
      <c r="ROA97" s="14"/>
      <c r="ROB97" s="14"/>
      <c r="ROC97" s="14"/>
      <c r="ROD97" s="14"/>
      <c r="ROE97" s="14"/>
      <c r="ROF97" s="14"/>
      <c r="ROG97" s="14"/>
      <c r="ROH97" s="14"/>
      <c r="ROI97" s="14"/>
      <c r="ROJ97" s="14"/>
      <c r="ROK97" s="14"/>
      <c r="ROL97" s="14"/>
      <c r="ROM97" s="14"/>
      <c r="RON97" s="14"/>
      <c r="ROO97" s="14"/>
      <c r="ROP97" s="14"/>
      <c r="ROQ97" s="14"/>
      <c r="ROR97" s="14"/>
      <c r="ROS97" s="14"/>
      <c r="ROT97" s="14"/>
      <c r="ROU97" s="14"/>
      <c r="ROV97" s="14"/>
      <c r="ROW97" s="14"/>
      <c r="ROX97" s="14"/>
      <c r="ROY97" s="14"/>
      <c r="ROZ97" s="14"/>
      <c r="RPA97" s="14"/>
      <c r="RPB97" s="14"/>
      <c r="RPC97" s="14"/>
      <c r="RPD97" s="14"/>
      <c r="RPE97" s="14"/>
      <c r="RPF97" s="14"/>
      <c r="RPG97" s="14"/>
      <c r="RPH97" s="14"/>
      <c r="RPI97" s="14"/>
      <c r="RPJ97" s="14"/>
      <c r="RPK97" s="14"/>
      <c r="RPL97" s="14"/>
      <c r="RPM97" s="14"/>
      <c r="RPN97" s="14"/>
      <c r="RPO97" s="14"/>
      <c r="RPP97" s="14"/>
      <c r="RPQ97" s="14"/>
      <c r="RPR97" s="14"/>
      <c r="RPS97" s="14"/>
      <c r="RPT97" s="14"/>
      <c r="RPU97" s="14"/>
      <c r="RPV97" s="14"/>
      <c r="RPW97" s="14"/>
      <c r="RPX97" s="14"/>
      <c r="RPY97" s="14"/>
      <c r="RPZ97" s="14"/>
      <c r="RQA97" s="14"/>
      <c r="RQB97" s="14"/>
      <c r="RQC97" s="14"/>
      <c r="RQD97" s="14"/>
      <c r="RQE97" s="14"/>
      <c r="RQF97" s="14"/>
      <c r="RQG97" s="14"/>
      <c r="RQH97" s="14"/>
      <c r="RQI97" s="14"/>
      <c r="RQJ97" s="14"/>
      <c r="RQK97" s="14"/>
      <c r="RQL97" s="14"/>
      <c r="RQM97" s="14"/>
      <c r="RQN97" s="14"/>
      <c r="RQO97" s="14"/>
      <c r="RQP97" s="14"/>
      <c r="RQQ97" s="14"/>
      <c r="RQR97" s="14"/>
      <c r="RQS97" s="14"/>
      <c r="RQT97" s="14"/>
      <c r="RQU97" s="14"/>
      <c r="RQV97" s="14"/>
      <c r="RQW97" s="14"/>
      <c r="RQX97" s="14"/>
      <c r="RQY97" s="14"/>
      <c r="RQZ97" s="14"/>
      <c r="RRA97" s="14"/>
      <c r="RRB97" s="14"/>
      <c r="RRC97" s="14"/>
      <c r="RRD97" s="14"/>
      <c r="RRE97" s="14"/>
      <c r="RRF97" s="14"/>
      <c r="RRG97" s="14"/>
      <c r="RRH97" s="14"/>
      <c r="RRI97" s="14"/>
      <c r="RRJ97" s="14"/>
      <c r="RRK97" s="14"/>
      <c r="RRL97" s="14"/>
      <c r="RRM97" s="14"/>
      <c r="RRN97" s="14"/>
      <c r="RRO97" s="14"/>
      <c r="RRP97" s="14"/>
      <c r="RRQ97" s="14"/>
      <c r="RRR97" s="14"/>
      <c r="RRS97" s="14"/>
      <c r="RRT97" s="14"/>
      <c r="RRU97" s="14"/>
      <c r="RRV97" s="14"/>
      <c r="RRW97" s="14"/>
      <c r="RRX97" s="14"/>
      <c r="RRY97" s="14"/>
      <c r="RRZ97" s="14"/>
      <c r="RSA97" s="14"/>
      <c r="RSB97" s="14"/>
      <c r="RSC97" s="14"/>
      <c r="RSD97" s="14"/>
      <c r="RSE97" s="14"/>
      <c r="RSF97" s="14"/>
      <c r="RSG97" s="14"/>
      <c r="RSH97" s="14"/>
      <c r="RSI97" s="14"/>
      <c r="RSJ97" s="14"/>
      <c r="RSK97" s="14"/>
      <c r="RSL97" s="14"/>
      <c r="RSM97" s="14"/>
      <c r="RSN97" s="14"/>
      <c r="RSO97" s="14"/>
      <c r="RSP97" s="14"/>
      <c r="RSQ97" s="14"/>
      <c r="RSR97" s="14"/>
      <c r="RSS97" s="14"/>
      <c r="RST97" s="14"/>
      <c r="RSU97" s="14"/>
      <c r="RSV97" s="14"/>
      <c r="RSW97" s="14"/>
      <c r="RSX97" s="14"/>
      <c r="RSY97" s="14"/>
      <c r="RSZ97" s="14"/>
      <c r="RTA97" s="14"/>
      <c r="RTB97" s="14"/>
      <c r="RTC97" s="14"/>
      <c r="RTD97" s="14"/>
      <c r="RTE97" s="14"/>
      <c r="RTF97" s="14"/>
      <c r="RTG97" s="14"/>
      <c r="RTH97" s="14"/>
      <c r="RTI97" s="14"/>
      <c r="RTJ97" s="14"/>
      <c r="RTK97" s="14"/>
      <c r="RTL97" s="14"/>
      <c r="RTM97" s="14"/>
      <c r="RTN97" s="14"/>
      <c r="RTO97" s="14"/>
      <c r="RTP97" s="14"/>
      <c r="RTQ97" s="14"/>
      <c r="RTR97" s="14"/>
      <c r="RTS97" s="14"/>
      <c r="RTT97" s="14"/>
      <c r="RTU97" s="14"/>
      <c r="RTV97" s="14"/>
      <c r="RTW97" s="14"/>
      <c r="RTX97" s="14"/>
      <c r="RTY97" s="14"/>
      <c r="RTZ97" s="14"/>
      <c r="RUA97" s="14"/>
      <c r="RUB97" s="14"/>
      <c r="RUC97" s="14"/>
      <c r="RUD97" s="14"/>
      <c r="RUE97" s="14"/>
      <c r="RUF97" s="14"/>
      <c r="RUG97" s="14"/>
      <c r="RUH97" s="14"/>
      <c r="RUI97" s="14"/>
      <c r="RUJ97" s="14"/>
      <c r="RUK97" s="14"/>
      <c r="RUL97" s="14"/>
      <c r="RUM97" s="14"/>
      <c r="RUN97" s="14"/>
      <c r="RUO97" s="14"/>
      <c r="RUP97" s="14"/>
      <c r="RUQ97" s="14"/>
      <c r="RUR97" s="14"/>
      <c r="RUS97" s="14"/>
      <c r="RUT97" s="14"/>
      <c r="RUU97" s="14"/>
      <c r="RUV97" s="14"/>
      <c r="RUW97" s="14"/>
      <c r="RUX97" s="14"/>
      <c r="RUY97" s="14"/>
      <c r="RUZ97" s="14"/>
      <c r="RVA97" s="14"/>
      <c r="RVB97" s="14"/>
      <c r="RVC97" s="14"/>
      <c r="RVD97" s="14"/>
      <c r="RVE97" s="14"/>
      <c r="RVF97" s="14"/>
      <c r="RVG97" s="14"/>
      <c r="RVH97" s="14"/>
      <c r="RVI97" s="14"/>
      <c r="RVJ97" s="14"/>
      <c r="RVK97" s="14"/>
      <c r="RVL97" s="14"/>
      <c r="RVM97" s="14"/>
      <c r="RVN97" s="14"/>
      <c r="RVO97" s="14"/>
      <c r="RVP97" s="14"/>
      <c r="RVQ97" s="14"/>
      <c r="RVR97" s="14"/>
      <c r="RVS97" s="14"/>
      <c r="RVT97" s="14"/>
      <c r="RVU97" s="14"/>
      <c r="RVV97" s="14"/>
      <c r="RVW97" s="14"/>
      <c r="RVX97" s="14"/>
      <c r="RVY97" s="14"/>
      <c r="RVZ97" s="14"/>
      <c r="RWA97" s="14"/>
      <c r="RWB97" s="14"/>
      <c r="RWC97" s="14"/>
      <c r="RWD97" s="14"/>
      <c r="RWE97" s="14"/>
      <c r="RWF97" s="14"/>
      <c r="RWG97" s="14"/>
      <c r="RWH97" s="14"/>
      <c r="RWI97" s="14"/>
      <c r="RWJ97" s="14"/>
      <c r="RWK97" s="14"/>
      <c r="RWL97" s="14"/>
      <c r="RWM97" s="14"/>
      <c r="RWN97" s="14"/>
      <c r="RWO97" s="14"/>
      <c r="RWP97" s="14"/>
      <c r="RWQ97" s="14"/>
      <c r="RWR97" s="14"/>
      <c r="RWS97" s="14"/>
      <c r="RWT97" s="14"/>
      <c r="RWU97" s="14"/>
      <c r="RWV97" s="14"/>
      <c r="RWW97" s="14"/>
      <c r="RWX97" s="14"/>
      <c r="RWY97" s="14"/>
      <c r="RWZ97" s="14"/>
      <c r="RXA97" s="14"/>
      <c r="RXB97" s="14"/>
      <c r="RXC97" s="14"/>
      <c r="RXD97" s="14"/>
      <c r="RXE97" s="14"/>
      <c r="RXF97" s="14"/>
      <c r="RXG97" s="14"/>
      <c r="RXH97" s="14"/>
      <c r="RXI97" s="14"/>
      <c r="RXJ97" s="14"/>
      <c r="RXK97" s="14"/>
      <c r="RXL97" s="14"/>
      <c r="RXM97" s="14"/>
      <c r="RXN97" s="14"/>
      <c r="RXO97" s="14"/>
      <c r="RXP97" s="14"/>
      <c r="RXQ97" s="14"/>
      <c r="RXR97" s="14"/>
      <c r="RXS97" s="14"/>
      <c r="RXT97" s="14"/>
      <c r="RXU97" s="14"/>
      <c r="RXV97" s="14"/>
      <c r="RXW97" s="14"/>
      <c r="RXX97" s="14"/>
      <c r="RXY97" s="14"/>
      <c r="RXZ97" s="14"/>
      <c r="RYA97" s="14"/>
      <c r="RYB97" s="14"/>
      <c r="RYC97" s="14"/>
      <c r="RYD97" s="14"/>
      <c r="RYE97" s="14"/>
      <c r="RYF97" s="14"/>
      <c r="RYG97" s="14"/>
      <c r="RYH97" s="14"/>
      <c r="RYI97" s="14"/>
      <c r="RYJ97" s="14"/>
      <c r="RYK97" s="14"/>
      <c r="RYL97" s="14"/>
      <c r="RYM97" s="14"/>
      <c r="RYN97" s="14"/>
      <c r="RYO97" s="14"/>
      <c r="RYP97" s="14"/>
      <c r="RYQ97" s="14"/>
      <c r="RYR97" s="14"/>
      <c r="RYS97" s="14"/>
      <c r="RYT97" s="14"/>
      <c r="RYU97" s="14"/>
      <c r="RYV97" s="14"/>
      <c r="RYW97" s="14"/>
      <c r="RYX97" s="14"/>
      <c r="RYY97" s="14"/>
      <c r="RYZ97" s="14"/>
      <c r="RZA97" s="14"/>
      <c r="RZB97" s="14"/>
      <c r="RZC97" s="14"/>
      <c r="RZD97" s="14"/>
      <c r="RZE97" s="14"/>
      <c r="RZF97" s="14"/>
      <c r="RZG97" s="14"/>
      <c r="RZH97" s="14"/>
      <c r="RZI97" s="14"/>
      <c r="RZJ97" s="14"/>
      <c r="RZK97" s="14"/>
      <c r="RZL97" s="14"/>
      <c r="RZM97" s="14"/>
      <c r="RZN97" s="14"/>
      <c r="RZO97" s="14"/>
      <c r="RZP97" s="14"/>
      <c r="RZQ97" s="14"/>
      <c r="RZR97" s="14"/>
      <c r="RZS97" s="14"/>
      <c r="RZT97" s="14"/>
      <c r="RZU97" s="14"/>
      <c r="RZV97" s="14"/>
      <c r="RZW97" s="14"/>
      <c r="RZX97" s="14"/>
      <c r="RZY97" s="14"/>
      <c r="RZZ97" s="14"/>
      <c r="SAA97" s="14"/>
      <c r="SAB97" s="14"/>
      <c r="SAC97" s="14"/>
      <c r="SAD97" s="14"/>
      <c r="SAE97" s="14"/>
      <c r="SAF97" s="14"/>
      <c r="SAG97" s="14"/>
      <c r="SAH97" s="14"/>
      <c r="SAI97" s="14"/>
      <c r="SAJ97" s="14"/>
      <c r="SAK97" s="14"/>
      <c r="SAL97" s="14"/>
      <c r="SAM97" s="14"/>
      <c r="SAN97" s="14"/>
      <c r="SAO97" s="14"/>
      <c r="SAP97" s="14"/>
      <c r="SAQ97" s="14"/>
      <c r="SAR97" s="14"/>
      <c r="SAS97" s="14"/>
      <c r="SAT97" s="14"/>
      <c r="SAU97" s="14"/>
      <c r="SAV97" s="14"/>
      <c r="SAW97" s="14"/>
      <c r="SAX97" s="14"/>
      <c r="SAY97" s="14"/>
      <c r="SAZ97" s="14"/>
      <c r="SBA97" s="14"/>
      <c r="SBB97" s="14"/>
      <c r="SBC97" s="14"/>
      <c r="SBD97" s="14"/>
      <c r="SBE97" s="14"/>
      <c r="SBF97" s="14"/>
      <c r="SBG97" s="14"/>
      <c r="SBH97" s="14"/>
      <c r="SBI97" s="14"/>
      <c r="SBJ97" s="14"/>
      <c r="SBK97" s="14"/>
      <c r="SBL97" s="14"/>
      <c r="SBM97" s="14"/>
      <c r="SBN97" s="14"/>
      <c r="SBO97" s="14"/>
      <c r="SBP97" s="14"/>
      <c r="SBQ97" s="14"/>
      <c r="SBR97" s="14"/>
      <c r="SBS97" s="14"/>
      <c r="SBT97" s="14"/>
      <c r="SBU97" s="14"/>
      <c r="SBV97" s="14"/>
      <c r="SBW97" s="14"/>
      <c r="SBX97" s="14"/>
      <c r="SBY97" s="14"/>
      <c r="SBZ97" s="14"/>
      <c r="SCA97" s="14"/>
      <c r="SCB97" s="14"/>
      <c r="SCC97" s="14"/>
      <c r="SCD97" s="14"/>
      <c r="SCE97" s="14"/>
      <c r="SCF97" s="14"/>
      <c r="SCG97" s="14"/>
      <c r="SCH97" s="14"/>
      <c r="SCI97" s="14"/>
      <c r="SCJ97" s="14"/>
      <c r="SCK97" s="14"/>
      <c r="SCL97" s="14"/>
      <c r="SCM97" s="14"/>
      <c r="SCN97" s="14"/>
      <c r="SCO97" s="14"/>
      <c r="SCP97" s="14"/>
      <c r="SCQ97" s="14"/>
      <c r="SCR97" s="14"/>
      <c r="SCS97" s="14"/>
      <c r="SCT97" s="14"/>
      <c r="SCU97" s="14"/>
      <c r="SCV97" s="14"/>
      <c r="SCW97" s="14"/>
      <c r="SCX97" s="14"/>
      <c r="SCY97" s="14"/>
      <c r="SCZ97" s="14"/>
      <c r="SDA97" s="14"/>
      <c r="SDB97" s="14"/>
      <c r="SDC97" s="14"/>
      <c r="SDD97" s="14"/>
      <c r="SDE97" s="14"/>
      <c r="SDF97" s="14"/>
      <c r="SDG97" s="14"/>
      <c r="SDH97" s="14"/>
      <c r="SDI97" s="14"/>
      <c r="SDJ97" s="14"/>
      <c r="SDK97" s="14"/>
      <c r="SDL97" s="14"/>
      <c r="SDM97" s="14"/>
      <c r="SDN97" s="14"/>
      <c r="SDO97" s="14"/>
      <c r="SDP97" s="14"/>
      <c r="SDQ97" s="14"/>
      <c r="SDR97" s="14"/>
      <c r="SDS97" s="14"/>
      <c r="SDT97" s="14"/>
      <c r="SDU97" s="14"/>
      <c r="SDV97" s="14"/>
      <c r="SDW97" s="14"/>
      <c r="SDX97" s="14"/>
      <c r="SDY97" s="14"/>
      <c r="SDZ97" s="14"/>
      <c r="SEA97" s="14"/>
      <c r="SEB97" s="14"/>
      <c r="SEC97" s="14"/>
      <c r="SED97" s="14"/>
      <c r="SEE97" s="14"/>
      <c r="SEF97" s="14"/>
      <c r="SEG97" s="14"/>
      <c r="SEH97" s="14"/>
      <c r="SEI97" s="14"/>
      <c r="SEJ97" s="14"/>
      <c r="SEK97" s="14"/>
      <c r="SEL97" s="14"/>
      <c r="SEM97" s="14"/>
      <c r="SEN97" s="14"/>
      <c r="SEO97" s="14"/>
      <c r="SEP97" s="14"/>
      <c r="SEQ97" s="14"/>
      <c r="SER97" s="14"/>
      <c r="SES97" s="14"/>
      <c r="SET97" s="14"/>
      <c r="SEU97" s="14"/>
      <c r="SEV97" s="14"/>
      <c r="SEW97" s="14"/>
      <c r="SEX97" s="14"/>
      <c r="SEY97" s="14"/>
      <c r="SEZ97" s="14"/>
      <c r="SFA97" s="14"/>
      <c r="SFB97" s="14"/>
      <c r="SFC97" s="14"/>
      <c r="SFD97" s="14"/>
      <c r="SFE97" s="14"/>
      <c r="SFF97" s="14"/>
      <c r="SFG97" s="14"/>
      <c r="SFH97" s="14"/>
      <c r="SFI97" s="14"/>
      <c r="SFJ97" s="14"/>
      <c r="SFK97" s="14"/>
      <c r="SFL97" s="14"/>
      <c r="SFM97" s="14"/>
      <c r="SFN97" s="14"/>
      <c r="SFO97" s="14"/>
      <c r="SFP97" s="14"/>
      <c r="SFQ97" s="14"/>
      <c r="SFR97" s="14"/>
      <c r="SFS97" s="14"/>
      <c r="SFT97" s="14"/>
      <c r="SFU97" s="14"/>
      <c r="SFV97" s="14"/>
      <c r="SFW97" s="14"/>
      <c r="SFX97" s="14"/>
      <c r="SFY97" s="14"/>
      <c r="SFZ97" s="14"/>
      <c r="SGA97" s="14"/>
      <c r="SGB97" s="14"/>
      <c r="SGC97" s="14"/>
      <c r="SGD97" s="14"/>
      <c r="SGE97" s="14"/>
      <c r="SGF97" s="14"/>
      <c r="SGG97" s="14"/>
      <c r="SGH97" s="14"/>
      <c r="SGI97" s="14"/>
      <c r="SGJ97" s="14"/>
      <c r="SGK97" s="14"/>
      <c r="SGL97" s="14"/>
      <c r="SGM97" s="14"/>
      <c r="SGN97" s="14"/>
      <c r="SGO97" s="14"/>
      <c r="SGP97" s="14"/>
      <c r="SGQ97" s="14"/>
      <c r="SGR97" s="14"/>
      <c r="SGS97" s="14"/>
      <c r="SGT97" s="14"/>
      <c r="SGU97" s="14"/>
      <c r="SGV97" s="14"/>
      <c r="SGW97" s="14"/>
      <c r="SGX97" s="14"/>
      <c r="SGY97" s="14"/>
      <c r="SGZ97" s="14"/>
      <c r="SHA97" s="14"/>
      <c r="SHB97" s="14"/>
      <c r="SHC97" s="14"/>
      <c r="SHD97" s="14"/>
      <c r="SHE97" s="14"/>
      <c r="SHF97" s="14"/>
      <c r="SHG97" s="14"/>
      <c r="SHH97" s="14"/>
      <c r="SHI97" s="14"/>
      <c r="SHJ97" s="14"/>
      <c r="SHK97" s="14"/>
      <c r="SHL97" s="14"/>
      <c r="SHM97" s="14"/>
      <c r="SHN97" s="14"/>
      <c r="SHO97" s="14"/>
      <c r="SHP97" s="14"/>
      <c r="SHQ97" s="14"/>
      <c r="SHR97" s="14"/>
      <c r="SHS97" s="14"/>
      <c r="SHT97" s="14"/>
      <c r="SHU97" s="14"/>
      <c r="SHV97" s="14"/>
      <c r="SHW97" s="14"/>
      <c r="SHX97" s="14"/>
      <c r="SHY97" s="14"/>
      <c r="SHZ97" s="14"/>
      <c r="SIA97" s="14"/>
      <c r="SIB97" s="14"/>
      <c r="SIC97" s="14"/>
      <c r="SID97" s="14"/>
      <c r="SIE97" s="14"/>
      <c r="SIF97" s="14"/>
      <c r="SIG97" s="14"/>
      <c r="SIH97" s="14"/>
      <c r="SII97" s="14"/>
      <c r="SIJ97" s="14"/>
      <c r="SIK97" s="14"/>
      <c r="SIL97" s="14"/>
      <c r="SIM97" s="14"/>
      <c r="SIN97" s="14"/>
      <c r="SIO97" s="14"/>
      <c r="SIP97" s="14"/>
      <c r="SIQ97" s="14"/>
      <c r="SIR97" s="14"/>
      <c r="SIS97" s="14"/>
      <c r="SIT97" s="14"/>
      <c r="SIU97" s="14"/>
      <c r="SIV97" s="14"/>
      <c r="SIW97" s="14"/>
      <c r="SIX97" s="14"/>
      <c r="SIY97" s="14"/>
      <c r="SIZ97" s="14"/>
      <c r="SJA97" s="14"/>
      <c r="SJB97" s="14"/>
      <c r="SJC97" s="14"/>
      <c r="SJD97" s="14"/>
      <c r="SJE97" s="14"/>
      <c r="SJF97" s="14"/>
      <c r="SJG97" s="14"/>
      <c r="SJH97" s="14"/>
      <c r="SJI97" s="14"/>
      <c r="SJJ97" s="14"/>
      <c r="SJK97" s="14"/>
      <c r="SJL97" s="14"/>
      <c r="SJM97" s="14"/>
      <c r="SJN97" s="14"/>
      <c r="SJO97" s="14"/>
      <c r="SJP97" s="14"/>
      <c r="SJQ97" s="14"/>
      <c r="SJR97" s="14"/>
      <c r="SJS97" s="14"/>
      <c r="SJT97" s="14"/>
      <c r="SJU97" s="14"/>
      <c r="SJV97" s="14"/>
      <c r="SJW97" s="14"/>
      <c r="SJX97" s="14"/>
      <c r="SJY97" s="14"/>
      <c r="SJZ97" s="14"/>
      <c r="SKA97" s="14"/>
      <c r="SKB97" s="14"/>
      <c r="SKC97" s="14"/>
      <c r="SKD97" s="14"/>
      <c r="SKE97" s="14"/>
      <c r="SKF97" s="14"/>
      <c r="SKG97" s="14"/>
      <c r="SKH97" s="14"/>
      <c r="SKI97" s="14"/>
      <c r="SKJ97" s="14"/>
      <c r="SKK97" s="14"/>
      <c r="SKL97" s="14"/>
      <c r="SKM97" s="14"/>
      <c r="SKN97" s="14"/>
      <c r="SKO97" s="14"/>
      <c r="SKP97" s="14"/>
      <c r="SKQ97" s="14"/>
      <c r="SKR97" s="14"/>
      <c r="SKS97" s="14"/>
      <c r="SKT97" s="14"/>
      <c r="SKU97" s="14"/>
      <c r="SKV97" s="14"/>
      <c r="SKW97" s="14"/>
      <c r="SKX97" s="14"/>
      <c r="SKY97" s="14"/>
      <c r="SKZ97" s="14"/>
      <c r="SLA97" s="14"/>
      <c r="SLB97" s="14"/>
      <c r="SLC97" s="14"/>
      <c r="SLD97" s="14"/>
      <c r="SLE97" s="14"/>
      <c r="SLF97" s="14"/>
      <c r="SLG97" s="14"/>
      <c r="SLH97" s="14"/>
      <c r="SLI97" s="14"/>
      <c r="SLJ97" s="14"/>
      <c r="SLK97" s="14"/>
      <c r="SLL97" s="14"/>
      <c r="SLM97" s="14"/>
      <c r="SLN97" s="14"/>
      <c r="SLO97" s="14"/>
      <c r="SLP97" s="14"/>
      <c r="SLQ97" s="14"/>
      <c r="SLR97" s="14"/>
      <c r="SLS97" s="14"/>
      <c r="SLT97" s="14"/>
      <c r="SLU97" s="14"/>
      <c r="SLV97" s="14"/>
      <c r="SLW97" s="14"/>
      <c r="SLX97" s="14"/>
      <c r="SLY97" s="14"/>
      <c r="SLZ97" s="14"/>
      <c r="SMA97" s="14"/>
      <c r="SMB97" s="14"/>
      <c r="SMC97" s="14"/>
      <c r="SMD97" s="14"/>
      <c r="SME97" s="14"/>
      <c r="SMF97" s="14"/>
      <c r="SMG97" s="14"/>
      <c r="SMH97" s="14"/>
      <c r="SMI97" s="14"/>
      <c r="SMJ97" s="14"/>
      <c r="SMK97" s="14"/>
      <c r="SML97" s="14"/>
      <c r="SMM97" s="14"/>
      <c r="SMN97" s="14"/>
      <c r="SMO97" s="14"/>
      <c r="SMP97" s="14"/>
      <c r="SMQ97" s="14"/>
      <c r="SMR97" s="14"/>
      <c r="SMS97" s="14"/>
      <c r="SMT97" s="14"/>
      <c r="SMU97" s="14"/>
      <c r="SMV97" s="14"/>
      <c r="SMW97" s="14"/>
      <c r="SMX97" s="14"/>
      <c r="SMY97" s="14"/>
      <c r="SMZ97" s="14"/>
      <c r="SNA97" s="14"/>
      <c r="SNB97" s="14"/>
      <c r="SNC97" s="14"/>
      <c r="SND97" s="14"/>
      <c r="SNE97" s="14"/>
      <c r="SNF97" s="14"/>
      <c r="SNG97" s="14"/>
      <c r="SNH97" s="14"/>
      <c r="SNI97" s="14"/>
      <c r="SNJ97" s="14"/>
      <c r="SNK97" s="14"/>
      <c r="SNL97" s="14"/>
      <c r="SNM97" s="14"/>
      <c r="SNN97" s="14"/>
      <c r="SNO97" s="14"/>
      <c r="SNP97" s="14"/>
      <c r="SNQ97" s="14"/>
      <c r="SNR97" s="14"/>
      <c r="SNS97" s="14"/>
      <c r="SNT97" s="14"/>
      <c r="SNU97" s="14"/>
      <c r="SNV97" s="14"/>
      <c r="SNW97" s="14"/>
      <c r="SNX97" s="14"/>
      <c r="SNY97" s="14"/>
      <c r="SNZ97" s="14"/>
      <c r="SOA97" s="14"/>
      <c r="SOB97" s="14"/>
      <c r="SOC97" s="14"/>
      <c r="SOD97" s="14"/>
      <c r="SOE97" s="14"/>
      <c r="SOF97" s="14"/>
      <c r="SOG97" s="14"/>
      <c r="SOH97" s="14"/>
      <c r="SOI97" s="14"/>
      <c r="SOJ97" s="14"/>
      <c r="SOK97" s="14"/>
      <c r="SOL97" s="14"/>
      <c r="SOM97" s="14"/>
      <c r="SON97" s="14"/>
      <c r="SOO97" s="14"/>
      <c r="SOP97" s="14"/>
      <c r="SOQ97" s="14"/>
      <c r="SOR97" s="14"/>
      <c r="SOS97" s="14"/>
      <c r="SOT97" s="14"/>
      <c r="SOU97" s="14"/>
      <c r="SOV97" s="14"/>
      <c r="SOW97" s="14"/>
      <c r="SOX97" s="14"/>
      <c r="SOY97" s="14"/>
      <c r="SOZ97" s="14"/>
      <c r="SPA97" s="14"/>
      <c r="SPB97" s="14"/>
      <c r="SPC97" s="14"/>
      <c r="SPD97" s="14"/>
      <c r="SPE97" s="14"/>
      <c r="SPF97" s="14"/>
      <c r="SPG97" s="14"/>
      <c r="SPH97" s="14"/>
      <c r="SPI97" s="14"/>
      <c r="SPJ97" s="14"/>
      <c r="SPK97" s="14"/>
      <c r="SPL97" s="14"/>
      <c r="SPM97" s="14"/>
      <c r="SPN97" s="14"/>
      <c r="SPO97" s="14"/>
      <c r="SPP97" s="14"/>
      <c r="SPQ97" s="14"/>
      <c r="SPR97" s="14"/>
      <c r="SPS97" s="14"/>
      <c r="SPT97" s="14"/>
      <c r="SPU97" s="14"/>
      <c r="SPV97" s="14"/>
      <c r="SPW97" s="14"/>
      <c r="SPX97" s="14"/>
      <c r="SPY97" s="14"/>
      <c r="SPZ97" s="14"/>
      <c r="SQA97" s="14"/>
      <c r="SQB97" s="14"/>
      <c r="SQC97" s="14"/>
      <c r="SQD97" s="14"/>
      <c r="SQE97" s="14"/>
      <c r="SQF97" s="14"/>
      <c r="SQG97" s="14"/>
      <c r="SQH97" s="14"/>
      <c r="SQI97" s="14"/>
      <c r="SQJ97" s="14"/>
      <c r="SQK97" s="14"/>
      <c r="SQL97" s="14"/>
      <c r="SQM97" s="14"/>
      <c r="SQN97" s="14"/>
      <c r="SQO97" s="14"/>
      <c r="SQP97" s="14"/>
      <c r="SQQ97" s="14"/>
      <c r="SQR97" s="14"/>
      <c r="SQS97" s="14"/>
      <c r="SQT97" s="14"/>
      <c r="SQU97" s="14"/>
      <c r="SQV97" s="14"/>
      <c r="SQW97" s="14"/>
      <c r="SQX97" s="14"/>
      <c r="SQY97" s="14"/>
      <c r="SQZ97" s="14"/>
      <c r="SRA97" s="14"/>
      <c r="SRB97" s="14"/>
      <c r="SRC97" s="14"/>
      <c r="SRD97" s="14"/>
      <c r="SRE97" s="14"/>
      <c r="SRF97" s="14"/>
      <c r="SRG97" s="14"/>
      <c r="SRH97" s="14"/>
      <c r="SRI97" s="14"/>
      <c r="SRJ97" s="14"/>
      <c r="SRK97" s="14"/>
      <c r="SRL97" s="14"/>
      <c r="SRM97" s="14"/>
      <c r="SRN97" s="14"/>
      <c r="SRO97" s="14"/>
      <c r="SRP97" s="14"/>
      <c r="SRQ97" s="14"/>
      <c r="SRR97" s="14"/>
      <c r="SRS97" s="14"/>
      <c r="SRT97" s="14"/>
      <c r="SRU97" s="14"/>
      <c r="SRV97" s="14"/>
      <c r="SRW97" s="14"/>
      <c r="SRX97" s="14"/>
      <c r="SRY97" s="14"/>
      <c r="SRZ97" s="14"/>
      <c r="SSA97" s="14"/>
      <c r="SSB97" s="14"/>
      <c r="SSC97" s="14"/>
      <c r="SSD97" s="14"/>
      <c r="SSE97" s="14"/>
      <c r="SSF97" s="14"/>
      <c r="SSG97" s="14"/>
      <c r="SSH97" s="14"/>
      <c r="SSI97" s="14"/>
      <c r="SSJ97" s="14"/>
      <c r="SSK97" s="14"/>
      <c r="SSL97" s="14"/>
      <c r="SSM97" s="14"/>
      <c r="SSN97" s="14"/>
      <c r="SSO97" s="14"/>
      <c r="SSP97" s="14"/>
      <c r="SSQ97" s="14"/>
      <c r="SSR97" s="14"/>
      <c r="SSS97" s="14"/>
      <c r="SST97" s="14"/>
      <c r="SSU97" s="14"/>
      <c r="SSV97" s="14"/>
      <c r="SSW97" s="14"/>
      <c r="SSX97" s="14"/>
      <c r="SSY97" s="14"/>
      <c r="SSZ97" s="14"/>
      <c r="STA97" s="14"/>
      <c r="STB97" s="14"/>
      <c r="STC97" s="14"/>
      <c r="STD97" s="14"/>
      <c r="STE97" s="14"/>
      <c r="STF97" s="14"/>
      <c r="STG97" s="14"/>
      <c r="STH97" s="14"/>
      <c r="STI97" s="14"/>
      <c r="STJ97" s="14"/>
      <c r="STK97" s="14"/>
      <c r="STL97" s="14"/>
      <c r="STM97" s="14"/>
      <c r="STN97" s="14"/>
      <c r="STO97" s="14"/>
      <c r="STP97" s="14"/>
      <c r="STQ97" s="14"/>
      <c r="STR97" s="14"/>
      <c r="STS97" s="14"/>
      <c r="STT97" s="14"/>
      <c r="STU97" s="14"/>
      <c r="STV97" s="14"/>
      <c r="STW97" s="14"/>
      <c r="STX97" s="14"/>
      <c r="STY97" s="14"/>
      <c r="STZ97" s="14"/>
      <c r="SUA97" s="14"/>
      <c r="SUB97" s="14"/>
      <c r="SUC97" s="14"/>
      <c r="SUD97" s="14"/>
      <c r="SUE97" s="14"/>
      <c r="SUF97" s="14"/>
      <c r="SUG97" s="14"/>
      <c r="SUH97" s="14"/>
      <c r="SUI97" s="14"/>
      <c r="SUJ97" s="14"/>
      <c r="SUK97" s="14"/>
      <c r="SUL97" s="14"/>
      <c r="SUM97" s="14"/>
      <c r="SUN97" s="14"/>
      <c r="SUO97" s="14"/>
      <c r="SUP97" s="14"/>
      <c r="SUQ97" s="14"/>
      <c r="SUR97" s="14"/>
      <c r="SUS97" s="14"/>
      <c r="SUT97" s="14"/>
      <c r="SUU97" s="14"/>
      <c r="SUV97" s="14"/>
      <c r="SUW97" s="14"/>
      <c r="SUX97" s="14"/>
      <c r="SUY97" s="14"/>
      <c r="SUZ97" s="14"/>
      <c r="SVA97" s="14"/>
      <c r="SVB97" s="14"/>
      <c r="SVC97" s="14"/>
      <c r="SVD97" s="14"/>
      <c r="SVE97" s="14"/>
      <c r="SVF97" s="14"/>
      <c r="SVG97" s="14"/>
      <c r="SVH97" s="14"/>
      <c r="SVI97" s="14"/>
      <c r="SVJ97" s="14"/>
      <c r="SVK97" s="14"/>
      <c r="SVL97" s="14"/>
      <c r="SVM97" s="14"/>
      <c r="SVN97" s="14"/>
      <c r="SVO97" s="14"/>
      <c r="SVP97" s="14"/>
      <c r="SVQ97" s="14"/>
      <c r="SVR97" s="14"/>
      <c r="SVS97" s="14"/>
      <c r="SVT97" s="14"/>
      <c r="SVU97" s="14"/>
      <c r="SVV97" s="14"/>
      <c r="SVW97" s="14"/>
      <c r="SVX97" s="14"/>
      <c r="SVY97" s="14"/>
      <c r="SVZ97" s="14"/>
      <c r="SWA97" s="14"/>
      <c r="SWB97" s="14"/>
      <c r="SWC97" s="14"/>
      <c r="SWD97" s="14"/>
      <c r="SWE97" s="14"/>
      <c r="SWF97" s="14"/>
      <c r="SWG97" s="14"/>
      <c r="SWH97" s="14"/>
      <c r="SWI97" s="14"/>
      <c r="SWJ97" s="14"/>
      <c r="SWK97" s="14"/>
      <c r="SWL97" s="14"/>
      <c r="SWM97" s="14"/>
      <c r="SWN97" s="14"/>
      <c r="SWO97" s="14"/>
      <c r="SWP97" s="14"/>
      <c r="SWQ97" s="14"/>
      <c r="SWR97" s="14"/>
      <c r="SWS97" s="14"/>
      <c r="SWT97" s="14"/>
      <c r="SWU97" s="14"/>
      <c r="SWV97" s="14"/>
      <c r="SWW97" s="14"/>
      <c r="SWX97" s="14"/>
      <c r="SWY97" s="14"/>
      <c r="SWZ97" s="14"/>
      <c r="SXA97" s="14"/>
      <c r="SXB97" s="14"/>
      <c r="SXC97" s="14"/>
      <c r="SXD97" s="14"/>
      <c r="SXE97" s="14"/>
      <c r="SXF97" s="14"/>
      <c r="SXG97" s="14"/>
      <c r="SXH97" s="14"/>
      <c r="SXI97" s="14"/>
      <c r="SXJ97" s="14"/>
      <c r="SXK97" s="14"/>
      <c r="SXL97" s="14"/>
      <c r="SXM97" s="14"/>
      <c r="SXN97" s="14"/>
      <c r="SXO97" s="14"/>
      <c r="SXP97" s="14"/>
      <c r="SXQ97" s="14"/>
      <c r="SXR97" s="14"/>
      <c r="SXS97" s="14"/>
      <c r="SXT97" s="14"/>
      <c r="SXU97" s="14"/>
      <c r="SXV97" s="14"/>
      <c r="SXW97" s="14"/>
      <c r="SXX97" s="14"/>
      <c r="SXY97" s="14"/>
      <c r="SXZ97" s="14"/>
      <c r="SYA97" s="14"/>
      <c r="SYB97" s="14"/>
      <c r="SYC97" s="14"/>
      <c r="SYD97" s="14"/>
      <c r="SYE97" s="14"/>
      <c r="SYF97" s="14"/>
      <c r="SYG97" s="14"/>
      <c r="SYH97" s="14"/>
      <c r="SYI97" s="14"/>
      <c r="SYJ97" s="14"/>
      <c r="SYK97" s="14"/>
      <c r="SYL97" s="14"/>
      <c r="SYM97" s="14"/>
      <c r="SYN97" s="14"/>
      <c r="SYO97" s="14"/>
      <c r="SYP97" s="14"/>
      <c r="SYQ97" s="14"/>
      <c r="SYR97" s="14"/>
      <c r="SYS97" s="14"/>
      <c r="SYT97" s="14"/>
      <c r="SYU97" s="14"/>
      <c r="SYV97" s="14"/>
      <c r="SYW97" s="14"/>
      <c r="SYX97" s="14"/>
      <c r="SYY97" s="14"/>
      <c r="SYZ97" s="14"/>
      <c r="SZA97" s="14"/>
      <c r="SZB97" s="14"/>
      <c r="SZC97" s="14"/>
      <c r="SZD97" s="14"/>
      <c r="SZE97" s="14"/>
      <c r="SZF97" s="14"/>
      <c r="SZG97" s="14"/>
      <c r="SZH97" s="14"/>
      <c r="SZI97" s="14"/>
      <c r="SZJ97" s="14"/>
      <c r="SZK97" s="14"/>
      <c r="SZL97" s="14"/>
      <c r="SZM97" s="14"/>
      <c r="SZN97" s="14"/>
      <c r="SZO97" s="14"/>
      <c r="SZP97" s="14"/>
      <c r="SZQ97" s="14"/>
      <c r="SZR97" s="14"/>
      <c r="SZS97" s="14"/>
      <c r="SZT97" s="14"/>
      <c r="SZU97" s="14"/>
      <c r="SZV97" s="14"/>
      <c r="SZW97" s="14"/>
      <c r="SZX97" s="14"/>
      <c r="SZY97" s="14"/>
      <c r="SZZ97" s="14"/>
      <c r="TAA97" s="14"/>
      <c r="TAB97" s="14"/>
      <c r="TAC97" s="14"/>
      <c r="TAD97" s="14"/>
      <c r="TAE97" s="14"/>
      <c r="TAF97" s="14"/>
      <c r="TAG97" s="14"/>
      <c r="TAH97" s="14"/>
      <c r="TAI97" s="14"/>
      <c r="TAJ97" s="14"/>
      <c r="TAK97" s="14"/>
      <c r="TAL97" s="14"/>
      <c r="TAM97" s="14"/>
      <c r="TAN97" s="14"/>
      <c r="TAO97" s="14"/>
      <c r="TAP97" s="14"/>
      <c r="TAQ97" s="14"/>
      <c r="TAR97" s="14"/>
      <c r="TAS97" s="14"/>
      <c r="TAT97" s="14"/>
      <c r="TAU97" s="14"/>
      <c r="TAV97" s="14"/>
      <c r="TAW97" s="14"/>
      <c r="TAX97" s="14"/>
      <c r="TAY97" s="14"/>
      <c r="TAZ97" s="14"/>
      <c r="TBA97" s="14"/>
      <c r="TBB97" s="14"/>
      <c r="TBC97" s="14"/>
      <c r="TBD97" s="14"/>
      <c r="TBE97" s="14"/>
      <c r="TBF97" s="14"/>
      <c r="TBG97" s="14"/>
      <c r="TBH97" s="14"/>
      <c r="TBI97" s="14"/>
      <c r="TBJ97" s="14"/>
      <c r="TBK97" s="14"/>
      <c r="TBL97" s="14"/>
      <c r="TBM97" s="14"/>
      <c r="TBN97" s="14"/>
      <c r="TBO97" s="14"/>
      <c r="TBP97" s="14"/>
      <c r="TBQ97" s="14"/>
      <c r="TBR97" s="14"/>
      <c r="TBS97" s="14"/>
      <c r="TBT97" s="14"/>
      <c r="TBU97" s="14"/>
      <c r="TBV97" s="14"/>
      <c r="TBW97" s="14"/>
      <c r="TBX97" s="14"/>
      <c r="TBY97" s="14"/>
      <c r="TBZ97" s="14"/>
      <c r="TCA97" s="14"/>
      <c r="TCB97" s="14"/>
      <c r="TCC97" s="14"/>
      <c r="TCD97" s="14"/>
      <c r="TCE97" s="14"/>
      <c r="TCF97" s="14"/>
      <c r="TCG97" s="14"/>
      <c r="TCH97" s="14"/>
      <c r="TCI97" s="14"/>
      <c r="TCJ97" s="14"/>
      <c r="TCK97" s="14"/>
      <c r="TCL97" s="14"/>
      <c r="TCM97" s="14"/>
      <c r="TCN97" s="14"/>
      <c r="TCO97" s="14"/>
      <c r="TCP97" s="14"/>
      <c r="TCQ97" s="14"/>
      <c r="TCR97" s="14"/>
      <c r="TCS97" s="14"/>
      <c r="TCT97" s="14"/>
      <c r="TCU97" s="14"/>
      <c r="TCV97" s="14"/>
      <c r="TCW97" s="14"/>
      <c r="TCX97" s="14"/>
      <c r="TCY97" s="14"/>
      <c r="TCZ97" s="14"/>
      <c r="TDA97" s="14"/>
      <c r="TDB97" s="14"/>
      <c r="TDC97" s="14"/>
      <c r="TDD97" s="14"/>
      <c r="TDE97" s="14"/>
      <c r="TDF97" s="14"/>
      <c r="TDG97" s="14"/>
      <c r="TDH97" s="14"/>
      <c r="TDI97" s="14"/>
      <c r="TDJ97" s="14"/>
      <c r="TDK97" s="14"/>
      <c r="TDL97" s="14"/>
      <c r="TDM97" s="14"/>
      <c r="TDN97" s="14"/>
      <c r="TDO97" s="14"/>
      <c r="TDP97" s="14"/>
      <c r="TDQ97" s="14"/>
      <c r="TDR97" s="14"/>
      <c r="TDS97" s="14"/>
      <c r="TDT97" s="14"/>
      <c r="TDU97" s="14"/>
      <c r="TDV97" s="14"/>
      <c r="TDW97" s="14"/>
      <c r="TDX97" s="14"/>
      <c r="TDY97" s="14"/>
      <c r="TDZ97" s="14"/>
      <c r="TEA97" s="14"/>
      <c r="TEB97" s="14"/>
      <c r="TEC97" s="14"/>
      <c r="TED97" s="14"/>
      <c r="TEE97" s="14"/>
      <c r="TEF97" s="14"/>
      <c r="TEG97" s="14"/>
      <c r="TEH97" s="14"/>
      <c r="TEI97" s="14"/>
      <c r="TEJ97" s="14"/>
      <c r="TEK97" s="14"/>
      <c r="TEL97" s="14"/>
      <c r="TEM97" s="14"/>
      <c r="TEN97" s="14"/>
      <c r="TEO97" s="14"/>
      <c r="TEP97" s="14"/>
      <c r="TEQ97" s="14"/>
      <c r="TER97" s="14"/>
      <c r="TES97" s="14"/>
      <c r="TET97" s="14"/>
      <c r="TEU97" s="14"/>
      <c r="TEV97" s="14"/>
      <c r="TEW97" s="14"/>
      <c r="TEX97" s="14"/>
      <c r="TEY97" s="14"/>
      <c r="TEZ97" s="14"/>
      <c r="TFA97" s="14"/>
      <c r="TFB97" s="14"/>
      <c r="TFC97" s="14"/>
      <c r="TFD97" s="14"/>
      <c r="TFE97" s="14"/>
      <c r="TFF97" s="14"/>
      <c r="TFG97" s="14"/>
      <c r="TFH97" s="14"/>
      <c r="TFI97" s="14"/>
      <c r="TFJ97" s="14"/>
      <c r="TFK97" s="14"/>
      <c r="TFL97" s="14"/>
      <c r="TFM97" s="14"/>
      <c r="TFN97" s="14"/>
      <c r="TFO97" s="14"/>
      <c r="TFP97" s="14"/>
      <c r="TFQ97" s="14"/>
      <c r="TFR97" s="14"/>
      <c r="TFS97" s="14"/>
      <c r="TFT97" s="14"/>
      <c r="TFU97" s="14"/>
      <c r="TFV97" s="14"/>
      <c r="TFW97" s="14"/>
      <c r="TFX97" s="14"/>
      <c r="TFY97" s="14"/>
      <c r="TFZ97" s="14"/>
      <c r="TGA97" s="14"/>
      <c r="TGB97" s="14"/>
      <c r="TGC97" s="14"/>
      <c r="TGD97" s="14"/>
      <c r="TGE97" s="14"/>
      <c r="TGF97" s="14"/>
      <c r="TGG97" s="14"/>
      <c r="TGH97" s="14"/>
      <c r="TGI97" s="14"/>
      <c r="TGJ97" s="14"/>
      <c r="TGK97" s="14"/>
      <c r="TGL97" s="14"/>
      <c r="TGM97" s="14"/>
      <c r="TGN97" s="14"/>
      <c r="TGO97" s="14"/>
      <c r="TGP97" s="14"/>
      <c r="TGQ97" s="14"/>
      <c r="TGR97" s="14"/>
      <c r="TGS97" s="14"/>
      <c r="TGT97" s="14"/>
      <c r="TGU97" s="14"/>
      <c r="TGV97" s="14"/>
      <c r="TGW97" s="14"/>
      <c r="TGX97" s="14"/>
      <c r="TGY97" s="14"/>
      <c r="TGZ97" s="14"/>
      <c r="THA97" s="14"/>
      <c r="THB97" s="14"/>
      <c r="THC97" s="14"/>
      <c r="THD97" s="14"/>
      <c r="THE97" s="14"/>
      <c r="THF97" s="14"/>
      <c r="THG97" s="14"/>
      <c r="THH97" s="14"/>
      <c r="THI97" s="14"/>
      <c r="THJ97" s="14"/>
      <c r="THK97" s="14"/>
      <c r="THL97" s="14"/>
      <c r="THM97" s="14"/>
      <c r="THN97" s="14"/>
      <c r="THO97" s="14"/>
      <c r="THP97" s="14"/>
      <c r="THQ97" s="14"/>
      <c r="THR97" s="14"/>
      <c r="THS97" s="14"/>
      <c r="THT97" s="14"/>
      <c r="THU97" s="14"/>
      <c r="THV97" s="14"/>
      <c r="THW97" s="14"/>
      <c r="THX97" s="14"/>
      <c r="THY97" s="14"/>
      <c r="THZ97" s="14"/>
      <c r="TIA97" s="14"/>
      <c r="TIB97" s="14"/>
      <c r="TIC97" s="14"/>
      <c r="TID97" s="14"/>
      <c r="TIE97" s="14"/>
      <c r="TIF97" s="14"/>
      <c r="TIG97" s="14"/>
      <c r="TIH97" s="14"/>
      <c r="TII97" s="14"/>
      <c r="TIJ97" s="14"/>
      <c r="TIK97" s="14"/>
      <c r="TIL97" s="14"/>
      <c r="TIM97" s="14"/>
      <c r="TIN97" s="14"/>
      <c r="TIO97" s="14"/>
      <c r="TIP97" s="14"/>
      <c r="TIQ97" s="14"/>
      <c r="TIR97" s="14"/>
      <c r="TIS97" s="14"/>
      <c r="TIT97" s="14"/>
      <c r="TIU97" s="14"/>
      <c r="TIV97" s="14"/>
      <c r="TIW97" s="14"/>
      <c r="TIX97" s="14"/>
      <c r="TIY97" s="14"/>
      <c r="TIZ97" s="14"/>
      <c r="TJA97" s="14"/>
      <c r="TJB97" s="14"/>
      <c r="TJC97" s="14"/>
      <c r="TJD97" s="14"/>
      <c r="TJE97" s="14"/>
      <c r="TJF97" s="14"/>
      <c r="TJG97" s="14"/>
      <c r="TJH97" s="14"/>
      <c r="TJI97" s="14"/>
      <c r="TJJ97" s="14"/>
      <c r="TJK97" s="14"/>
      <c r="TJL97" s="14"/>
      <c r="TJM97" s="14"/>
      <c r="TJN97" s="14"/>
      <c r="TJO97" s="14"/>
      <c r="TJP97" s="14"/>
      <c r="TJQ97" s="14"/>
      <c r="TJR97" s="14"/>
      <c r="TJS97" s="14"/>
      <c r="TJT97" s="14"/>
      <c r="TJU97" s="14"/>
      <c r="TJV97" s="14"/>
      <c r="TJW97" s="14"/>
      <c r="TJX97" s="14"/>
      <c r="TJY97" s="14"/>
      <c r="TJZ97" s="14"/>
      <c r="TKA97" s="14"/>
      <c r="TKB97" s="14"/>
      <c r="TKC97" s="14"/>
      <c r="TKD97" s="14"/>
      <c r="TKE97" s="14"/>
      <c r="TKF97" s="14"/>
      <c r="TKG97" s="14"/>
      <c r="TKH97" s="14"/>
      <c r="TKI97" s="14"/>
      <c r="TKJ97" s="14"/>
      <c r="TKK97" s="14"/>
      <c r="TKL97" s="14"/>
      <c r="TKM97" s="14"/>
      <c r="TKN97" s="14"/>
      <c r="TKO97" s="14"/>
      <c r="TKP97" s="14"/>
      <c r="TKQ97" s="14"/>
      <c r="TKR97" s="14"/>
      <c r="TKS97" s="14"/>
      <c r="TKT97" s="14"/>
      <c r="TKU97" s="14"/>
      <c r="TKV97" s="14"/>
      <c r="TKW97" s="14"/>
      <c r="TKX97" s="14"/>
      <c r="TKY97" s="14"/>
      <c r="TKZ97" s="14"/>
      <c r="TLA97" s="14"/>
      <c r="TLB97" s="14"/>
      <c r="TLC97" s="14"/>
      <c r="TLD97" s="14"/>
      <c r="TLE97" s="14"/>
      <c r="TLF97" s="14"/>
      <c r="TLG97" s="14"/>
      <c r="TLH97" s="14"/>
      <c r="TLI97" s="14"/>
      <c r="TLJ97" s="14"/>
      <c r="TLK97" s="14"/>
      <c r="TLL97" s="14"/>
      <c r="TLM97" s="14"/>
      <c r="TLN97" s="14"/>
      <c r="TLO97" s="14"/>
      <c r="TLP97" s="14"/>
      <c r="TLQ97" s="14"/>
      <c r="TLR97" s="14"/>
      <c r="TLS97" s="14"/>
      <c r="TLT97" s="14"/>
      <c r="TLU97" s="14"/>
      <c r="TLV97" s="14"/>
      <c r="TLW97" s="14"/>
      <c r="TLX97" s="14"/>
      <c r="TLY97" s="14"/>
      <c r="TLZ97" s="14"/>
      <c r="TMA97" s="14"/>
      <c r="TMB97" s="14"/>
      <c r="TMC97" s="14"/>
      <c r="TMD97" s="14"/>
      <c r="TME97" s="14"/>
      <c r="TMF97" s="14"/>
      <c r="TMG97" s="14"/>
      <c r="TMH97" s="14"/>
      <c r="TMI97" s="14"/>
      <c r="TMJ97" s="14"/>
      <c r="TMK97" s="14"/>
      <c r="TML97" s="14"/>
      <c r="TMM97" s="14"/>
      <c r="TMN97" s="14"/>
      <c r="TMO97" s="14"/>
      <c r="TMP97" s="14"/>
      <c r="TMQ97" s="14"/>
      <c r="TMR97" s="14"/>
      <c r="TMS97" s="14"/>
      <c r="TMT97" s="14"/>
      <c r="TMU97" s="14"/>
      <c r="TMV97" s="14"/>
      <c r="TMW97" s="14"/>
      <c r="TMX97" s="14"/>
      <c r="TMY97" s="14"/>
      <c r="TMZ97" s="14"/>
      <c r="TNA97" s="14"/>
      <c r="TNB97" s="14"/>
      <c r="TNC97" s="14"/>
      <c r="TND97" s="14"/>
      <c r="TNE97" s="14"/>
      <c r="TNF97" s="14"/>
      <c r="TNG97" s="14"/>
      <c r="TNH97" s="14"/>
      <c r="TNI97" s="14"/>
      <c r="TNJ97" s="14"/>
      <c r="TNK97" s="14"/>
      <c r="TNL97" s="14"/>
      <c r="TNM97" s="14"/>
      <c r="TNN97" s="14"/>
      <c r="TNO97" s="14"/>
      <c r="TNP97" s="14"/>
      <c r="TNQ97" s="14"/>
      <c r="TNR97" s="14"/>
      <c r="TNS97" s="14"/>
      <c r="TNT97" s="14"/>
      <c r="TNU97" s="14"/>
      <c r="TNV97" s="14"/>
      <c r="TNW97" s="14"/>
      <c r="TNX97" s="14"/>
      <c r="TNY97" s="14"/>
      <c r="TNZ97" s="14"/>
      <c r="TOA97" s="14"/>
      <c r="TOB97" s="14"/>
      <c r="TOC97" s="14"/>
      <c r="TOD97" s="14"/>
      <c r="TOE97" s="14"/>
      <c r="TOF97" s="14"/>
      <c r="TOG97" s="14"/>
      <c r="TOH97" s="14"/>
      <c r="TOI97" s="14"/>
      <c r="TOJ97" s="14"/>
      <c r="TOK97" s="14"/>
      <c r="TOL97" s="14"/>
      <c r="TOM97" s="14"/>
      <c r="TON97" s="14"/>
      <c r="TOO97" s="14"/>
      <c r="TOP97" s="14"/>
      <c r="TOQ97" s="14"/>
      <c r="TOR97" s="14"/>
      <c r="TOS97" s="14"/>
      <c r="TOT97" s="14"/>
      <c r="TOU97" s="14"/>
      <c r="TOV97" s="14"/>
      <c r="TOW97" s="14"/>
      <c r="TOX97" s="14"/>
      <c r="TOY97" s="14"/>
      <c r="TOZ97" s="14"/>
      <c r="TPA97" s="14"/>
      <c r="TPB97" s="14"/>
      <c r="TPC97" s="14"/>
      <c r="TPD97" s="14"/>
      <c r="TPE97" s="14"/>
      <c r="TPF97" s="14"/>
      <c r="TPG97" s="14"/>
      <c r="TPH97" s="14"/>
      <c r="TPI97" s="14"/>
      <c r="TPJ97" s="14"/>
      <c r="TPK97" s="14"/>
      <c r="TPL97" s="14"/>
      <c r="TPM97" s="14"/>
      <c r="TPN97" s="14"/>
      <c r="TPO97" s="14"/>
      <c r="TPP97" s="14"/>
      <c r="TPQ97" s="14"/>
      <c r="TPR97" s="14"/>
      <c r="TPS97" s="14"/>
      <c r="TPT97" s="14"/>
      <c r="TPU97" s="14"/>
      <c r="TPV97" s="14"/>
      <c r="TPW97" s="14"/>
      <c r="TPX97" s="14"/>
      <c r="TPY97" s="14"/>
      <c r="TPZ97" s="14"/>
      <c r="TQA97" s="14"/>
      <c r="TQB97" s="14"/>
      <c r="TQC97" s="14"/>
      <c r="TQD97" s="14"/>
      <c r="TQE97" s="14"/>
      <c r="TQF97" s="14"/>
      <c r="TQG97" s="14"/>
      <c r="TQH97" s="14"/>
      <c r="TQI97" s="14"/>
      <c r="TQJ97" s="14"/>
      <c r="TQK97" s="14"/>
      <c r="TQL97" s="14"/>
      <c r="TQM97" s="14"/>
      <c r="TQN97" s="14"/>
      <c r="TQO97" s="14"/>
      <c r="TQP97" s="14"/>
      <c r="TQQ97" s="14"/>
      <c r="TQR97" s="14"/>
      <c r="TQS97" s="14"/>
      <c r="TQT97" s="14"/>
      <c r="TQU97" s="14"/>
      <c r="TQV97" s="14"/>
      <c r="TQW97" s="14"/>
      <c r="TQX97" s="14"/>
      <c r="TQY97" s="14"/>
      <c r="TQZ97" s="14"/>
      <c r="TRA97" s="14"/>
      <c r="TRB97" s="14"/>
      <c r="TRC97" s="14"/>
      <c r="TRD97" s="14"/>
      <c r="TRE97" s="14"/>
      <c r="TRF97" s="14"/>
      <c r="TRG97" s="14"/>
      <c r="TRH97" s="14"/>
      <c r="TRI97" s="14"/>
      <c r="TRJ97" s="14"/>
      <c r="TRK97" s="14"/>
      <c r="TRL97" s="14"/>
      <c r="TRM97" s="14"/>
      <c r="TRN97" s="14"/>
      <c r="TRO97" s="14"/>
      <c r="TRP97" s="14"/>
      <c r="TRQ97" s="14"/>
      <c r="TRR97" s="14"/>
      <c r="TRS97" s="14"/>
      <c r="TRT97" s="14"/>
      <c r="TRU97" s="14"/>
      <c r="TRV97" s="14"/>
      <c r="TRW97" s="14"/>
      <c r="TRX97" s="14"/>
      <c r="TRY97" s="14"/>
      <c r="TRZ97" s="14"/>
      <c r="TSA97" s="14"/>
      <c r="TSB97" s="14"/>
      <c r="TSC97" s="14"/>
      <c r="TSD97" s="14"/>
      <c r="TSE97" s="14"/>
      <c r="TSF97" s="14"/>
      <c r="TSG97" s="14"/>
      <c r="TSH97" s="14"/>
      <c r="TSI97" s="14"/>
      <c r="TSJ97" s="14"/>
      <c r="TSK97" s="14"/>
      <c r="TSL97" s="14"/>
      <c r="TSM97" s="14"/>
      <c r="TSN97" s="14"/>
      <c r="TSO97" s="14"/>
      <c r="TSP97" s="14"/>
      <c r="TSQ97" s="14"/>
      <c r="TSR97" s="14"/>
      <c r="TSS97" s="14"/>
      <c r="TST97" s="14"/>
      <c r="TSU97" s="14"/>
      <c r="TSV97" s="14"/>
      <c r="TSW97" s="14"/>
      <c r="TSX97" s="14"/>
      <c r="TSY97" s="14"/>
      <c r="TSZ97" s="14"/>
      <c r="TTA97" s="14"/>
      <c r="TTB97" s="14"/>
      <c r="TTC97" s="14"/>
      <c r="TTD97" s="14"/>
      <c r="TTE97" s="14"/>
      <c r="TTF97" s="14"/>
      <c r="TTG97" s="14"/>
      <c r="TTH97" s="14"/>
      <c r="TTI97" s="14"/>
      <c r="TTJ97" s="14"/>
      <c r="TTK97" s="14"/>
      <c r="TTL97" s="14"/>
      <c r="TTM97" s="14"/>
      <c r="TTN97" s="14"/>
      <c r="TTO97" s="14"/>
      <c r="TTP97" s="14"/>
      <c r="TTQ97" s="14"/>
      <c r="TTR97" s="14"/>
      <c r="TTS97" s="14"/>
      <c r="TTT97" s="14"/>
      <c r="TTU97" s="14"/>
      <c r="TTV97" s="14"/>
      <c r="TTW97" s="14"/>
      <c r="TTX97" s="14"/>
      <c r="TTY97" s="14"/>
      <c r="TTZ97" s="14"/>
      <c r="TUA97" s="14"/>
      <c r="TUB97" s="14"/>
      <c r="TUC97" s="14"/>
      <c r="TUD97" s="14"/>
      <c r="TUE97" s="14"/>
      <c r="TUF97" s="14"/>
      <c r="TUG97" s="14"/>
      <c r="TUH97" s="14"/>
      <c r="TUI97" s="14"/>
      <c r="TUJ97" s="14"/>
      <c r="TUK97" s="14"/>
      <c r="TUL97" s="14"/>
      <c r="TUM97" s="14"/>
      <c r="TUN97" s="14"/>
      <c r="TUO97" s="14"/>
      <c r="TUP97" s="14"/>
      <c r="TUQ97" s="14"/>
      <c r="TUR97" s="14"/>
      <c r="TUS97" s="14"/>
      <c r="TUT97" s="14"/>
      <c r="TUU97" s="14"/>
      <c r="TUV97" s="14"/>
      <c r="TUW97" s="14"/>
      <c r="TUX97" s="14"/>
      <c r="TUY97" s="14"/>
      <c r="TUZ97" s="14"/>
      <c r="TVA97" s="14"/>
      <c r="TVB97" s="14"/>
      <c r="TVC97" s="14"/>
      <c r="TVD97" s="14"/>
      <c r="TVE97" s="14"/>
      <c r="TVF97" s="14"/>
      <c r="TVG97" s="14"/>
      <c r="TVH97" s="14"/>
      <c r="TVI97" s="14"/>
      <c r="TVJ97" s="14"/>
      <c r="TVK97" s="14"/>
      <c r="TVL97" s="14"/>
      <c r="TVM97" s="14"/>
      <c r="TVN97" s="14"/>
      <c r="TVO97" s="14"/>
      <c r="TVP97" s="14"/>
      <c r="TVQ97" s="14"/>
      <c r="TVR97" s="14"/>
      <c r="TVS97" s="14"/>
      <c r="TVT97" s="14"/>
      <c r="TVU97" s="14"/>
      <c r="TVV97" s="14"/>
      <c r="TVW97" s="14"/>
      <c r="TVX97" s="14"/>
      <c r="TVY97" s="14"/>
      <c r="TVZ97" s="14"/>
      <c r="TWA97" s="14"/>
      <c r="TWB97" s="14"/>
      <c r="TWC97" s="14"/>
      <c r="TWD97" s="14"/>
      <c r="TWE97" s="14"/>
      <c r="TWF97" s="14"/>
      <c r="TWG97" s="14"/>
      <c r="TWH97" s="14"/>
      <c r="TWI97" s="14"/>
      <c r="TWJ97" s="14"/>
      <c r="TWK97" s="14"/>
      <c r="TWL97" s="14"/>
      <c r="TWM97" s="14"/>
      <c r="TWN97" s="14"/>
      <c r="TWO97" s="14"/>
      <c r="TWP97" s="14"/>
      <c r="TWQ97" s="14"/>
      <c r="TWR97" s="14"/>
      <c r="TWS97" s="14"/>
      <c r="TWT97" s="14"/>
      <c r="TWU97" s="14"/>
      <c r="TWV97" s="14"/>
      <c r="TWW97" s="14"/>
      <c r="TWX97" s="14"/>
      <c r="TWY97" s="14"/>
      <c r="TWZ97" s="14"/>
      <c r="TXA97" s="14"/>
      <c r="TXB97" s="14"/>
      <c r="TXC97" s="14"/>
      <c r="TXD97" s="14"/>
      <c r="TXE97" s="14"/>
      <c r="TXF97" s="14"/>
      <c r="TXG97" s="14"/>
      <c r="TXH97" s="14"/>
      <c r="TXI97" s="14"/>
      <c r="TXJ97" s="14"/>
      <c r="TXK97" s="14"/>
      <c r="TXL97" s="14"/>
      <c r="TXM97" s="14"/>
      <c r="TXN97" s="14"/>
      <c r="TXO97" s="14"/>
      <c r="TXP97" s="14"/>
      <c r="TXQ97" s="14"/>
      <c r="TXR97" s="14"/>
      <c r="TXS97" s="14"/>
      <c r="TXT97" s="14"/>
      <c r="TXU97" s="14"/>
      <c r="TXV97" s="14"/>
      <c r="TXW97" s="14"/>
      <c r="TXX97" s="14"/>
      <c r="TXY97" s="14"/>
      <c r="TXZ97" s="14"/>
      <c r="TYA97" s="14"/>
      <c r="TYB97" s="14"/>
      <c r="TYC97" s="14"/>
      <c r="TYD97" s="14"/>
      <c r="TYE97" s="14"/>
      <c r="TYF97" s="14"/>
      <c r="TYG97" s="14"/>
      <c r="TYH97" s="14"/>
      <c r="TYI97" s="14"/>
      <c r="TYJ97" s="14"/>
      <c r="TYK97" s="14"/>
      <c r="TYL97" s="14"/>
      <c r="TYM97" s="14"/>
      <c r="TYN97" s="14"/>
      <c r="TYO97" s="14"/>
      <c r="TYP97" s="14"/>
      <c r="TYQ97" s="14"/>
      <c r="TYR97" s="14"/>
      <c r="TYS97" s="14"/>
      <c r="TYT97" s="14"/>
      <c r="TYU97" s="14"/>
      <c r="TYV97" s="14"/>
      <c r="TYW97" s="14"/>
      <c r="TYX97" s="14"/>
      <c r="TYY97" s="14"/>
      <c r="TYZ97" s="14"/>
      <c r="TZA97" s="14"/>
      <c r="TZB97" s="14"/>
      <c r="TZC97" s="14"/>
      <c r="TZD97" s="14"/>
      <c r="TZE97" s="14"/>
      <c r="TZF97" s="14"/>
      <c r="TZG97" s="14"/>
      <c r="TZH97" s="14"/>
      <c r="TZI97" s="14"/>
      <c r="TZJ97" s="14"/>
      <c r="TZK97" s="14"/>
      <c r="TZL97" s="14"/>
      <c r="TZM97" s="14"/>
      <c r="TZN97" s="14"/>
      <c r="TZO97" s="14"/>
      <c r="TZP97" s="14"/>
      <c r="TZQ97" s="14"/>
      <c r="TZR97" s="14"/>
      <c r="TZS97" s="14"/>
      <c r="TZT97" s="14"/>
      <c r="TZU97" s="14"/>
      <c r="TZV97" s="14"/>
      <c r="TZW97" s="14"/>
      <c r="TZX97" s="14"/>
      <c r="TZY97" s="14"/>
      <c r="TZZ97" s="14"/>
      <c r="UAA97" s="14"/>
      <c r="UAB97" s="14"/>
      <c r="UAC97" s="14"/>
      <c r="UAD97" s="14"/>
      <c r="UAE97" s="14"/>
      <c r="UAF97" s="14"/>
      <c r="UAG97" s="14"/>
      <c r="UAH97" s="14"/>
      <c r="UAI97" s="14"/>
      <c r="UAJ97" s="14"/>
      <c r="UAK97" s="14"/>
      <c r="UAL97" s="14"/>
      <c r="UAM97" s="14"/>
      <c r="UAN97" s="14"/>
      <c r="UAO97" s="14"/>
      <c r="UAP97" s="14"/>
      <c r="UAQ97" s="14"/>
      <c r="UAR97" s="14"/>
      <c r="UAS97" s="14"/>
      <c r="UAT97" s="14"/>
      <c r="UAU97" s="14"/>
      <c r="UAV97" s="14"/>
      <c r="UAW97" s="14"/>
      <c r="UAX97" s="14"/>
      <c r="UAY97" s="14"/>
      <c r="UAZ97" s="14"/>
      <c r="UBA97" s="14"/>
      <c r="UBB97" s="14"/>
      <c r="UBC97" s="14"/>
      <c r="UBD97" s="14"/>
      <c r="UBE97" s="14"/>
      <c r="UBF97" s="14"/>
      <c r="UBG97" s="14"/>
      <c r="UBH97" s="14"/>
      <c r="UBI97" s="14"/>
      <c r="UBJ97" s="14"/>
      <c r="UBK97" s="14"/>
      <c r="UBL97" s="14"/>
      <c r="UBM97" s="14"/>
      <c r="UBN97" s="14"/>
      <c r="UBO97" s="14"/>
      <c r="UBP97" s="14"/>
      <c r="UBQ97" s="14"/>
      <c r="UBR97" s="14"/>
      <c r="UBS97" s="14"/>
      <c r="UBT97" s="14"/>
      <c r="UBU97" s="14"/>
      <c r="UBV97" s="14"/>
      <c r="UBW97" s="14"/>
      <c r="UBX97" s="14"/>
      <c r="UBY97" s="14"/>
      <c r="UBZ97" s="14"/>
      <c r="UCA97" s="14"/>
      <c r="UCB97" s="14"/>
      <c r="UCC97" s="14"/>
      <c r="UCD97" s="14"/>
      <c r="UCE97" s="14"/>
      <c r="UCF97" s="14"/>
      <c r="UCG97" s="14"/>
      <c r="UCH97" s="14"/>
      <c r="UCI97" s="14"/>
      <c r="UCJ97" s="14"/>
      <c r="UCK97" s="14"/>
      <c r="UCL97" s="14"/>
      <c r="UCM97" s="14"/>
      <c r="UCN97" s="14"/>
      <c r="UCO97" s="14"/>
      <c r="UCP97" s="14"/>
      <c r="UCQ97" s="14"/>
      <c r="UCR97" s="14"/>
      <c r="UCS97" s="14"/>
      <c r="UCT97" s="14"/>
      <c r="UCU97" s="14"/>
      <c r="UCV97" s="14"/>
      <c r="UCW97" s="14"/>
      <c r="UCX97" s="14"/>
      <c r="UCY97" s="14"/>
      <c r="UCZ97" s="14"/>
      <c r="UDA97" s="14"/>
      <c r="UDB97" s="14"/>
      <c r="UDC97" s="14"/>
      <c r="UDD97" s="14"/>
      <c r="UDE97" s="14"/>
      <c r="UDF97" s="14"/>
      <c r="UDG97" s="14"/>
      <c r="UDH97" s="14"/>
      <c r="UDI97" s="14"/>
      <c r="UDJ97" s="14"/>
      <c r="UDK97" s="14"/>
      <c r="UDL97" s="14"/>
      <c r="UDM97" s="14"/>
      <c r="UDN97" s="14"/>
      <c r="UDO97" s="14"/>
      <c r="UDP97" s="14"/>
      <c r="UDQ97" s="14"/>
      <c r="UDR97" s="14"/>
      <c r="UDS97" s="14"/>
      <c r="UDT97" s="14"/>
      <c r="UDU97" s="14"/>
      <c r="UDV97" s="14"/>
      <c r="UDW97" s="14"/>
      <c r="UDX97" s="14"/>
      <c r="UDY97" s="14"/>
      <c r="UDZ97" s="14"/>
      <c r="UEA97" s="14"/>
      <c r="UEB97" s="14"/>
      <c r="UEC97" s="14"/>
      <c r="UED97" s="14"/>
      <c r="UEE97" s="14"/>
      <c r="UEF97" s="14"/>
      <c r="UEG97" s="14"/>
      <c r="UEH97" s="14"/>
      <c r="UEI97" s="14"/>
      <c r="UEJ97" s="14"/>
      <c r="UEK97" s="14"/>
      <c r="UEL97" s="14"/>
      <c r="UEM97" s="14"/>
      <c r="UEN97" s="14"/>
      <c r="UEO97" s="14"/>
      <c r="UEP97" s="14"/>
      <c r="UEQ97" s="14"/>
      <c r="UER97" s="14"/>
      <c r="UES97" s="14"/>
      <c r="UET97" s="14"/>
      <c r="UEU97" s="14"/>
      <c r="UEV97" s="14"/>
      <c r="UEW97" s="14"/>
      <c r="UEX97" s="14"/>
      <c r="UEY97" s="14"/>
      <c r="UEZ97" s="14"/>
      <c r="UFA97" s="14"/>
      <c r="UFB97" s="14"/>
      <c r="UFC97" s="14"/>
      <c r="UFD97" s="14"/>
      <c r="UFE97" s="14"/>
      <c r="UFF97" s="14"/>
      <c r="UFG97" s="14"/>
      <c r="UFH97" s="14"/>
      <c r="UFI97" s="14"/>
      <c r="UFJ97" s="14"/>
      <c r="UFK97" s="14"/>
      <c r="UFL97" s="14"/>
      <c r="UFM97" s="14"/>
      <c r="UFN97" s="14"/>
      <c r="UFO97" s="14"/>
      <c r="UFP97" s="14"/>
      <c r="UFQ97" s="14"/>
      <c r="UFR97" s="14"/>
      <c r="UFS97" s="14"/>
      <c r="UFT97" s="14"/>
      <c r="UFU97" s="14"/>
      <c r="UFV97" s="14"/>
      <c r="UFW97" s="14"/>
      <c r="UFX97" s="14"/>
      <c r="UFY97" s="14"/>
      <c r="UFZ97" s="14"/>
      <c r="UGA97" s="14"/>
      <c r="UGB97" s="14"/>
      <c r="UGC97" s="14"/>
      <c r="UGD97" s="14"/>
      <c r="UGE97" s="14"/>
      <c r="UGF97" s="14"/>
      <c r="UGG97" s="14"/>
      <c r="UGH97" s="14"/>
      <c r="UGI97" s="14"/>
      <c r="UGJ97" s="14"/>
      <c r="UGK97" s="14"/>
      <c r="UGL97" s="14"/>
      <c r="UGM97" s="14"/>
      <c r="UGN97" s="14"/>
      <c r="UGO97" s="14"/>
      <c r="UGP97" s="14"/>
      <c r="UGQ97" s="14"/>
      <c r="UGR97" s="14"/>
      <c r="UGS97" s="14"/>
      <c r="UGT97" s="14"/>
      <c r="UGU97" s="14"/>
      <c r="UGV97" s="14"/>
      <c r="UGW97" s="14"/>
      <c r="UGX97" s="14"/>
      <c r="UGY97" s="14"/>
      <c r="UGZ97" s="14"/>
      <c r="UHA97" s="14"/>
      <c r="UHB97" s="14"/>
      <c r="UHC97" s="14"/>
      <c r="UHD97" s="14"/>
      <c r="UHE97" s="14"/>
      <c r="UHF97" s="14"/>
      <c r="UHG97" s="14"/>
      <c r="UHH97" s="14"/>
      <c r="UHI97" s="14"/>
      <c r="UHJ97" s="14"/>
      <c r="UHK97" s="14"/>
      <c r="UHL97" s="14"/>
      <c r="UHM97" s="14"/>
      <c r="UHN97" s="14"/>
      <c r="UHO97" s="14"/>
      <c r="UHP97" s="14"/>
      <c r="UHQ97" s="14"/>
      <c r="UHR97" s="14"/>
      <c r="UHS97" s="14"/>
      <c r="UHT97" s="14"/>
      <c r="UHU97" s="14"/>
      <c r="UHV97" s="14"/>
      <c r="UHW97" s="14"/>
      <c r="UHX97" s="14"/>
      <c r="UHY97" s="14"/>
      <c r="UHZ97" s="14"/>
      <c r="UIA97" s="14"/>
      <c r="UIB97" s="14"/>
      <c r="UIC97" s="14"/>
      <c r="UID97" s="14"/>
      <c r="UIE97" s="14"/>
      <c r="UIF97" s="14"/>
      <c r="UIG97" s="14"/>
      <c r="UIH97" s="14"/>
      <c r="UII97" s="14"/>
      <c r="UIJ97" s="14"/>
      <c r="UIK97" s="14"/>
      <c r="UIL97" s="14"/>
      <c r="UIM97" s="14"/>
      <c r="UIN97" s="14"/>
      <c r="UIO97" s="14"/>
      <c r="UIP97" s="14"/>
      <c r="UIQ97" s="14"/>
      <c r="UIR97" s="14"/>
      <c r="UIS97" s="14"/>
      <c r="UIT97" s="14"/>
      <c r="UIU97" s="14"/>
      <c r="UIV97" s="14"/>
      <c r="UIW97" s="14"/>
      <c r="UIX97" s="14"/>
      <c r="UIY97" s="14"/>
      <c r="UIZ97" s="14"/>
      <c r="UJA97" s="14"/>
      <c r="UJB97" s="14"/>
      <c r="UJC97" s="14"/>
      <c r="UJD97" s="14"/>
      <c r="UJE97" s="14"/>
      <c r="UJF97" s="14"/>
      <c r="UJG97" s="14"/>
      <c r="UJH97" s="14"/>
      <c r="UJI97" s="14"/>
      <c r="UJJ97" s="14"/>
      <c r="UJK97" s="14"/>
      <c r="UJL97" s="14"/>
      <c r="UJM97" s="14"/>
      <c r="UJN97" s="14"/>
      <c r="UJO97" s="14"/>
      <c r="UJP97" s="14"/>
      <c r="UJQ97" s="14"/>
      <c r="UJR97" s="14"/>
      <c r="UJS97" s="14"/>
      <c r="UJT97" s="14"/>
      <c r="UJU97" s="14"/>
      <c r="UJV97" s="14"/>
      <c r="UJW97" s="14"/>
      <c r="UJX97" s="14"/>
      <c r="UJY97" s="14"/>
      <c r="UJZ97" s="14"/>
      <c r="UKA97" s="14"/>
      <c r="UKB97" s="14"/>
      <c r="UKC97" s="14"/>
      <c r="UKD97" s="14"/>
      <c r="UKE97" s="14"/>
      <c r="UKF97" s="14"/>
      <c r="UKG97" s="14"/>
      <c r="UKH97" s="14"/>
      <c r="UKI97" s="14"/>
      <c r="UKJ97" s="14"/>
      <c r="UKK97" s="14"/>
      <c r="UKL97" s="14"/>
      <c r="UKM97" s="14"/>
      <c r="UKN97" s="14"/>
      <c r="UKO97" s="14"/>
      <c r="UKP97" s="14"/>
      <c r="UKQ97" s="14"/>
      <c r="UKR97" s="14"/>
      <c r="UKS97" s="14"/>
      <c r="UKT97" s="14"/>
      <c r="UKU97" s="14"/>
      <c r="UKV97" s="14"/>
      <c r="UKW97" s="14"/>
      <c r="UKX97" s="14"/>
      <c r="UKY97" s="14"/>
      <c r="UKZ97" s="14"/>
      <c r="ULA97" s="14"/>
      <c r="ULB97" s="14"/>
      <c r="ULC97" s="14"/>
      <c r="ULD97" s="14"/>
      <c r="ULE97" s="14"/>
      <c r="ULF97" s="14"/>
      <c r="ULG97" s="14"/>
      <c r="ULH97" s="14"/>
      <c r="ULI97" s="14"/>
      <c r="ULJ97" s="14"/>
      <c r="ULK97" s="14"/>
      <c r="ULL97" s="14"/>
      <c r="ULM97" s="14"/>
      <c r="ULN97" s="14"/>
      <c r="ULO97" s="14"/>
      <c r="ULP97" s="14"/>
      <c r="ULQ97" s="14"/>
      <c r="ULR97" s="14"/>
      <c r="ULS97" s="14"/>
      <c r="ULT97" s="14"/>
      <c r="ULU97" s="14"/>
      <c r="ULV97" s="14"/>
      <c r="ULW97" s="14"/>
      <c r="ULX97" s="14"/>
      <c r="ULY97" s="14"/>
      <c r="ULZ97" s="14"/>
      <c r="UMA97" s="14"/>
      <c r="UMB97" s="14"/>
      <c r="UMC97" s="14"/>
      <c r="UMD97" s="14"/>
      <c r="UME97" s="14"/>
      <c r="UMF97" s="14"/>
      <c r="UMG97" s="14"/>
      <c r="UMH97" s="14"/>
      <c r="UMI97" s="14"/>
      <c r="UMJ97" s="14"/>
      <c r="UMK97" s="14"/>
      <c r="UML97" s="14"/>
      <c r="UMM97" s="14"/>
      <c r="UMN97" s="14"/>
      <c r="UMO97" s="14"/>
      <c r="UMP97" s="14"/>
      <c r="UMQ97" s="14"/>
      <c r="UMR97" s="14"/>
      <c r="UMS97" s="14"/>
      <c r="UMT97" s="14"/>
      <c r="UMU97" s="14"/>
      <c r="UMV97" s="14"/>
      <c r="UMW97" s="14"/>
      <c r="UMX97" s="14"/>
      <c r="UMY97" s="14"/>
      <c r="UMZ97" s="14"/>
      <c r="UNA97" s="14"/>
      <c r="UNB97" s="14"/>
      <c r="UNC97" s="14"/>
      <c r="UND97" s="14"/>
      <c r="UNE97" s="14"/>
      <c r="UNF97" s="14"/>
      <c r="UNG97" s="14"/>
      <c r="UNH97" s="14"/>
      <c r="UNI97" s="14"/>
      <c r="UNJ97" s="14"/>
      <c r="UNK97" s="14"/>
      <c r="UNL97" s="14"/>
      <c r="UNM97" s="14"/>
      <c r="UNN97" s="14"/>
      <c r="UNO97" s="14"/>
      <c r="UNP97" s="14"/>
      <c r="UNQ97" s="14"/>
      <c r="UNR97" s="14"/>
      <c r="UNS97" s="14"/>
      <c r="UNT97" s="14"/>
      <c r="UNU97" s="14"/>
      <c r="UNV97" s="14"/>
      <c r="UNW97" s="14"/>
      <c r="UNX97" s="14"/>
      <c r="UNY97" s="14"/>
      <c r="UNZ97" s="14"/>
      <c r="UOA97" s="14"/>
      <c r="UOB97" s="14"/>
      <c r="UOC97" s="14"/>
      <c r="UOD97" s="14"/>
      <c r="UOE97" s="14"/>
      <c r="UOF97" s="14"/>
      <c r="UOG97" s="14"/>
      <c r="UOH97" s="14"/>
      <c r="UOI97" s="14"/>
      <c r="UOJ97" s="14"/>
      <c r="UOK97" s="14"/>
      <c r="UOL97" s="14"/>
      <c r="UOM97" s="14"/>
      <c r="UON97" s="14"/>
      <c r="UOO97" s="14"/>
      <c r="UOP97" s="14"/>
      <c r="UOQ97" s="14"/>
      <c r="UOR97" s="14"/>
      <c r="UOS97" s="14"/>
      <c r="UOT97" s="14"/>
      <c r="UOU97" s="14"/>
      <c r="UOV97" s="14"/>
      <c r="UOW97" s="14"/>
      <c r="UOX97" s="14"/>
      <c r="UOY97" s="14"/>
      <c r="UOZ97" s="14"/>
      <c r="UPA97" s="14"/>
      <c r="UPB97" s="14"/>
      <c r="UPC97" s="14"/>
      <c r="UPD97" s="14"/>
      <c r="UPE97" s="14"/>
      <c r="UPF97" s="14"/>
      <c r="UPG97" s="14"/>
      <c r="UPH97" s="14"/>
      <c r="UPI97" s="14"/>
      <c r="UPJ97" s="14"/>
      <c r="UPK97" s="14"/>
      <c r="UPL97" s="14"/>
      <c r="UPM97" s="14"/>
      <c r="UPN97" s="14"/>
      <c r="UPO97" s="14"/>
      <c r="UPP97" s="14"/>
      <c r="UPQ97" s="14"/>
      <c r="UPR97" s="14"/>
      <c r="UPS97" s="14"/>
      <c r="UPT97" s="14"/>
      <c r="UPU97" s="14"/>
      <c r="UPV97" s="14"/>
      <c r="UPW97" s="14"/>
      <c r="UPX97" s="14"/>
      <c r="UPY97" s="14"/>
      <c r="UPZ97" s="14"/>
      <c r="UQA97" s="14"/>
      <c r="UQB97" s="14"/>
      <c r="UQC97" s="14"/>
      <c r="UQD97" s="14"/>
      <c r="UQE97" s="14"/>
      <c r="UQF97" s="14"/>
      <c r="UQG97" s="14"/>
      <c r="UQH97" s="14"/>
      <c r="UQI97" s="14"/>
      <c r="UQJ97" s="14"/>
      <c r="UQK97" s="14"/>
      <c r="UQL97" s="14"/>
      <c r="UQM97" s="14"/>
      <c r="UQN97" s="14"/>
      <c r="UQO97" s="14"/>
      <c r="UQP97" s="14"/>
      <c r="UQQ97" s="14"/>
      <c r="UQR97" s="14"/>
      <c r="UQS97" s="14"/>
      <c r="UQT97" s="14"/>
      <c r="UQU97" s="14"/>
      <c r="UQV97" s="14"/>
      <c r="UQW97" s="14"/>
      <c r="UQX97" s="14"/>
      <c r="UQY97" s="14"/>
      <c r="UQZ97" s="14"/>
      <c r="URA97" s="14"/>
      <c r="URB97" s="14"/>
      <c r="URC97" s="14"/>
      <c r="URD97" s="14"/>
      <c r="URE97" s="14"/>
      <c r="URF97" s="14"/>
      <c r="URG97" s="14"/>
      <c r="URH97" s="14"/>
      <c r="URI97" s="14"/>
      <c r="URJ97" s="14"/>
      <c r="URK97" s="14"/>
      <c r="URL97" s="14"/>
      <c r="URM97" s="14"/>
      <c r="URN97" s="14"/>
      <c r="URO97" s="14"/>
      <c r="URP97" s="14"/>
      <c r="URQ97" s="14"/>
      <c r="URR97" s="14"/>
      <c r="URS97" s="14"/>
      <c r="URT97" s="14"/>
      <c r="URU97" s="14"/>
      <c r="URV97" s="14"/>
      <c r="URW97" s="14"/>
      <c r="URX97" s="14"/>
      <c r="URY97" s="14"/>
      <c r="URZ97" s="14"/>
      <c r="USA97" s="14"/>
      <c r="USB97" s="14"/>
      <c r="USC97" s="14"/>
      <c r="USD97" s="14"/>
      <c r="USE97" s="14"/>
      <c r="USF97" s="14"/>
      <c r="USG97" s="14"/>
      <c r="USH97" s="14"/>
      <c r="USI97" s="14"/>
      <c r="USJ97" s="14"/>
      <c r="USK97" s="14"/>
      <c r="USL97" s="14"/>
      <c r="USM97" s="14"/>
      <c r="USN97" s="14"/>
      <c r="USO97" s="14"/>
      <c r="USP97" s="14"/>
      <c r="USQ97" s="14"/>
      <c r="USR97" s="14"/>
      <c r="USS97" s="14"/>
      <c r="UST97" s="14"/>
      <c r="USU97" s="14"/>
      <c r="USV97" s="14"/>
      <c r="USW97" s="14"/>
      <c r="USX97" s="14"/>
      <c r="USY97" s="14"/>
      <c r="USZ97" s="14"/>
      <c r="UTA97" s="14"/>
      <c r="UTB97" s="14"/>
      <c r="UTC97" s="14"/>
      <c r="UTD97" s="14"/>
      <c r="UTE97" s="14"/>
      <c r="UTF97" s="14"/>
      <c r="UTG97" s="14"/>
      <c r="UTH97" s="14"/>
      <c r="UTI97" s="14"/>
      <c r="UTJ97" s="14"/>
      <c r="UTK97" s="14"/>
      <c r="UTL97" s="14"/>
      <c r="UTM97" s="14"/>
      <c r="UTN97" s="14"/>
      <c r="UTO97" s="14"/>
      <c r="UTP97" s="14"/>
      <c r="UTQ97" s="14"/>
      <c r="UTR97" s="14"/>
      <c r="UTS97" s="14"/>
      <c r="UTT97" s="14"/>
      <c r="UTU97" s="14"/>
      <c r="UTV97" s="14"/>
      <c r="UTW97" s="14"/>
      <c r="UTX97" s="14"/>
      <c r="UTY97" s="14"/>
      <c r="UTZ97" s="14"/>
      <c r="UUA97" s="14"/>
      <c r="UUB97" s="14"/>
      <c r="UUC97" s="14"/>
      <c r="UUD97" s="14"/>
      <c r="UUE97" s="14"/>
      <c r="UUF97" s="14"/>
      <c r="UUG97" s="14"/>
      <c r="UUH97" s="14"/>
      <c r="UUI97" s="14"/>
      <c r="UUJ97" s="14"/>
      <c r="UUK97" s="14"/>
      <c r="UUL97" s="14"/>
      <c r="UUM97" s="14"/>
      <c r="UUN97" s="14"/>
      <c r="UUO97" s="14"/>
      <c r="UUP97" s="14"/>
      <c r="UUQ97" s="14"/>
      <c r="UUR97" s="14"/>
      <c r="UUS97" s="14"/>
      <c r="UUT97" s="14"/>
      <c r="UUU97" s="14"/>
      <c r="UUV97" s="14"/>
      <c r="UUW97" s="14"/>
      <c r="UUX97" s="14"/>
      <c r="UUY97" s="14"/>
      <c r="UUZ97" s="14"/>
      <c r="UVA97" s="14"/>
      <c r="UVB97" s="14"/>
      <c r="UVC97" s="14"/>
      <c r="UVD97" s="14"/>
      <c r="UVE97" s="14"/>
      <c r="UVF97" s="14"/>
      <c r="UVG97" s="14"/>
      <c r="UVH97" s="14"/>
      <c r="UVI97" s="14"/>
      <c r="UVJ97" s="14"/>
      <c r="UVK97" s="14"/>
      <c r="UVL97" s="14"/>
      <c r="UVM97" s="14"/>
      <c r="UVN97" s="14"/>
      <c r="UVO97" s="14"/>
      <c r="UVP97" s="14"/>
      <c r="UVQ97" s="14"/>
      <c r="UVR97" s="14"/>
      <c r="UVS97" s="14"/>
      <c r="UVT97" s="14"/>
      <c r="UVU97" s="14"/>
      <c r="UVV97" s="14"/>
      <c r="UVW97" s="14"/>
      <c r="UVX97" s="14"/>
      <c r="UVY97" s="14"/>
      <c r="UVZ97" s="14"/>
      <c r="UWA97" s="14"/>
      <c r="UWB97" s="14"/>
      <c r="UWC97" s="14"/>
      <c r="UWD97" s="14"/>
      <c r="UWE97" s="14"/>
      <c r="UWF97" s="14"/>
      <c r="UWG97" s="14"/>
      <c r="UWH97" s="14"/>
      <c r="UWI97" s="14"/>
      <c r="UWJ97" s="14"/>
      <c r="UWK97" s="14"/>
      <c r="UWL97" s="14"/>
      <c r="UWM97" s="14"/>
      <c r="UWN97" s="14"/>
      <c r="UWO97" s="14"/>
      <c r="UWP97" s="14"/>
      <c r="UWQ97" s="14"/>
      <c r="UWR97" s="14"/>
      <c r="UWS97" s="14"/>
      <c r="UWT97" s="14"/>
      <c r="UWU97" s="14"/>
      <c r="UWV97" s="14"/>
      <c r="UWW97" s="14"/>
      <c r="UWX97" s="14"/>
      <c r="UWY97" s="14"/>
      <c r="UWZ97" s="14"/>
      <c r="UXA97" s="14"/>
      <c r="UXB97" s="14"/>
      <c r="UXC97" s="14"/>
      <c r="UXD97" s="14"/>
      <c r="UXE97" s="14"/>
      <c r="UXF97" s="14"/>
      <c r="UXG97" s="14"/>
      <c r="UXH97" s="14"/>
      <c r="UXI97" s="14"/>
      <c r="UXJ97" s="14"/>
      <c r="UXK97" s="14"/>
      <c r="UXL97" s="14"/>
      <c r="UXM97" s="14"/>
      <c r="UXN97" s="14"/>
      <c r="UXO97" s="14"/>
      <c r="UXP97" s="14"/>
      <c r="UXQ97" s="14"/>
      <c r="UXR97" s="14"/>
      <c r="UXS97" s="14"/>
      <c r="UXT97" s="14"/>
      <c r="UXU97" s="14"/>
      <c r="UXV97" s="14"/>
      <c r="UXW97" s="14"/>
      <c r="UXX97" s="14"/>
      <c r="UXY97" s="14"/>
      <c r="UXZ97" s="14"/>
      <c r="UYA97" s="14"/>
      <c r="UYB97" s="14"/>
      <c r="UYC97" s="14"/>
      <c r="UYD97" s="14"/>
      <c r="UYE97" s="14"/>
      <c r="UYF97" s="14"/>
      <c r="UYG97" s="14"/>
      <c r="UYH97" s="14"/>
      <c r="UYI97" s="14"/>
      <c r="UYJ97" s="14"/>
      <c r="UYK97" s="14"/>
      <c r="UYL97" s="14"/>
      <c r="UYM97" s="14"/>
      <c r="UYN97" s="14"/>
      <c r="UYO97" s="14"/>
      <c r="UYP97" s="14"/>
      <c r="UYQ97" s="14"/>
      <c r="UYR97" s="14"/>
      <c r="UYS97" s="14"/>
      <c r="UYT97" s="14"/>
      <c r="UYU97" s="14"/>
      <c r="UYV97" s="14"/>
      <c r="UYW97" s="14"/>
      <c r="UYX97" s="14"/>
      <c r="UYY97" s="14"/>
      <c r="UYZ97" s="14"/>
      <c r="UZA97" s="14"/>
      <c r="UZB97" s="14"/>
      <c r="UZC97" s="14"/>
      <c r="UZD97" s="14"/>
      <c r="UZE97" s="14"/>
      <c r="UZF97" s="14"/>
      <c r="UZG97" s="14"/>
      <c r="UZH97" s="14"/>
      <c r="UZI97" s="14"/>
      <c r="UZJ97" s="14"/>
      <c r="UZK97" s="14"/>
      <c r="UZL97" s="14"/>
      <c r="UZM97" s="14"/>
      <c r="UZN97" s="14"/>
      <c r="UZO97" s="14"/>
      <c r="UZP97" s="14"/>
      <c r="UZQ97" s="14"/>
      <c r="UZR97" s="14"/>
      <c r="UZS97" s="14"/>
      <c r="UZT97" s="14"/>
      <c r="UZU97" s="14"/>
      <c r="UZV97" s="14"/>
      <c r="UZW97" s="14"/>
      <c r="UZX97" s="14"/>
      <c r="UZY97" s="14"/>
      <c r="UZZ97" s="14"/>
      <c r="VAA97" s="14"/>
      <c r="VAB97" s="14"/>
      <c r="VAC97" s="14"/>
      <c r="VAD97" s="14"/>
      <c r="VAE97" s="14"/>
      <c r="VAF97" s="14"/>
      <c r="VAG97" s="14"/>
      <c r="VAH97" s="14"/>
      <c r="VAI97" s="14"/>
      <c r="VAJ97" s="14"/>
      <c r="VAK97" s="14"/>
      <c r="VAL97" s="14"/>
      <c r="VAM97" s="14"/>
      <c r="VAN97" s="14"/>
      <c r="VAO97" s="14"/>
      <c r="VAP97" s="14"/>
      <c r="VAQ97" s="14"/>
      <c r="VAR97" s="14"/>
      <c r="VAS97" s="14"/>
      <c r="VAT97" s="14"/>
      <c r="VAU97" s="14"/>
      <c r="VAV97" s="14"/>
      <c r="VAW97" s="14"/>
      <c r="VAX97" s="14"/>
      <c r="VAY97" s="14"/>
      <c r="VAZ97" s="14"/>
      <c r="VBA97" s="14"/>
      <c r="VBB97" s="14"/>
      <c r="VBC97" s="14"/>
      <c r="VBD97" s="14"/>
      <c r="VBE97" s="14"/>
      <c r="VBF97" s="14"/>
      <c r="VBG97" s="14"/>
      <c r="VBH97" s="14"/>
      <c r="VBI97" s="14"/>
      <c r="VBJ97" s="14"/>
      <c r="VBK97" s="14"/>
      <c r="VBL97" s="14"/>
      <c r="VBM97" s="14"/>
      <c r="VBN97" s="14"/>
      <c r="VBO97" s="14"/>
      <c r="VBP97" s="14"/>
      <c r="VBQ97" s="14"/>
      <c r="VBR97" s="14"/>
      <c r="VBS97" s="14"/>
      <c r="VBT97" s="14"/>
      <c r="VBU97" s="14"/>
      <c r="VBV97" s="14"/>
      <c r="VBW97" s="14"/>
      <c r="VBX97" s="14"/>
      <c r="VBY97" s="14"/>
      <c r="VBZ97" s="14"/>
      <c r="VCA97" s="14"/>
      <c r="VCB97" s="14"/>
      <c r="VCC97" s="14"/>
      <c r="VCD97" s="14"/>
      <c r="VCE97" s="14"/>
      <c r="VCF97" s="14"/>
      <c r="VCG97" s="14"/>
      <c r="VCH97" s="14"/>
      <c r="VCI97" s="14"/>
      <c r="VCJ97" s="14"/>
      <c r="VCK97" s="14"/>
      <c r="VCL97" s="14"/>
      <c r="VCM97" s="14"/>
      <c r="VCN97" s="14"/>
      <c r="VCO97" s="14"/>
      <c r="VCP97" s="14"/>
      <c r="VCQ97" s="14"/>
      <c r="VCR97" s="14"/>
      <c r="VCS97" s="14"/>
      <c r="VCT97" s="14"/>
      <c r="VCU97" s="14"/>
      <c r="VCV97" s="14"/>
      <c r="VCW97" s="14"/>
      <c r="VCX97" s="14"/>
      <c r="VCY97" s="14"/>
      <c r="VCZ97" s="14"/>
      <c r="VDA97" s="14"/>
      <c r="VDB97" s="14"/>
      <c r="VDC97" s="14"/>
      <c r="VDD97" s="14"/>
      <c r="VDE97" s="14"/>
      <c r="VDF97" s="14"/>
      <c r="VDG97" s="14"/>
      <c r="VDH97" s="14"/>
      <c r="VDI97" s="14"/>
      <c r="VDJ97" s="14"/>
      <c r="VDK97" s="14"/>
      <c r="VDL97" s="14"/>
      <c r="VDM97" s="14"/>
      <c r="VDN97" s="14"/>
      <c r="VDO97" s="14"/>
      <c r="VDP97" s="14"/>
      <c r="VDQ97" s="14"/>
      <c r="VDR97" s="14"/>
      <c r="VDS97" s="14"/>
      <c r="VDT97" s="14"/>
      <c r="VDU97" s="14"/>
      <c r="VDV97" s="14"/>
      <c r="VDW97" s="14"/>
      <c r="VDX97" s="14"/>
      <c r="VDY97" s="14"/>
      <c r="VDZ97" s="14"/>
      <c r="VEA97" s="14"/>
      <c r="VEB97" s="14"/>
      <c r="VEC97" s="14"/>
      <c r="VED97" s="14"/>
      <c r="VEE97" s="14"/>
      <c r="VEF97" s="14"/>
      <c r="VEG97" s="14"/>
      <c r="VEH97" s="14"/>
      <c r="VEI97" s="14"/>
      <c r="VEJ97" s="14"/>
      <c r="VEK97" s="14"/>
      <c r="VEL97" s="14"/>
      <c r="VEM97" s="14"/>
      <c r="VEN97" s="14"/>
      <c r="VEO97" s="14"/>
      <c r="VEP97" s="14"/>
      <c r="VEQ97" s="14"/>
      <c r="VER97" s="14"/>
      <c r="VES97" s="14"/>
      <c r="VET97" s="14"/>
      <c r="VEU97" s="14"/>
      <c r="VEV97" s="14"/>
      <c r="VEW97" s="14"/>
      <c r="VEX97" s="14"/>
      <c r="VEY97" s="14"/>
      <c r="VEZ97" s="14"/>
      <c r="VFA97" s="14"/>
      <c r="VFB97" s="14"/>
      <c r="VFC97" s="14"/>
      <c r="VFD97" s="14"/>
      <c r="VFE97" s="14"/>
      <c r="VFF97" s="14"/>
      <c r="VFG97" s="14"/>
      <c r="VFH97" s="14"/>
      <c r="VFI97" s="14"/>
      <c r="VFJ97" s="14"/>
      <c r="VFK97" s="14"/>
      <c r="VFL97" s="14"/>
      <c r="VFM97" s="14"/>
      <c r="VFN97" s="14"/>
      <c r="VFO97" s="14"/>
      <c r="VFP97" s="14"/>
      <c r="VFQ97" s="14"/>
      <c r="VFR97" s="14"/>
      <c r="VFS97" s="14"/>
      <c r="VFT97" s="14"/>
      <c r="VFU97" s="14"/>
      <c r="VFV97" s="14"/>
      <c r="VFW97" s="14"/>
      <c r="VFX97" s="14"/>
      <c r="VFY97" s="14"/>
      <c r="VFZ97" s="14"/>
      <c r="VGA97" s="14"/>
      <c r="VGB97" s="14"/>
      <c r="VGC97" s="14"/>
      <c r="VGD97" s="14"/>
      <c r="VGE97" s="14"/>
      <c r="VGF97" s="14"/>
      <c r="VGG97" s="14"/>
      <c r="VGH97" s="14"/>
      <c r="VGI97" s="14"/>
      <c r="VGJ97" s="14"/>
      <c r="VGK97" s="14"/>
      <c r="VGL97" s="14"/>
      <c r="VGM97" s="14"/>
      <c r="VGN97" s="14"/>
      <c r="VGO97" s="14"/>
      <c r="VGP97" s="14"/>
      <c r="VGQ97" s="14"/>
      <c r="VGR97" s="14"/>
      <c r="VGS97" s="14"/>
      <c r="VGT97" s="14"/>
      <c r="VGU97" s="14"/>
      <c r="VGV97" s="14"/>
      <c r="VGW97" s="14"/>
      <c r="VGX97" s="14"/>
      <c r="VGY97" s="14"/>
      <c r="VGZ97" s="14"/>
      <c r="VHA97" s="14"/>
      <c r="VHB97" s="14"/>
      <c r="VHC97" s="14"/>
      <c r="VHD97" s="14"/>
      <c r="VHE97" s="14"/>
      <c r="VHF97" s="14"/>
      <c r="VHG97" s="14"/>
      <c r="VHH97" s="14"/>
      <c r="VHI97" s="14"/>
      <c r="VHJ97" s="14"/>
      <c r="VHK97" s="14"/>
      <c r="VHL97" s="14"/>
      <c r="VHM97" s="14"/>
      <c r="VHN97" s="14"/>
      <c r="VHO97" s="14"/>
      <c r="VHP97" s="14"/>
      <c r="VHQ97" s="14"/>
      <c r="VHR97" s="14"/>
      <c r="VHS97" s="14"/>
      <c r="VHT97" s="14"/>
      <c r="VHU97" s="14"/>
      <c r="VHV97" s="14"/>
      <c r="VHW97" s="14"/>
      <c r="VHX97" s="14"/>
      <c r="VHY97" s="14"/>
      <c r="VHZ97" s="14"/>
      <c r="VIA97" s="14"/>
      <c r="VIB97" s="14"/>
      <c r="VIC97" s="14"/>
      <c r="VID97" s="14"/>
      <c r="VIE97" s="14"/>
      <c r="VIF97" s="14"/>
      <c r="VIG97" s="14"/>
      <c r="VIH97" s="14"/>
      <c r="VII97" s="14"/>
      <c r="VIJ97" s="14"/>
      <c r="VIK97" s="14"/>
      <c r="VIL97" s="14"/>
      <c r="VIM97" s="14"/>
      <c r="VIN97" s="14"/>
      <c r="VIO97" s="14"/>
      <c r="VIP97" s="14"/>
      <c r="VIQ97" s="14"/>
      <c r="VIR97" s="14"/>
      <c r="VIS97" s="14"/>
      <c r="VIT97" s="14"/>
      <c r="VIU97" s="14"/>
      <c r="VIV97" s="14"/>
      <c r="VIW97" s="14"/>
      <c r="VIX97" s="14"/>
      <c r="VIY97" s="14"/>
      <c r="VIZ97" s="14"/>
      <c r="VJA97" s="14"/>
      <c r="VJB97" s="14"/>
      <c r="VJC97" s="14"/>
      <c r="VJD97" s="14"/>
      <c r="VJE97" s="14"/>
      <c r="VJF97" s="14"/>
      <c r="VJG97" s="14"/>
      <c r="VJH97" s="14"/>
      <c r="VJI97" s="14"/>
      <c r="VJJ97" s="14"/>
      <c r="VJK97" s="14"/>
      <c r="VJL97" s="14"/>
      <c r="VJM97" s="14"/>
      <c r="VJN97" s="14"/>
      <c r="VJO97" s="14"/>
      <c r="VJP97" s="14"/>
      <c r="VJQ97" s="14"/>
      <c r="VJR97" s="14"/>
      <c r="VJS97" s="14"/>
      <c r="VJT97" s="14"/>
      <c r="VJU97" s="14"/>
      <c r="VJV97" s="14"/>
      <c r="VJW97" s="14"/>
      <c r="VJX97" s="14"/>
      <c r="VJY97" s="14"/>
      <c r="VJZ97" s="14"/>
      <c r="VKA97" s="14"/>
      <c r="VKB97" s="14"/>
      <c r="VKC97" s="14"/>
      <c r="VKD97" s="14"/>
      <c r="VKE97" s="14"/>
      <c r="VKF97" s="14"/>
      <c r="VKG97" s="14"/>
      <c r="VKH97" s="14"/>
      <c r="VKI97" s="14"/>
      <c r="VKJ97" s="14"/>
      <c r="VKK97" s="14"/>
      <c r="VKL97" s="14"/>
      <c r="VKM97" s="14"/>
      <c r="VKN97" s="14"/>
      <c r="VKO97" s="14"/>
      <c r="VKP97" s="14"/>
      <c r="VKQ97" s="14"/>
      <c r="VKR97" s="14"/>
      <c r="VKS97" s="14"/>
      <c r="VKT97" s="14"/>
      <c r="VKU97" s="14"/>
      <c r="VKV97" s="14"/>
      <c r="VKW97" s="14"/>
      <c r="VKX97" s="14"/>
      <c r="VKY97" s="14"/>
      <c r="VKZ97" s="14"/>
      <c r="VLA97" s="14"/>
      <c r="VLB97" s="14"/>
      <c r="VLC97" s="14"/>
      <c r="VLD97" s="14"/>
      <c r="VLE97" s="14"/>
      <c r="VLF97" s="14"/>
      <c r="VLG97" s="14"/>
      <c r="VLH97" s="14"/>
      <c r="VLI97" s="14"/>
      <c r="VLJ97" s="14"/>
      <c r="VLK97" s="14"/>
      <c r="VLL97" s="14"/>
      <c r="VLM97" s="14"/>
      <c r="VLN97" s="14"/>
      <c r="VLO97" s="14"/>
      <c r="VLP97" s="14"/>
      <c r="VLQ97" s="14"/>
      <c r="VLR97" s="14"/>
      <c r="VLS97" s="14"/>
      <c r="VLT97" s="14"/>
      <c r="VLU97" s="14"/>
      <c r="VLV97" s="14"/>
      <c r="VLW97" s="14"/>
      <c r="VLX97" s="14"/>
      <c r="VLY97" s="14"/>
      <c r="VLZ97" s="14"/>
      <c r="VMA97" s="14"/>
      <c r="VMB97" s="14"/>
      <c r="VMC97" s="14"/>
      <c r="VMD97" s="14"/>
      <c r="VME97" s="14"/>
      <c r="VMF97" s="14"/>
      <c r="VMG97" s="14"/>
      <c r="VMH97" s="14"/>
      <c r="VMI97" s="14"/>
      <c r="VMJ97" s="14"/>
      <c r="VMK97" s="14"/>
      <c r="VML97" s="14"/>
      <c r="VMM97" s="14"/>
      <c r="VMN97" s="14"/>
      <c r="VMO97" s="14"/>
      <c r="VMP97" s="14"/>
      <c r="VMQ97" s="14"/>
      <c r="VMR97" s="14"/>
      <c r="VMS97" s="14"/>
      <c r="VMT97" s="14"/>
      <c r="VMU97" s="14"/>
      <c r="VMV97" s="14"/>
      <c r="VMW97" s="14"/>
      <c r="VMX97" s="14"/>
      <c r="VMY97" s="14"/>
      <c r="VMZ97" s="14"/>
      <c r="VNA97" s="14"/>
      <c r="VNB97" s="14"/>
      <c r="VNC97" s="14"/>
      <c r="VND97" s="14"/>
      <c r="VNE97" s="14"/>
      <c r="VNF97" s="14"/>
      <c r="VNG97" s="14"/>
      <c r="VNH97" s="14"/>
      <c r="VNI97" s="14"/>
      <c r="VNJ97" s="14"/>
      <c r="VNK97" s="14"/>
      <c r="VNL97" s="14"/>
      <c r="VNM97" s="14"/>
      <c r="VNN97" s="14"/>
      <c r="VNO97" s="14"/>
      <c r="VNP97" s="14"/>
      <c r="VNQ97" s="14"/>
      <c r="VNR97" s="14"/>
      <c r="VNS97" s="14"/>
      <c r="VNT97" s="14"/>
      <c r="VNU97" s="14"/>
      <c r="VNV97" s="14"/>
      <c r="VNW97" s="14"/>
      <c r="VNX97" s="14"/>
      <c r="VNY97" s="14"/>
      <c r="VNZ97" s="14"/>
      <c r="VOA97" s="14"/>
      <c r="VOB97" s="14"/>
      <c r="VOC97" s="14"/>
      <c r="VOD97" s="14"/>
      <c r="VOE97" s="14"/>
      <c r="VOF97" s="14"/>
      <c r="VOG97" s="14"/>
      <c r="VOH97" s="14"/>
      <c r="VOI97" s="14"/>
      <c r="VOJ97" s="14"/>
      <c r="VOK97" s="14"/>
      <c r="VOL97" s="14"/>
      <c r="VOM97" s="14"/>
      <c r="VON97" s="14"/>
      <c r="VOO97" s="14"/>
      <c r="VOP97" s="14"/>
      <c r="VOQ97" s="14"/>
      <c r="VOR97" s="14"/>
      <c r="VOS97" s="14"/>
      <c r="VOT97" s="14"/>
      <c r="VOU97" s="14"/>
      <c r="VOV97" s="14"/>
      <c r="VOW97" s="14"/>
      <c r="VOX97" s="14"/>
      <c r="VOY97" s="14"/>
      <c r="VOZ97" s="14"/>
      <c r="VPA97" s="14"/>
      <c r="VPB97" s="14"/>
      <c r="VPC97" s="14"/>
      <c r="VPD97" s="14"/>
      <c r="VPE97" s="14"/>
      <c r="VPF97" s="14"/>
      <c r="VPG97" s="14"/>
      <c r="VPH97" s="14"/>
      <c r="VPI97" s="14"/>
      <c r="VPJ97" s="14"/>
      <c r="VPK97" s="14"/>
      <c r="VPL97" s="14"/>
      <c r="VPM97" s="14"/>
      <c r="VPN97" s="14"/>
      <c r="VPO97" s="14"/>
      <c r="VPP97" s="14"/>
      <c r="VPQ97" s="14"/>
      <c r="VPR97" s="14"/>
      <c r="VPS97" s="14"/>
      <c r="VPT97" s="14"/>
      <c r="VPU97" s="14"/>
      <c r="VPV97" s="14"/>
      <c r="VPW97" s="14"/>
      <c r="VPX97" s="14"/>
      <c r="VPY97" s="14"/>
      <c r="VPZ97" s="14"/>
      <c r="VQA97" s="14"/>
      <c r="VQB97" s="14"/>
      <c r="VQC97" s="14"/>
      <c r="VQD97" s="14"/>
      <c r="VQE97" s="14"/>
      <c r="VQF97" s="14"/>
      <c r="VQG97" s="14"/>
      <c r="VQH97" s="14"/>
      <c r="VQI97" s="14"/>
      <c r="VQJ97" s="14"/>
      <c r="VQK97" s="14"/>
      <c r="VQL97" s="14"/>
      <c r="VQM97" s="14"/>
      <c r="VQN97" s="14"/>
      <c r="VQO97" s="14"/>
      <c r="VQP97" s="14"/>
      <c r="VQQ97" s="14"/>
      <c r="VQR97" s="14"/>
      <c r="VQS97" s="14"/>
      <c r="VQT97" s="14"/>
      <c r="VQU97" s="14"/>
      <c r="VQV97" s="14"/>
      <c r="VQW97" s="14"/>
      <c r="VQX97" s="14"/>
      <c r="VQY97" s="14"/>
      <c r="VQZ97" s="14"/>
      <c r="VRA97" s="14"/>
      <c r="VRB97" s="14"/>
      <c r="VRC97" s="14"/>
      <c r="VRD97" s="14"/>
      <c r="VRE97" s="14"/>
      <c r="VRF97" s="14"/>
      <c r="VRG97" s="14"/>
      <c r="VRH97" s="14"/>
      <c r="VRI97" s="14"/>
      <c r="VRJ97" s="14"/>
      <c r="VRK97" s="14"/>
      <c r="VRL97" s="14"/>
      <c r="VRM97" s="14"/>
      <c r="VRN97" s="14"/>
      <c r="VRO97" s="14"/>
      <c r="VRP97" s="14"/>
      <c r="VRQ97" s="14"/>
      <c r="VRR97" s="14"/>
      <c r="VRS97" s="14"/>
      <c r="VRT97" s="14"/>
      <c r="VRU97" s="14"/>
      <c r="VRV97" s="14"/>
      <c r="VRW97" s="14"/>
      <c r="VRX97" s="14"/>
      <c r="VRY97" s="14"/>
      <c r="VRZ97" s="14"/>
      <c r="VSA97" s="14"/>
      <c r="VSB97" s="14"/>
      <c r="VSC97" s="14"/>
      <c r="VSD97" s="14"/>
      <c r="VSE97" s="14"/>
      <c r="VSF97" s="14"/>
      <c r="VSG97" s="14"/>
      <c r="VSH97" s="14"/>
      <c r="VSI97" s="14"/>
      <c r="VSJ97" s="14"/>
      <c r="VSK97" s="14"/>
      <c r="VSL97" s="14"/>
      <c r="VSM97" s="14"/>
      <c r="VSN97" s="14"/>
      <c r="VSO97" s="14"/>
      <c r="VSP97" s="14"/>
      <c r="VSQ97" s="14"/>
      <c r="VSR97" s="14"/>
      <c r="VSS97" s="14"/>
      <c r="VST97" s="14"/>
      <c r="VSU97" s="14"/>
      <c r="VSV97" s="14"/>
      <c r="VSW97" s="14"/>
      <c r="VSX97" s="14"/>
      <c r="VSY97" s="14"/>
      <c r="VSZ97" s="14"/>
      <c r="VTA97" s="14"/>
      <c r="VTB97" s="14"/>
      <c r="VTC97" s="14"/>
      <c r="VTD97" s="14"/>
      <c r="VTE97" s="14"/>
      <c r="VTF97" s="14"/>
      <c r="VTG97" s="14"/>
      <c r="VTH97" s="14"/>
      <c r="VTI97" s="14"/>
      <c r="VTJ97" s="14"/>
      <c r="VTK97" s="14"/>
      <c r="VTL97" s="14"/>
      <c r="VTM97" s="14"/>
      <c r="VTN97" s="14"/>
      <c r="VTO97" s="14"/>
      <c r="VTP97" s="14"/>
      <c r="VTQ97" s="14"/>
      <c r="VTR97" s="14"/>
      <c r="VTS97" s="14"/>
      <c r="VTT97" s="14"/>
      <c r="VTU97" s="14"/>
      <c r="VTV97" s="14"/>
      <c r="VTW97" s="14"/>
      <c r="VTX97" s="14"/>
      <c r="VTY97" s="14"/>
      <c r="VTZ97" s="14"/>
      <c r="VUA97" s="14"/>
      <c r="VUB97" s="14"/>
      <c r="VUC97" s="14"/>
      <c r="VUD97" s="14"/>
      <c r="VUE97" s="14"/>
      <c r="VUF97" s="14"/>
      <c r="VUG97" s="14"/>
      <c r="VUH97" s="14"/>
      <c r="VUI97" s="14"/>
      <c r="VUJ97" s="14"/>
      <c r="VUK97" s="14"/>
      <c r="VUL97" s="14"/>
      <c r="VUM97" s="14"/>
      <c r="VUN97" s="14"/>
      <c r="VUO97" s="14"/>
      <c r="VUP97" s="14"/>
      <c r="VUQ97" s="14"/>
      <c r="VUR97" s="14"/>
      <c r="VUS97" s="14"/>
      <c r="VUT97" s="14"/>
      <c r="VUU97" s="14"/>
      <c r="VUV97" s="14"/>
      <c r="VUW97" s="14"/>
      <c r="VUX97" s="14"/>
      <c r="VUY97" s="14"/>
      <c r="VUZ97" s="14"/>
      <c r="VVA97" s="14"/>
      <c r="VVB97" s="14"/>
      <c r="VVC97" s="14"/>
      <c r="VVD97" s="14"/>
      <c r="VVE97" s="14"/>
      <c r="VVF97" s="14"/>
      <c r="VVG97" s="14"/>
      <c r="VVH97" s="14"/>
      <c r="VVI97" s="14"/>
      <c r="VVJ97" s="14"/>
      <c r="VVK97" s="14"/>
      <c r="VVL97" s="14"/>
      <c r="VVM97" s="14"/>
      <c r="VVN97" s="14"/>
      <c r="VVO97" s="14"/>
      <c r="VVP97" s="14"/>
      <c r="VVQ97" s="14"/>
      <c r="VVR97" s="14"/>
      <c r="VVS97" s="14"/>
      <c r="VVT97" s="14"/>
      <c r="VVU97" s="14"/>
      <c r="VVV97" s="14"/>
      <c r="VVW97" s="14"/>
      <c r="VVX97" s="14"/>
      <c r="VVY97" s="14"/>
      <c r="VVZ97" s="14"/>
      <c r="VWA97" s="14"/>
      <c r="VWB97" s="14"/>
      <c r="VWC97" s="14"/>
      <c r="VWD97" s="14"/>
      <c r="VWE97" s="14"/>
      <c r="VWF97" s="14"/>
      <c r="VWG97" s="14"/>
      <c r="VWH97" s="14"/>
      <c r="VWI97" s="14"/>
      <c r="VWJ97" s="14"/>
      <c r="VWK97" s="14"/>
      <c r="VWL97" s="14"/>
      <c r="VWM97" s="14"/>
      <c r="VWN97" s="14"/>
      <c r="VWO97" s="14"/>
      <c r="VWP97" s="14"/>
      <c r="VWQ97" s="14"/>
      <c r="VWR97" s="14"/>
      <c r="VWS97" s="14"/>
      <c r="VWT97" s="14"/>
      <c r="VWU97" s="14"/>
      <c r="VWV97" s="14"/>
      <c r="VWW97" s="14"/>
      <c r="VWX97" s="14"/>
      <c r="VWY97" s="14"/>
      <c r="VWZ97" s="14"/>
      <c r="VXA97" s="14"/>
      <c r="VXB97" s="14"/>
      <c r="VXC97" s="14"/>
      <c r="VXD97" s="14"/>
      <c r="VXE97" s="14"/>
      <c r="VXF97" s="14"/>
      <c r="VXG97" s="14"/>
      <c r="VXH97" s="14"/>
      <c r="VXI97" s="14"/>
      <c r="VXJ97" s="14"/>
      <c r="VXK97" s="14"/>
      <c r="VXL97" s="14"/>
      <c r="VXM97" s="14"/>
      <c r="VXN97" s="14"/>
      <c r="VXO97" s="14"/>
      <c r="VXP97" s="14"/>
      <c r="VXQ97" s="14"/>
      <c r="VXR97" s="14"/>
      <c r="VXS97" s="14"/>
      <c r="VXT97" s="14"/>
      <c r="VXU97" s="14"/>
      <c r="VXV97" s="14"/>
      <c r="VXW97" s="14"/>
      <c r="VXX97" s="14"/>
      <c r="VXY97" s="14"/>
      <c r="VXZ97" s="14"/>
      <c r="VYA97" s="14"/>
      <c r="VYB97" s="14"/>
      <c r="VYC97" s="14"/>
      <c r="VYD97" s="14"/>
      <c r="VYE97" s="14"/>
      <c r="VYF97" s="14"/>
      <c r="VYG97" s="14"/>
      <c r="VYH97" s="14"/>
      <c r="VYI97" s="14"/>
      <c r="VYJ97" s="14"/>
      <c r="VYK97" s="14"/>
      <c r="VYL97" s="14"/>
      <c r="VYM97" s="14"/>
      <c r="VYN97" s="14"/>
      <c r="VYO97" s="14"/>
      <c r="VYP97" s="14"/>
      <c r="VYQ97" s="14"/>
      <c r="VYR97" s="14"/>
      <c r="VYS97" s="14"/>
      <c r="VYT97" s="14"/>
      <c r="VYU97" s="14"/>
      <c r="VYV97" s="14"/>
      <c r="VYW97" s="14"/>
      <c r="VYX97" s="14"/>
      <c r="VYY97" s="14"/>
      <c r="VYZ97" s="14"/>
      <c r="VZA97" s="14"/>
      <c r="VZB97" s="14"/>
      <c r="VZC97" s="14"/>
      <c r="VZD97" s="14"/>
      <c r="VZE97" s="14"/>
      <c r="VZF97" s="14"/>
      <c r="VZG97" s="14"/>
      <c r="VZH97" s="14"/>
      <c r="VZI97" s="14"/>
      <c r="VZJ97" s="14"/>
      <c r="VZK97" s="14"/>
      <c r="VZL97" s="14"/>
      <c r="VZM97" s="14"/>
      <c r="VZN97" s="14"/>
      <c r="VZO97" s="14"/>
      <c r="VZP97" s="14"/>
      <c r="VZQ97" s="14"/>
      <c r="VZR97" s="14"/>
      <c r="VZS97" s="14"/>
      <c r="VZT97" s="14"/>
      <c r="VZU97" s="14"/>
      <c r="VZV97" s="14"/>
      <c r="VZW97" s="14"/>
      <c r="VZX97" s="14"/>
      <c r="VZY97" s="14"/>
      <c r="VZZ97" s="14"/>
      <c r="WAA97" s="14"/>
      <c r="WAB97" s="14"/>
      <c r="WAC97" s="14"/>
      <c r="WAD97" s="14"/>
      <c r="WAE97" s="14"/>
      <c r="WAF97" s="14"/>
      <c r="WAG97" s="14"/>
      <c r="WAH97" s="14"/>
      <c r="WAI97" s="14"/>
      <c r="WAJ97" s="14"/>
      <c r="WAK97" s="14"/>
      <c r="WAL97" s="14"/>
      <c r="WAM97" s="14"/>
      <c r="WAN97" s="14"/>
      <c r="WAO97" s="14"/>
      <c r="WAP97" s="14"/>
      <c r="WAQ97" s="14"/>
      <c r="WAR97" s="14"/>
      <c r="WAS97" s="14"/>
      <c r="WAT97" s="14"/>
      <c r="WAU97" s="14"/>
      <c r="WAV97" s="14"/>
      <c r="WAW97" s="14"/>
      <c r="WAX97" s="14"/>
      <c r="WAY97" s="14"/>
      <c r="WAZ97" s="14"/>
      <c r="WBA97" s="14"/>
      <c r="WBB97" s="14"/>
      <c r="WBC97" s="14"/>
      <c r="WBD97" s="14"/>
      <c r="WBE97" s="14"/>
      <c r="WBF97" s="14"/>
      <c r="WBG97" s="14"/>
      <c r="WBH97" s="14"/>
      <c r="WBI97" s="14"/>
      <c r="WBJ97" s="14"/>
      <c r="WBK97" s="14"/>
      <c r="WBL97" s="14"/>
      <c r="WBM97" s="14"/>
      <c r="WBN97" s="14"/>
      <c r="WBO97" s="14"/>
      <c r="WBP97" s="14"/>
      <c r="WBQ97" s="14"/>
      <c r="WBR97" s="14"/>
      <c r="WBS97" s="14"/>
      <c r="WBT97" s="14"/>
      <c r="WBU97" s="14"/>
      <c r="WBV97" s="14"/>
      <c r="WBW97" s="14"/>
      <c r="WBX97" s="14"/>
      <c r="WBY97" s="14"/>
      <c r="WBZ97" s="14"/>
      <c r="WCA97" s="14"/>
      <c r="WCB97" s="14"/>
      <c r="WCC97" s="14"/>
      <c r="WCD97" s="14"/>
      <c r="WCE97" s="14"/>
      <c r="WCF97" s="14"/>
      <c r="WCG97" s="14"/>
      <c r="WCH97" s="14"/>
      <c r="WCI97" s="14"/>
      <c r="WCJ97" s="14"/>
      <c r="WCK97" s="14"/>
      <c r="WCL97" s="14"/>
      <c r="WCM97" s="14"/>
      <c r="WCN97" s="14"/>
      <c r="WCO97" s="14"/>
      <c r="WCP97" s="14"/>
      <c r="WCQ97" s="14"/>
      <c r="WCR97" s="14"/>
      <c r="WCS97" s="14"/>
      <c r="WCT97" s="14"/>
      <c r="WCU97" s="14"/>
      <c r="WCV97" s="14"/>
      <c r="WCW97" s="14"/>
      <c r="WCX97" s="14"/>
      <c r="WCY97" s="14"/>
      <c r="WCZ97" s="14"/>
      <c r="WDA97" s="14"/>
      <c r="WDB97" s="14"/>
      <c r="WDC97" s="14"/>
      <c r="WDD97" s="14"/>
      <c r="WDE97" s="14"/>
      <c r="WDF97" s="14"/>
      <c r="WDG97" s="14"/>
      <c r="WDH97" s="14"/>
      <c r="WDI97" s="14"/>
      <c r="WDJ97" s="14"/>
      <c r="WDK97" s="14"/>
      <c r="WDL97" s="14"/>
      <c r="WDM97" s="14"/>
      <c r="WDN97" s="14"/>
      <c r="WDO97" s="14"/>
      <c r="WDP97" s="14"/>
      <c r="WDQ97" s="14"/>
      <c r="WDR97" s="14"/>
      <c r="WDS97" s="14"/>
      <c r="WDT97" s="14"/>
      <c r="WDU97" s="14"/>
      <c r="WDV97" s="14"/>
      <c r="WDW97" s="14"/>
      <c r="WDX97" s="14"/>
      <c r="WDY97" s="14"/>
      <c r="WDZ97" s="14"/>
      <c r="WEA97" s="14"/>
      <c r="WEB97" s="14"/>
      <c r="WEC97" s="14"/>
      <c r="WED97" s="14"/>
      <c r="WEE97" s="14"/>
      <c r="WEF97" s="14"/>
      <c r="WEG97" s="14"/>
      <c r="WEH97" s="14"/>
      <c r="WEI97" s="14"/>
      <c r="WEJ97" s="14"/>
      <c r="WEK97" s="14"/>
      <c r="WEL97" s="14"/>
      <c r="WEM97" s="14"/>
      <c r="WEN97" s="14"/>
      <c r="WEO97" s="14"/>
      <c r="WEP97" s="14"/>
      <c r="WEQ97" s="14"/>
      <c r="WER97" s="14"/>
      <c r="WES97" s="14"/>
      <c r="WET97" s="14"/>
      <c r="WEU97" s="14"/>
      <c r="WEV97" s="14"/>
      <c r="WEW97" s="14"/>
      <c r="WEX97" s="14"/>
      <c r="WEY97" s="14"/>
      <c r="WEZ97" s="14"/>
      <c r="WFA97" s="14"/>
      <c r="WFB97" s="14"/>
      <c r="WFC97" s="14"/>
      <c r="WFD97" s="14"/>
      <c r="WFE97" s="14"/>
      <c r="WFF97" s="14"/>
      <c r="WFG97" s="14"/>
      <c r="WFH97" s="14"/>
      <c r="WFI97" s="14"/>
      <c r="WFJ97" s="14"/>
      <c r="WFK97" s="14"/>
      <c r="WFL97" s="14"/>
      <c r="WFM97" s="14"/>
      <c r="WFN97" s="14"/>
      <c r="WFO97" s="14"/>
      <c r="WFP97" s="14"/>
      <c r="WFQ97" s="14"/>
      <c r="WFR97" s="14"/>
      <c r="WFS97" s="14"/>
      <c r="WFT97" s="14"/>
      <c r="WFU97" s="14"/>
      <c r="WFV97" s="14"/>
      <c r="WFW97" s="14"/>
      <c r="WFX97" s="14"/>
      <c r="WFY97" s="14"/>
      <c r="WFZ97" s="14"/>
      <c r="WGA97" s="14"/>
      <c r="WGB97" s="14"/>
      <c r="WGC97" s="14"/>
      <c r="WGD97" s="14"/>
      <c r="WGE97" s="14"/>
      <c r="WGF97" s="14"/>
      <c r="WGG97" s="14"/>
      <c r="WGH97" s="14"/>
      <c r="WGI97" s="14"/>
      <c r="WGJ97" s="14"/>
      <c r="WGK97" s="14"/>
      <c r="WGL97" s="14"/>
      <c r="WGM97" s="14"/>
      <c r="WGN97" s="14"/>
      <c r="WGO97" s="14"/>
      <c r="WGP97" s="14"/>
      <c r="WGQ97" s="14"/>
      <c r="WGR97" s="14"/>
      <c r="WGS97" s="14"/>
      <c r="WGT97" s="14"/>
      <c r="WGU97" s="14"/>
      <c r="WGV97" s="14"/>
      <c r="WGW97" s="14"/>
      <c r="WGX97" s="14"/>
      <c r="WGY97" s="14"/>
      <c r="WGZ97" s="14"/>
      <c r="WHA97" s="14"/>
      <c r="WHB97" s="14"/>
      <c r="WHC97" s="14"/>
      <c r="WHD97" s="14"/>
      <c r="WHE97" s="14"/>
      <c r="WHF97" s="14"/>
      <c r="WHG97" s="14"/>
      <c r="WHH97" s="14"/>
      <c r="WHI97" s="14"/>
      <c r="WHJ97" s="14"/>
      <c r="WHK97" s="14"/>
      <c r="WHL97" s="14"/>
      <c r="WHM97" s="14"/>
      <c r="WHN97" s="14"/>
      <c r="WHO97" s="14"/>
      <c r="WHP97" s="14"/>
      <c r="WHQ97" s="14"/>
      <c r="WHR97" s="14"/>
      <c r="WHS97" s="14"/>
      <c r="WHT97" s="14"/>
      <c r="WHU97" s="14"/>
      <c r="WHV97" s="14"/>
      <c r="WHW97" s="14"/>
      <c r="WHX97" s="14"/>
      <c r="WHY97" s="14"/>
      <c r="WHZ97" s="14"/>
      <c r="WIA97" s="14"/>
      <c r="WIB97" s="14"/>
      <c r="WIC97" s="14"/>
      <c r="WID97" s="14"/>
      <c r="WIE97" s="14"/>
      <c r="WIF97" s="14"/>
      <c r="WIG97" s="14"/>
      <c r="WIH97" s="14"/>
      <c r="WII97" s="14"/>
      <c r="WIJ97" s="14"/>
      <c r="WIK97" s="14"/>
      <c r="WIL97" s="14"/>
      <c r="WIM97" s="14"/>
      <c r="WIN97" s="14"/>
      <c r="WIO97" s="14"/>
      <c r="WIP97" s="14"/>
      <c r="WIQ97" s="14"/>
      <c r="WIR97" s="14"/>
      <c r="WIS97" s="14"/>
      <c r="WIT97" s="14"/>
      <c r="WIU97" s="14"/>
      <c r="WIV97" s="14"/>
      <c r="WIW97" s="14"/>
      <c r="WIX97" s="14"/>
      <c r="WIY97" s="14"/>
      <c r="WIZ97" s="14"/>
      <c r="WJA97" s="14"/>
      <c r="WJB97" s="14"/>
      <c r="WJC97" s="14"/>
      <c r="WJD97" s="14"/>
      <c r="WJE97" s="14"/>
      <c r="WJF97" s="14"/>
      <c r="WJG97" s="14"/>
      <c r="WJH97" s="14"/>
      <c r="WJI97" s="14"/>
      <c r="WJJ97" s="14"/>
      <c r="WJK97" s="14"/>
      <c r="WJL97" s="14"/>
      <c r="WJM97" s="14"/>
      <c r="WJN97" s="14"/>
      <c r="WJO97" s="14"/>
      <c r="WJP97" s="14"/>
      <c r="WJQ97" s="14"/>
      <c r="WJR97" s="14"/>
      <c r="WJS97" s="14"/>
      <c r="WJT97" s="14"/>
      <c r="WJU97" s="14"/>
      <c r="WJV97" s="14"/>
      <c r="WJW97" s="14"/>
      <c r="WJX97" s="14"/>
      <c r="WJY97" s="14"/>
      <c r="WJZ97" s="14"/>
      <c r="WKA97" s="14"/>
      <c r="WKB97" s="14"/>
      <c r="WKC97" s="14"/>
      <c r="WKD97" s="14"/>
      <c r="WKE97" s="14"/>
      <c r="WKF97" s="14"/>
      <c r="WKG97" s="14"/>
      <c r="WKH97" s="14"/>
      <c r="WKI97" s="14"/>
      <c r="WKJ97" s="14"/>
      <c r="WKK97" s="14"/>
      <c r="WKL97" s="14"/>
      <c r="WKM97" s="14"/>
      <c r="WKN97" s="14"/>
      <c r="WKO97" s="14"/>
      <c r="WKP97" s="14"/>
      <c r="WKQ97" s="14"/>
      <c r="WKR97" s="14"/>
      <c r="WKS97" s="14"/>
      <c r="WKT97" s="14"/>
      <c r="WKU97" s="14"/>
      <c r="WKV97" s="14"/>
      <c r="WKW97" s="14"/>
      <c r="WKX97" s="14"/>
      <c r="WKY97" s="14"/>
      <c r="WKZ97" s="14"/>
      <c r="WLA97" s="14"/>
      <c r="WLB97" s="14"/>
      <c r="WLC97" s="14"/>
      <c r="WLD97" s="14"/>
      <c r="WLE97" s="14"/>
      <c r="WLF97" s="14"/>
      <c r="WLG97" s="14"/>
      <c r="WLH97" s="14"/>
      <c r="WLI97" s="14"/>
      <c r="WLJ97" s="14"/>
      <c r="WLK97" s="14"/>
      <c r="WLL97" s="14"/>
      <c r="WLM97" s="14"/>
      <c r="WLN97" s="14"/>
      <c r="WLO97" s="14"/>
      <c r="WLP97" s="14"/>
      <c r="WLQ97" s="14"/>
      <c r="WLR97" s="14"/>
      <c r="WLS97" s="14"/>
      <c r="WLT97" s="14"/>
      <c r="WLU97" s="14"/>
      <c r="WLV97" s="14"/>
      <c r="WLW97" s="14"/>
      <c r="WLX97" s="14"/>
      <c r="WLY97" s="14"/>
      <c r="WLZ97" s="14"/>
      <c r="WMA97" s="14"/>
      <c r="WMB97" s="14"/>
      <c r="WMC97" s="14"/>
      <c r="WMD97" s="14"/>
      <c r="WME97" s="14"/>
      <c r="WMF97" s="14"/>
      <c r="WMG97" s="14"/>
      <c r="WMH97" s="14"/>
      <c r="WMI97" s="14"/>
      <c r="WMJ97" s="14"/>
      <c r="WMK97" s="14"/>
      <c r="WML97" s="14"/>
      <c r="WMM97" s="14"/>
      <c r="WMN97" s="14"/>
      <c r="WMO97" s="14"/>
      <c r="WMP97" s="14"/>
      <c r="WMQ97" s="14"/>
      <c r="WMR97" s="14"/>
      <c r="WMS97" s="14"/>
      <c r="WMT97" s="14"/>
      <c r="WMU97" s="14"/>
      <c r="WMV97" s="14"/>
      <c r="WMW97" s="14"/>
      <c r="WMX97" s="14"/>
      <c r="WMY97" s="14"/>
      <c r="WMZ97" s="14"/>
      <c r="WNA97" s="14"/>
      <c r="WNB97" s="14"/>
      <c r="WNC97" s="14"/>
      <c r="WND97" s="14"/>
      <c r="WNE97" s="14"/>
      <c r="WNF97" s="14"/>
      <c r="WNG97" s="14"/>
      <c r="WNH97" s="14"/>
      <c r="WNI97" s="14"/>
      <c r="WNJ97" s="14"/>
      <c r="WNK97" s="14"/>
      <c r="WNL97" s="14"/>
      <c r="WNM97" s="14"/>
      <c r="WNN97" s="14"/>
      <c r="WNO97" s="14"/>
      <c r="WNP97" s="14"/>
      <c r="WNQ97" s="14"/>
      <c r="WNR97" s="14"/>
      <c r="WNS97" s="14"/>
      <c r="WNT97" s="14"/>
      <c r="WNU97" s="14"/>
      <c r="WNV97" s="14"/>
      <c r="WNW97" s="14"/>
      <c r="WNX97" s="14"/>
      <c r="WNY97" s="14"/>
      <c r="WNZ97" s="14"/>
      <c r="WOA97" s="14"/>
      <c r="WOB97" s="14"/>
      <c r="WOC97" s="14"/>
      <c r="WOD97" s="14"/>
      <c r="WOE97" s="14"/>
      <c r="WOF97" s="14"/>
      <c r="WOG97" s="14"/>
      <c r="WOH97" s="14"/>
      <c r="WOI97" s="14"/>
      <c r="WOJ97" s="14"/>
      <c r="WOK97" s="14"/>
      <c r="WOL97" s="14"/>
      <c r="WOM97" s="14"/>
      <c r="WON97" s="14"/>
      <c r="WOO97" s="14"/>
      <c r="WOP97" s="14"/>
      <c r="WOQ97" s="14"/>
      <c r="WOR97" s="14"/>
      <c r="WOS97" s="14"/>
      <c r="WOT97" s="14"/>
      <c r="WOU97" s="14"/>
      <c r="WOV97" s="14"/>
      <c r="WOW97" s="14"/>
      <c r="WOX97" s="14"/>
      <c r="WOY97" s="14"/>
      <c r="WOZ97" s="14"/>
      <c r="WPA97" s="14"/>
      <c r="WPB97" s="14"/>
      <c r="WPC97" s="14"/>
      <c r="WPD97" s="14"/>
      <c r="WPE97" s="14"/>
      <c r="WPF97" s="14"/>
      <c r="WPG97" s="14"/>
      <c r="WPH97" s="14"/>
      <c r="WPI97" s="14"/>
      <c r="WPJ97" s="14"/>
      <c r="WPK97" s="14"/>
      <c r="WPL97" s="14"/>
      <c r="WPM97" s="14"/>
      <c r="WPN97" s="14"/>
      <c r="WPO97" s="14"/>
      <c r="WPP97" s="14"/>
      <c r="WPQ97" s="14"/>
      <c r="WPR97" s="14"/>
      <c r="WPS97" s="14"/>
      <c r="WPT97" s="14"/>
      <c r="WPU97" s="14"/>
      <c r="WPV97" s="14"/>
      <c r="WPW97" s="14"/>
      <c r="WPX97" s="14"/>
      <c r="WPY97" s="14"/>
      <c r="WPZ97" s="14"/>
      <c r="WQA97" s="14"/>
      <c r="WQB97" s="14"/>
      <c r="WQC97" s="14"/>
      <c r="WQD97" s="14"/>
      <c r="WQE97" s="14"/>
      <c r="WQF97" s="14"/>
      <c r="WQG97" s="14"/>
      <c r="WQH97" s="14"/>
      <c r="WQI97" s="14"/>
      <c r="WQJ97" s="14"/>
      <c r="WQK97" s="14"/>
      <c r="WQL97" s="14"/>
      <c r="WQM97" s="14"/>
      <c r="WQN97" s="14"/>
      <c r="WQO97" s="14"/>
      <c r="WQP97" s="14"/>
      <c r="WQQ97" s="14"/>
      <c r="WQR97" s="14"/>
      <c r="WQS97" s="14"/>
      <c r="WQT97" s="14"/>
      <c r="WQU97" s="14"/>
      <c r="WQV97" s="14"/>
      <c r="WQW97" s="14"/>
      <c r="WQX97" s="14"/>
      <c r="WQY97" s="14"/>
      <c r="WQZ97" s="14"/>
      <c r="WRA97" s="14"/>
      <c r="WRB97" s="14"/>
      <c r="WRC97" s="14"/>
      <c r="WRD97" s="14"/>
      <c r="WRE97" s="14"/>
      <c r="WRF97" s="14"/>
      <c r="WRG97" s="14"/>
      <c r="WRH97" s="14"/>
      <c r="WRI97" s="14"/>
      <c r="WRJ97" s="14"/>
      <c r="WRK97" s="14"/>
      <c r="WRL97" s="14"/>
      <c r="WRM97" s="14"/>
      <c r="WRN97" s="14"/>
      <c r="WRO97" s="14"/>
      <c r="WRP97" s="14"/>
      <c r="WRQ97" s="14"/>
      <c r="WRR97" s="14"/>
      <c r="WRS97" s="14"/>
      <c r="WRT97" s="14"/>
      <c r="WRU97" s="14"/>
      <c r="WRV97" s="14"/>
      <c r="WRW97" s="14"/>
      <c r="WRX97" s="14"/>
      <c r="WRY97" s="14"/>
      <c r="WRZ97" s="14"/>
      <c r="WSA97" s="14"/>
      <c r="WSB97" s="14"/>
      <c r="WSC97" s="14"/>
      <c r="WSD97" s="14"/>
      <c r="WSE97" s="14"/>
      <c r="WSF97" s="14"/>
      <c r="WSG97" s="14"/>
      <c r="WSH97" s="14"/>
      <c r="WSI97" s="14"/>
      <c r="WSJ97" s="14"/>
      <c r="WSK97" s="14"/>
      <c r="WSL97" s="14"/>
      <c r="WSM97" s="14"/>
      <c r="WSN97" s="14"/>
      <c r="WSO97" s="14"/>
      <c r="WSP97" s="14"/>
      <c r="WSQ97" s="14"/>
      <c r="WSR97" s="14"/>
      <c r="WSS97" s="14"/>
      <c r="WST97" s="14"/>
      <c r="WSU97" s="14"/>
      <c r="WSV97" s="14"/>
      <c r="WSW97" s="14"/>
      <c r="WSX97" s="14"/>
      <c r="WSY97" s="14"/>
      <c r="WSZ97" s="14"/>
      <c r="WTA97" s="14"/>
      <c r="WTB97" s="14"/>
      <c r="WTC97" s="14"/>
      <c r="WTD97" s="14"/>
      <c r="WTE97" s="14"/>
      <c r="WTF97" s="14"/>
      <c r="WTG97" s="14"/>
      <c r="WTH97" s="14"/>
      <c r="WTI97" s="14"/>
      <c r="WTJ97" s="14"/>
      <c r="WTK97" s="14"/>
      <c r="WTL97" s="14"/>
      <c r="WTM97" s="14"/>
      <c r="WTN97" s="14"/>
      <c r="WTO97" s="14"/>
      <c r="WTP97" s="14"/>
      <c r="WTQ97" s="14"/>
      <c r="WTR97" s="14"/>
      <c r="WTS97" s="14"/>
      <c r="WTT97" s="14"/>
      <c r="WTU97" s="14"/>
      <c r="WTV97" s="14"/>
      <c r="WTW97" s="14"/>
      <c r="WTX97" s="14"/>
      <c r="WTY97" s="14"/>
      <c r="WTZ97" s="14"/>
      <c r="WUA97" s="14"/>
      <c r="WUB97" s="14"/>
      <c r="WUC97" s="14"/>
      <c r="WUD97" s="14"/>
      <c r="WUE97" s="14"/>
      <c r="WUF97" s="14"/>
      <c r="WUG97" s="14"/>
      <c r="WUH97" s="14"/>
      <c r="WUI97" s="14"/>
      <c r="WUJ97" s="14"/>
      <c r="WUK97" s="14"/>
      <c r="WUL97" s="14"/>
      <c r="WUM97" s="14"/>
      <c r="WUN97" s="14"/>
      <c r="WUO97" s="14"/>
      <c r="WUP97" s="14"/>
      <c r="WUQ97" s="14"/>
      <c r="WUR97" s="14"/>
      <c r="WUS97" s="14"/>
      <c r="WUT97" s="14"/>
      <c r="WUU97" s="14"/>
      <c r="WUV97" s="14"/>
      <c r="WUW97" s="14"/>
      <c r="WUX97" s="14"/>
      <c r="WUY97" s="14"/>
      <c r="WUZ97" s="14"/>
      <c r="WVA97" s="14"/>
      <c r="WVB97" s="14"/>
      <c r="WVC97" s="14"/>
      <c r="WVD97" s="14"/>
      <c r="WVE97" s="14"/>
      <c r="WVF97" s="14"/>
      <c r="WVG97" s="14"/>
      <c r="WVH97" s="14"/>
      <c r="WVI97" s="14"/>
      <c r="WVJ97" s="14"/>
      <c r="WVK97" s="14"/>
      <c r="WVL97" s="14"/>
      <c r="WVM97" s="14"/>
      <c r="WVN97" s="14"/>
      <c r="WVO97" s="14"/>
      <c r="WVP97" s="14"/>
      <c r="WVQ97" s="14"/>
      <c r="WVR97" s="14"/>
      <c r="WVS97" s="14"/>
      <c r="WVT97" s="14"/>
      <c r="WVU97" s="14"/>
      <c r="WVV97" s="14"/>
      <c r="WVW97" s="14"/>
      <c r="WVX97" s="14"/>
      <c r="WVY97" s="14"/>
      <c r="WVZ97" s="14"/>
      <c r="WWA97" s="14"/>
      <c r="WWB97" s="14"/>
      <c r="WWC97" s="14"/>
      <c r="WWD97" s="14"/>
      <c r="WWE97" s="14"/>
      <c r="WWF97" s="14"/>
      <c r="WWG97" s="14"/>
      <c r="WWH97" s="14"/>
      <c r="WWI97" s="14"/>
      <c r="WWJ97" s="14"/>
      <c r="WWK97" s="14"/>
      <c r="WWL97" s="14"/>
      <c r="WWM97" s="14"/>
      <c r="WWN97" s="14"/>
      <c r="WWO97" s="14"/>
      <c r="WWP97" s="14"/>
      <c r="WWQ97" s="14"/>
      <c r="WWR97" s="14"/>
      <c r="WWS97" s="14"/>
      <c r="WWT97" s="14"/>
      <c r="WWU97" s="14"/>
      <c r="WWV97" s="14"/>
      <c r="WWW97" s="14"/>
      <c r="WWX97" s="14"/>
      <c r="WWY97" s="14"/>
      <c r="WWZ97" s="14"/>
      <c r="WXA97" s="14"/>
      <c r="WXB97" s="14"/>
      <c r="WXC97" s="14"/>
      <c r="WXD97" s="14"/>
      <c r="WXE97" s="14"/>
      <c r="WXF97" s="14"/>
      <c r="WXG97" s="14"/>
      <c r="WXH97" s="14"/>
      <c r="WXI97" s="14"/>
      <c r="WXJ97" s="14"/>
      <c r="WXK97" s="14"/>
      <c r="WXL97" s="14"/>
      <c r="WXM97" s="14"/>
      <c r="WXN97" s="14"/>
      <c r="WXO97" s="14"/>
      <c r="WXP97" s="14"/>
      <c r="WXQ97" s="14"/>
      <c r="WXR97" s="14"/>
      <c r="WXS97" s="14"/>
      <c r="WXT97" s="14"/>
      <c r="WXU97" s="14"/>
      <c r="WXV97" s="14"/>
      <c r="WXW97" s="14"/>
      <c r="WXX97" s="14"/>
      <c r="WXY97" s="14"/>
      <c r="WXZ97" s="14"/>
      <c r="WYA97" s="14"/>
      <c r="WYB97" s="14"/>
      <c r="WYC97" s="14"/>
      <c r="WYD97" s="14"/>
      <c r="WYE97" s="14"/>
      <c r="WYF97" s="14"/>
      <c r="WYG97" s="14"/>
      <c r="WYH97" s="14"/>
      <c r="WYI97" s="14"/>
      <c r="WYJ97" s="14"/>
      <c r="WYK97" s="14"/>
      <c r="WYL97" s="14"/>
      <c r="WYM97" s="14"/>
      <c r="WYN97" s="14"/>
      <c r="WYO97" s="14"/>
      <c r="WYP97" s="14"/>
      <c r="WYQ97" s="14"/>
      <c r="WYR97" s="14"/>
      <c r="WYS97" s="14"/>
      <c r="WYT97" s="14"/>
      <c r="WYU97" s="14"/>
      <c r="WYV97" s="14"/>
      <c r="WYW97" s="14"/>
      <c r="WYX97" s="14"/>
      <c r="WYY97" s="14"/>
      <c r="WYZ97" s="14"/>
      <c r="WZA97" s="14"/>
      <c r="WZB97" s="14"/>
      <c r="WZC97" s="14"/>
      <c r="WZD97" s="14"/>
      <c r="WZE97" s="14"/>
      <c r="WZF97" s="14"/>
      <c r="WZG97" s="14"/>
      <c r="WZH97" s="14"/>
      <c r="WZI97" s="14"/>
      <c r="WZJ97" s="14"/>
      <c r="WZK97" s="14"/>
      <c r="WZL97" s="14"/>
      <c r="WZM97" s="14"/>
      <c r="WZN97" s="14"/>
      <c r="WZO97" s="14"/>
      <c r="WZP97" s="14"/>
      <c r="WZQ97" s="14"/>
      <c r="WZR97" s="14"/>
      <c r="WZS97" s="14"/>
      <c r="WZT97" s="14"/>
      <c r="WZU97" s="14"/>
      <c r="WZV97" s="14"/>
      <c r="WZW97" s="14"/>
      <c r="WZX97" s="14"/>
      <c r="WZY97" s="14"/>
      <c r="WZZ97" s="14"/>
      <c r="XAA97" s="14"/>
      <c r="XAB97" s="14"/>
      <c r="XAC97" s="14"/>
      <c r="XAD97" s="14"/>
      <c r="XAE97" s="14"/>
      <c r="XAF97" s="14"/>
      <c r="XAG97" s="14"/>
      <c r="XAH97" s="14"/>
      <c r="XAI97" s="14"/>
      <c r="XAJ97" s="14"/>
      <c r="XAK97" s="14"/>
      <c r="XAL97" s="14"/>
      <c r="XAM97" s="14"/>
      <c r="XAN97" s="14"/>
      <c r="XAO97" s="14"/>
      <c r="XAP97" s="14"/>
      <c r="XAQ97" s="14"/>
      <c r="XAR97" s="14"/>
      <c r="XAS97" s="14"/>
      <c r="XAT97" s="14"/>
      <c r="XAU97" s="14"/>
      <c r="XAV97" s="14"/>
      <c r="XAW97" s="14"/>
      <c r="XAX97" s="14"/>
      <c r="XAY97" s="14"/>
      <c r="XAZ97" s="14"/>
      <c r="XBA97" s="14"/>
      <c r="XBB97" s="14"/>
      <c r="XBC97" s="14"/>
      <c r="XBD97" s="14"/>
      <c r="XBE97" s="14"/>
      <c r="XBF97" s="14"/>
      <c r="XBG97" s="14"/>
      <c r="XBH97" s="14"/>
      <c r="XBI97" s="14"/>
      <c r="XBJ97" s="14"/>
      <c r="XBK97" s="14"/>
      <c r="XBL97" s="14"/>
      <c r="XBM97" s="14"/>
      <c r="XBN97" s="14"/>
      <c r="XBO97" s="14"/>
      <c r="XBP97" s="14"/>
      <c r="XBQ97" s="14"/>
      <c r="XBR97" s="14"/>
      <c r="XBS97" s="14"/>
      <c r="XBT97" s="14"/>
      <c r="XBU97" s="14"/>
      <c r="XBV97" s="14"/>
      <c r="XBW97" s="14"/>
      <c r="XBX97" s="14"/>
      <c r="XBY97" s="14"/>
      <c r="XBZ97" s="14"/>
      <c r="XCA97" s="14"/>
      <c r="XCB97" s="14"/>
      <c r="XCC97" s="14"/>
      <c r="XCD97" s="14"/>
      <c r="XCE97" s="14"/>
      <c r="XCF97" s="14"/>
      <c r="XCG97" s="14"/>
      <c r="XCH97" s="14"/>
      <c r="XCI97" s="14"/>
      <c r="XCJ97" s="14"/>
      <c r="XCK97" s="14"/>
      <c r="XCL97" s="14"/>
      <c r="XCM97" s="14"/>
      <c r="XCN97" s="14"/>
      <c r="XCO97" s="14"/>
      <c r="XCP97" s="14"/>
      <c r="XCQ97" s="14"/>
      <c r="XCR97" s="14"/>
      <c r="XCS97" s="14"/>
      <c r="XCT97" s="14"/>
      <c r="XCU97" s="14"/>
      <c r="XCV97" s="14"/>
      <c r="XCW97" s="14"/>
      <c r="XCX97" s="14"/>
      <c r="XCY97" s="14"/>
      <c r="XCZ97" s="14"/>
      <c r="XDA97" s="14"/>
      <c r="XDB97" s="14"/>
      <c r="XDC97" s="14"/>
      <c r="XDD97" s="14"/>
      <c r="XDE97" s="14"/>
      <c r="XDF97" s="14"/>
      <c r="XDG97" s="14"/>
      <c r="XDH97" s="14"/>
      <c r="XDI97" s="14"/>
      <c r="XDJ97" s="14"/>
      <c r="XDK97" s="14"/>
      <c r="XDL97" s="14"/>
      <c r="XDM97" s="14"/>
      <c r="XDN97" s="14"/>
      <c r="XDO97" s="14"/>
      <c r="XDP97" s="14"/>
      <c r="XDQ97" s="14"/>
      <c r="XDR97" s="14"/>
      <c r="XDS97" s="14"/>
      <c r="XDT97" s="14"/>
      <c r="XDU97" s="14"/>
      <c r="XDV97" s="14"/>
      <c r="XDW97" s="14"/>
      <c r="XDX97" s="14"/>
      <c r="XDY97" s="14"/>
      <c r="XDZ97" s="14"/>
      <c r="XEA97" s="14"/>
      <c r="XEB97" s="14"/>
      <c r="XEC97" s="14"/>
      <c r="XED97" s="14"/>
      <c r="XEE97" s="14"/>
      <c r="XEF97" s="14"/>
      <c r="XEG97" s="14"/>
      <c r="XEH97" s="14"/>
      <c r="XEI97" s="14"/>
      <c r="XEJ97" s="14"/>
      <c r="XEK97" s="14"/>
      <c r="XEL97" s="14"/>
      <c r="XEM97" s="14"/>
      <c r="XEN97" s="14"/>
      <c r="XEO97" s="14"/>
      <c r="XEP97" s="14"/>
      <c r="XEQ97" s="14"/>
      <c r="XER97" s="14"/>
      <c r="XES97" s="14"/>
      <c r="XET97" s="14"/>
      <c r="XEU97" s="14"/>
      <c r="XEV97" s="14"/>
      <c r="XEW97" s="14"/>
      <c r="XEX97" s="14"/>
      <c r="XEY97" s="14"/>
      <c r="XEZ97" s="14"/>
      <c r="XFA97" s="14"/>
      <c r="XFB97" s="14"/>
      <c r="XFC97" s="14"/>
    </row>
    <row r="98" spans="1:16383" ht="15" customHeight="1" x14ac:dyDescent="0.25">
      <c r="A98" s="758" t="e">
        <f t="shared" si="42"/>
        <v>#REF!</v>
      </c>
      <c r="B98" s="1229" t="s">
        <v>229</v>
      </c>
      <c r="C98" s="1230"/>
      <c r="D98" s="1200"/>
      <c r="E98" s="1201"/>
      <c r="F98" s="1201"/>
      <c r="G98" s="1201"/>
      <c r="H98" s="1201"/>
      <c r="I98" s="1201"/>
      <c r="J98" s="1201"/>
      <c r="K98" s="1201"/>
      <c r="L98" s="1201"/>
      <c r="M98" s="1201"/>
      <c r="N98" s="1201"/>
      <c r="O98" s="1201"/>
      <c r="P98" s="1202"/>
    </row>
    <row r="99" spans="1:16383" ht="15" customHeight="1" x14ac:dyDescent="0.25">
      <c r="A99" s="758" t="e">
        <f t="shared" si="42"/>
        <v>#REF!</v>
      </c>
      <c r="B99" s="1243" t="s">
        <v>101</v>
      </c>
      <c r="C99" s="1244"/>
      <c r="D99" s="772">
        <f>+'PROYECCION DE GASTOS'!J111*D88</f>
        <v>19094602.777473573</v>
      </c>
      <c r="E99" s="761">
        <f>+'PROYECCION DE GASTOS'!K111*D88</f>
        <v>20319479.849438716</v>
      </c>
      <c r="F99" s="761">
        <f>+'PROYECCION DE GASTOS'!K111*D88</f>
        <v>20319479.849438716</v>
      </c>
      <c r="G99" s="761">
        <f>+'PROYECCION DE GASTOS'!K111*D88</f>
        <v>20319479.849438716</v>
      </c>
      <c r="H99" s="761">
        <f>+'PROYECCION DE GASTOS'!K111*D88</f>
        <v>20319479.849438716</v>
      </c>
      <c r="I99" s="761">
        <f>+'PROYECCION DE GASTOS'!K111*D88</f>
        <v>20319479.849438716</v>
      </c>
      <c r="J99" s="761">
        <f>+'PROYECCION DE GASTOS'!K111*D88</f>
        <v>20319479.849438716</v>
      </c>
      <c r="K99" s="761">
        <f>+'PROYECCION DE GASTOS'!K111*D88</f>
        <v>20319479.849438716</v>
      </c>
      <c r="L99" s="761">
        <f>+'PROYECCION DE GASTOS'!K111*D88</f>
        <v>20319479.849438716</v>
      </c>
      <c r="M99" s="761">
        <f>+'PROYECCION DE GASTOS'!K111*D88</f>
        <v>20319479.849438716</v>
      </c>
      <c r="N99" s="761">
        <f>+'PROYECCION DE GASTOS'!K111*D88</f>
        <v>20319479.849438716</v>
      </c>
      <c r="O99" s="761">
        <f>+'PROYECCION DE GASTOS'!K111*D88</f>
        <v>20319479.849438716</v>
      </c>
      <c r="P99" s="762">
        <f t="shared" si="43"/>
        <v>242608881.12129951</v>
      </c>
    </row>
    <row r="100" spans="1:16383" ht="15" customHeight="1" x14ac:dyDescent="0.25">
      <c r="A100" s="758" t="e">
        <f t="shared" si="42"/>
        <v>#REF!</v>
      </c>
      <c r="B100" s="1243" t="s">
        <v>231</v>
      </c>
      <c r="C100" s="1244"/>
      <c r="D100" s="772">
        <f>+'PROYECCION DE GASTOS'!I127*D88</f>
        <v>247299.84537246524</v>
      </c>
      <c r="E100" s="761">
        <f>+'PROYECCION DE GASTOS'!J127*D88</f>
        <v>257750.47718805584</v>
      </c>
      <c r="F100" s="761">
        <f>+'PROYECCION DE GASTOS'!J127*D88</f>
        <v>257750.47718805584</v>
      </c>
      <c r="G100" s="761">
        <f>+'PROYECCION DE GASTOS'!J127*D88</f>
        <v>257750.47718805584</v>
      </c>
      <c r="H100" s="761">
        <f>+'PROYECCION DE GASTOS'!J127*D88</f>
        <v>257750.47718805584</v>
      </c>
      <c r="I100" s="761">
        <f>+'PROYECCION DE GASTOS'!J127*D88</f>
        <v>257750.47718805584</v>
      </c>
      <c r="J100" s="761">
        <f>+'PROYECCION DE GASTOS'!J127*D88</f>
        <v>257750.47718805584</v>
      </c>
      <c r="K100" s="761">
        <f>+'PROYECCION DE GASTOS'!J127*D88</f>
        <v>257750.47718805584</v>
      </c>
      <c r="L100" s="761">
        <f>+'PROYECCION DE GASTOS'!J127*D88</f>
        <v>257750.47718805584</v>
      </c>
      <c r="M100" s="761">
        <f>+'PROYECCION DE GASTOS'!J127*D88</f>
        <v>257750.47718805584</v>
      </c>
      <c r="N100" s="761">
        <f>+'PROYECCION DE GASTOS'!J127*D88</f>
        <v>257750.47718805584</v>
      </c>
      <c r="O100" s="761">
        <f>+'PROYECCION DE GASTOS'!J127*D88</f>
        <v>257750.47718805584</v>
      </c>
      <c r="P100" s="762">
        <f t="shared" si="43"/>
        <v>3082555.0944410795</v>
      </c>
    </row>
    <row r="101" spans="1:16383" ht="15" customHeight="1" x14ac:dyDescent="0.25">
      <c r="A101" s="758" t="e">
        <f>#REF!+1</f>
        <v>#REF!</v>
      </c>
      <c r="B101" s="1205" t="s">
        <v>250</v>
      </c>
      <c r="C101" s="1206"/>
      <c r="D101" s="772">
        <f>SUM(D99:D100)*10%</f>
        <v>1934190.2622846039</v>
      </c>
      <c r="E101" s="761">
        <f t="shared" ref="E101:O101" si="53">SUM(E99:E100)*(10%)</f>
        <v>2057723.0326626771</v>
      </c>
      <c r="F101" s="761">
        <f t="shared" si="53"/>
        <v>2057723.0326626771</v>
      </c>
      <c r="G101" s="761">
        <f t="shared" si="53"/>
        <v>2057723.0326626771</v>
      </c>
      <c r="H101" s="761">
        <f t="shared" si="53"/>
        <v>2057723.0326626771</v>
      </c>
      <c r="I101" s="761">
        <f t="shared" si="53"/>
        <v>2057723.0326626771</v>
      </c>
      <c r="J101" s="761">
        <f t="shared" si="53"/>
        <v>2057723.0326626771</v>
      </c>
      <c r="K101" s="761">
        <f t="shared" si="53"/>
        <v>2057723.0326626771</v>
      </c>
      <c r="L101" s="761">
        <f t="shared" si="53"/>
        <v>2057723.0326626771</v>
      </c>
      <c r="M101" s="761">
        <f t="shared" si="53"/>
        <v>2057723.0326626771</v>
      </c>
      <c r="N101" s="761">
        <f t="shared" si="53"/>
        <v>2057723.0326626771</v>
      </c>
      <c r="O101" s="761">
        <f t="shared" si="53"/>
        <v>2057723.0326626771</v>
      </c>
      <c r="P101" s="762">
        <f t="shared" si="43"/>
        <v>24569143.621574055</v>
      </c>
    </row>
    <row r="102" spans="1:16383" x14ac:dyDescent="0.25">
      <c r="A102" s="758" t="e">
        <f t="shared" si="42"/>
        <v>#REF!</v>
      </c>
      <c r="B102" s="1259" t="s">
        <v>598</v>
      </c>
      <c r="C102" s="1260"/>
      <c r="D102" s="772">
        <f>180000+'PROYECCION DE GASTOS'!I140*D88</f>
        <v>507453.73480125505</v>
      </c>
      <c r="E102" s="761">
        <f>180000+'PROYECCION DE GASTOS'!J140*D88</f>
        <v>521291.58582738024</v>
      </c>
      <c r="F102" s="761">
        <f>180000+'PROYECCION DE GASTOS'!J140*D88</f>
        <v>521291.58582738024</v>
      </c>
      <c r="G102" s="761">
        <f>180000+'PROYECCION DE GASTOS'!J140*D88</f>
        <v>521291.58582738024</v>
      </c>
      <c r="H102" s="761">
        <f>180000+'PROYECCION DE GASTOS'!J140*D88</f>
        <v>521291.58582738024</v>
      </c>
      <c r="I102" s="761">
        <f>180000+'PROYECCION DE GASTOS'!J140*D88</f>
        <v>521291.58582738024</v>
      </c>
      <c r="J102" s="761">
        <f>180000+'PROYECCION DE GASTOS'!J140*D88</f>
        <v>521291.58582738024</v>
      </c>
      <c r="K102" s="761">
        <f>180000+'PROYECCION DE GASTOS'!J140*D88</f>
        <v>521291.58582738024</v>
      </c>
      <c r="L102" s="761">
        <f>180000+'PROYECCION DE GASTOS'!J140*D88</f>
        <v>521291.58582738024</v>
      </c>
      <c r="M102" s="761">
        <f>180000+'PROYECCION DE GASTOS'!J140*D88</f>
        <v>521291.58582738024</v>
      </c>
      <c r="N102" s="761">
        <f>180000+'PROYECCION DE GASTOS'!J140*D88</f>
        <v>521291.58582738024</v>
      </c>
      <c r="O102" s="761">
        <f>180000+'PROYECCION DE GASTOS'!J140*D88</f>
        <v>521291.58582738024</v>
      </c>
      <c r="P102" s="762">
        <f t="shared" si="43"/>
        <v>6241661.1789024388</v>
      </c>
    </row>
    <row r="103" spans="1:16383" x14ac:dyDescent="0.25">
      <c r="A103" s="758" t="e">
        <f t="shared" si="42"/>
        <v>#REF!</v>
      </c>
      <c r="B103" s="773" t="s">
        <v>28</v>
      </c>
      <c r="C103" s="774">
        <v>9.6600000000000002E-3</v>
      </c>
      <c r="D103" s="772">
        <f t="shared" ref="D103:O103" si="54">+$C103*D89/1.19</f>
        <v>354228.54919750971</v>
      </c>
      <c r="E103" s="761">
        <f t="shared" si="54"/>
        <v>369197.87576808821</v>
      </c>
      <c r="F103" s="761">
        <f t="shared" si="54"/>
        <v>369197.87576808821</v>
      </c>
      <c r="G103" s="761">
        <f t="shared" si="54"/>
        <v>369197.87576808821</v>
      </c>
      <c r="H103" s="761">
        <f t="shared" si="54"/>
        <v>369197.87576808821</v>
      </c>
      <c r="I103" s="761">
        <f t="shared" si="54"/>
        <v>369197.87576808821</v>
      </c>
      <c r="J103" s="761">
        <f t="shared" si="54"/>
        <v>369197.87576808821</v>
      </c>
      <c r="K103" s="761">
        <f t="shared" si="54"/>
        <v>369197.87576808821</v>
      </c>
      <c r="L103" s="761">
        <f t="shared" si="54"/>
        <v>369197.87576808821</v>
      </c>
      <c r="M103" s="761">
        <f t="shared" si="54"/>
        <v>369197.87576808821</v>
      </c>
      <c r="N103" s="761">
        <f t="shared" si="54"/>
        <v>369197.87576808821</v>
      </c>
      <c r="O103" s="761">
        <f t="shared" si="54"/>
        <v>369197.87576808821</v>
      </c>
      <c r="P103" s="998">
        <f t="shared" si="43"/>
        <v>4415405.1826464804</v>
      </c>
    </row>
    <row r="104" spans="1:16383" x14ac:dyDescent="0.25">
      <c r="A104" s="758" t="e">
        <f t="shared" si="42"/>
        <v>#REF!</v>
      </c>
      <c r="B104" s="773" t="s">
        <v>98</v>
      </c>
      <c r="C104" s="775">
        <v>0.15</v>
      </c>
      <c r="D104" s="975">
        <f>$C104*D103</f>
        <v>53134.282379626457</v>
      </c>
      <c r="E104" s="899">
        <f t="shared" ref="E104:O104" si="55">$C104*E103</f>
        <v>55379.681365213233</v>
      </c>
      <c r="F104" s="899">
        <f t="shared" si="55"/>
        <v>55379.681365213233</v>
      </c>
      <c r="G104" s="899">
        <f t="shared" si="55"/>
        <v>55379.681365213233</v>
      </c>
      <c r="H104" s="899">
        <f t="shared" si="55"/>
        <v>55379.681365213233</v>
      </c>
      <c r="I104" s="899">
        <f t="shared" si="55"/>
        <v>55379.681365213233</v>
      </c>
      <c r="J104" s="899">
        <f t="shared" si="55"/>
        <v>55379.681365213233</v>
      </c>
      <c r="K104" s="899">
        <f t="shared" si="55"/>
        <v>55379.681365213233</v>
      </c>
      <c r="L104" s="899">
        <f t="shared" si="55"/>
        <v>55379.681365213233</v>
      </c>
      <c r="M104" s="899">
        <f t="shared" si="55"/>
        <v>55379.681365213233</v>
      </c>
      <c r="N104" s="899">
        <f t="shared" si="55"/>
        <v>55379.681365213233</v>
      </c>
      <c r="O104" s="899">
        <f t="shared" si="55"/>
        <v>55379.681365213233</v>
      </c>
      <c r="P104" s="762">
        <f t="shared" si="43"/>
        <v>662310.77739697206</v>
      </c>
    </row>
    <row r="105" spans="1:16383" x14ac:dyDescent="0.25">
      <c r="A105" s="758" t="e">
        <f t="shared" si="42"/>
        <v>#REF!</v>
      </c>
      <c r="B105" s="1207" t="s">
        <v>239</v>
      </c>
      <c r="C105" s="1208"/>
      <c r="D105" s="763">
        <f t="shared" ref="D105:O105" si="56">+SUM(D99:D104)</f>
        <v>22190909.451509032</v>
      </c>
      <c r="E105" s="764">
        <f t="shared" si="56"/>
        <v>23580822.502250131</v>
      </c>
      <c r="F105" s="764">
        <f t="shared" si="56"/>
        <v>23580822.502250131</v>
      </c>
      <c r="G105" s="764">
        <f t="shared" si="56"/>
        <v>23580822.502250131</v>
      </c>
      <c r="H105" s="764">
        <f t="shared" si="56"/>
        <v>23580822.502250131</v>
      </c>
      <c r="I105" s="764">
        <f t="shared" si="56"/>
        <v>23580822.502250131</v>
      </c>
      <c r="J105" s="764">
        <f t="shared" si="56"/>
        <v>23580822.502250131</v>
      </c>
      <c r="K105" s="764">
        <f t="shared" si="56"/>
        <v>23580822.502250131</v>
      </c>
      <c r="L105" s="764">
        <f t="shared" si="56"/>
        <v>23580822.502250131</v>
      </c>
      <c r="M105" s="764">
        <f t="shared" si="56"/>
        <v>23580822.502250131</v>
      </c>
      <c r="N105" s="764">
        <f t="shared" si="56"/>
        <v>23580822.502250131</v>
      </c>
      <c r="O105" s="764">
        <f t="shared" si="56"/>
        <v>23580822.502250131</v>
      </c>
      <c r="P105" s="954">
        <f t="shared" si="43"/>
        <v>281579956.97626048</v>
      </c>
    </row>
    <row r="106" spans="1:16383" ht="15" customHeight="1" x14ac:dyDescent="0.25">
      <c r="A106" s="758" t="e">
        <f t="shared" si="42"/>
        <v>#REF!</v>
      </c>
      <c r="B106" s="1229" t="s">
        <v>232</v>
      </c>
      <c r="C106" s="1230"/>
      <c r="D106" s="1282"/>
      <c r="E106" s="1283"/>
      <c r="F106" s="1283"/>
      <c r="G106" s="1283"/>
      <c r="H106" s="1283"/>
      <c r="I106" s="1283"/>
      <c r="J106" s="1283"/>
      <c r="K106" s="1283"/>
      <c r="L106" s="1283"/>
      <c r="M106" s="1283"/>
      <c r="N106" s="1283"/>
      <c r="O106" s="1283"/>
      <c r="P106" s="977">
        <f t="shared" si="43"/>
        <v>0</v>
      </c>
    </row>
    <row r="107" spans="1:16383" ht="15" customHeight="1" x14ac:dyDescent="0.25">
      <c r="A107" s="758" t="e">
        <f t="shared" si="42"/>
        <v>#REF!</v>
      </c>
      <c r="B107" s="1243" t="s">
        <v>103</v>
      </c>
      <c r="C107" s="1244"/>
      <c r="D107" s="772">
        <f>+'PROYECCION DE GASTOS'!I121*D88</f>
        <v>8303751.0101068728</v>
      </c>
      <c r="E107" s="761">
        <f>+'PROYECCION DE GASTOS'!J121*D88</f>
        <v>8836418.5047973841</v>
      </c>
      <c r="F107" s="761">
        <f>+'PROYECCION DE GASTOS'!J121*D88</f>
        <v>8836418.5047973841</v>
      </c>
      <c r="G107" s="761">
        <f>+'PROYECCION DE GASTOS'!J121*D88</f>
        <v>8836418.5047973841</v>
      </c>
      <c r="H107" s="761">
        <f>+'PROYECCION DE GASTOS'!J121*D88</f>
        <v>8836418.5047973841</v>
      </c>
      <c r="I107" s="761">
        <f>+'PROYECCION DE GASTOS'!J121*D88</f>
        <v>8836418.5047973841</v>
      </c>
      <c r="J107" s="761">
        <f>+'PROYECCION DE GASTOS'!J121*D88</f>
        <v>8836418.5047973841</v>
      </c>
      <c r="K107" s="761">
        <f>+'PROYECCION DE GASTOS'!J121*D88</f>
        <v>8836418.5047973841</v>
      </c>
      <c r="L107" s="761">
        <f>+'PROYECCION DE GASTOS'!J121*D88</f>
        <v>8836418.5047973841</v>
      </c>
      <c r="M107" s="761">
        <f>+'PROYECCION DE GASTOS'!J121*D88</f>
        <v>8836418.5047973841</v>
      </c>
      <c r="N107" s="761">
        <f>+'PROYECCION DE GASTOS'!J121*D88</f>
        <v>8836418.5047973841</v>
      </c>
      <c r="O107" s="761">
        <f>+'PROYECCION DE GASTOS'!J121*D88</f>
        <v>8836418.5047973841</v>
      </c>
      <c r="P107" s="762">
        <f t="shared" si="43"/>
        <v>105504354.5628781</v>
      </c>
    </row>
    <row r="108" spans="1:16383" ht="15" customHeight="1" x14ac:dyDescent="0.25">
      <c r="A108" s="758" t="e">
        <f t="shared" si="42"/>
        <v>#REF!</v>
      </c>
      <c r="B108" s="1243" t="s">
        <v>235</v>
      </c>
      <c r="C108" s="1244"/>
      <c r="D108" s="772">
        <f>+'PROYECCION DE GASTOS'!I135*D88</f>
        <v>199821.39168084695</v>
      </c>
      <c r="E108" s="761">
        <f>+'PROYECCION DE GASTOS'!J135*D88</f>
        <v>208265.63389292866</v>
      </c>
      <c r="F108" s="761">
        <f>+'PROYECCION DE GASTOS'!J135*D88</f>
        <v>208265.63389292866</v>
      </c>
      <c r="G108" s="761">
        <f>+'PROYECCION DE GASTOS'!J135*D88</f>
        <v>208265.63389292866</v>
      </c>
      <c r="H108" s="761">
        <f>+'PROYECCION DE GASTOS'!J135*D88</f>
        <v>208265.63389292866</v>
      </c>
      <c r="I108" s="761">
        <f>+'PROYECCION DE GASTOS'!J135*D88</f>
        <v>208265.63389292866</v>
      </c>
      <c r="J108" s="761">
        <f>+'PROYECCION DE GASTOS'!J135*D88</f>
        <v>208265.63389292866</v>
      </c>
      <c r="K108" s="761">
        <f>+'PROYECCION DE GASTOS'!J135*D88</f>
        <v>208265.63389292866</v>
      </c>
      <c r="L108" s="761">
        <f>+'PROYECCION DE GASTOS'!J135*D88</f>
        <v>208265.63389292866</v>
      </c>
      <c r="M108" s="761">
        <f>+'PROYECCION DE GASTOS'!J135*D88</f>
        <v>208265.63389292866</v>
      </c>
      <c r="N108" s="761">
        <f>+'PROYECCION DE GASTOS'!J135*D88</f>
        <v>208265.63389292866</v>
      </c>
      <c r="O108" s="761">
        <f>+'PROYECCION DE GASTOS'!J135*D88</f>
        <v>208265.63389292866</v>
      </c>
      <c r="P108" s="762">
        <f t="shared" si="43"/>
        <v>2490743.3645030628</v>
      </c>
    </row>
    <row r="109" spans="1:16383" x14ac:dyDescent="0.25">
      <c r="A109" s="758" t="e">
        <f t="shared" si="42"/>
        <v>#REF!</v>
      </c>
      <c r="B109" s="1243" t="s">
        <v>230</v>
      </c>
      <c r="C109" s="1244"/>
      <c r="D109" s="772">
        <f t="shared" ref="D109:O109" si="57">+(D108*10%)*4.21%+(40000)</f>
        <v>40841.248058976365</v>
      </c>
      <c r="E109" s="761">
        <f t="shared" si="57"/>
        <v>40876.798318689231</v>
      </c>
      <c r="F109" s="761">
        <f t="shared" si="57"/>
        <v>40876.798318689231</v>
      </c>
      <c r="G109" s="761">
        <f t="shared" si="57"/>
        <v>40876.798318689231</v>
      </c>
      <c r="H109" s="761">
        <f t="shared" si="57"/>
        <v>40876.798318689231</v>
      </c>
      <c r="I109" s="761">
        <f t="shared" si="57"/>
        <v>40876.798318689231</v>
      </c>
      <c r="J109" s="761">
        <f t="shared" si="57"/>
        <v>40876.798318689231</v>
      </c>
      <c r="K109" s="761">
        <f t="shared" si="57"/>
        <v>40876.798318689231</v>
      </c>
      <c r="L109" s="761">
        <f t="shared" si="57"/>
        <v>40876.798318689231</v>
      </c>
      <c r="M109" s="761">
        <f t="shared" si="57"/>
        <v>40876.798318689231</v>
      </c>
      <c r="N109" s="761">
        <f t="shared" si="57"/>
        <v>40876.798318689231</v>
      </c>
      <c r="O109" s="761">
        <f t="shared" si="57"/>
        <v>40876.798318689231</v>
      </c>
      <c r="P109" s="762">
        <f t="shared" si="43"/>
        <v>490486.02956455783</v>
      </c>
    </row>
    <row r="110" spans="1:16383" x14ac:dyDescent="0.25">
      <c r="A110" s="758" t="e">
        <f t="shared" si="42"/>
        <v>#REF!</v>
      </c>
      <c r="B110" s="1243" t="s">
        <v>240</v>
      </c>
      <c r="C110" s="1244"/>
      <c r="D110" s="776">
        <v>0</v>
      </c>
      <c r="E110" s="800">
        <v>600000</v>
      </c>
      <c r="F110" s="800">
        <v>0</v>
      </c>
      <c r="G110" s="800">
        <v>0</v>
      </c>
      <c r="H110" s="800">
        <v>0</v>
      </c>
      <c r="I110" s="800">
        <v>0</v>
      </c>
      <c r="J110" s="800">
        <v>0</v>
      </c>
      <c r="K110" s="800">
        <v>0</v>
      </c>
      <c r="L110" s="800">
        <v>0</v>
      </c>
      <c r="M110" s="800">
        <v>0</v>
      </c>
      <c r="N110" s="800">
        <v>0</v>
      </c>
      <c r="O110" s="800">
        <v>0</v>
      </c>
      <c r="P110" s="959">
        <f t="shared" si="43"/>
        <v>600000</v>
      </c>
    </row>
    <row r="111" spans="1:16383" x14ac:dyDescent="0.25">
      <c r="A111" s="758" t="e">
        <f t="shared" si="42"/>
        <v>#REF!</v>
      </c>
      <c r="B111" s="1227" t="s">
        <v>238</v>
      </c>
      <c r="C111" s="1228"/>
      <c r="D111" s="763">
        <f>+SUM(D107:D110)</f>
        <v>8544413.6498466972</v>
      </c>
      <c r="E111" s="764">
        <f>+SUM(E107:E110)</f>
        <v>9685560.937009003</v>
      </c>
      <c r="F111" s="764">
        <f t="shared" ref="F111:O111" si="58">+SUM(F107:F110)</f>
        <v>9085560.937009003</v>
      </c>
      <c r="G111" s="764">
        <f t="shared" si="58"/>
        <v>9085560.937009003</v>
      </c>
      <c r="H111" s="764">
        <f t="shared" si="58"/>
        <v>9085560.937009003</v>
      </c>
      <c r="I111" s="764">
        <f t="shared" si="58"/>
        <v>9085560.937009003</v>
      </c>
      <c r="J111" s="764">
        <f t="shared" si="58"/>
        <v>9085560.937009003</v>
      </c>
      <c r="K111" s="764">
        <f t="shared" si="58"/>
        <v>9085560.937009003</v>
      </c>
      <c r="L111" s="764">
        <f t="shared" si="58"/>
        <v>9085560.937009003</v>
      </c>
      <c r="M111" s="764">
        <f t="shared" si="58"/>
        <v>9085560.937009003</v>
      </c>
      <c r="N111" s="764">
        <f t="shared" si="58"/>
        <v>9085560.937009003</v>
      </c>
      <c r="O111" s="764">
        <f t="shared" si="58"/>
        <v>9085560.937009003</v>
      </c>
      <c r="P111" s="954">
        <f t="shared" si="43"/>
        <v>109085583.95694576</v>
      </c>
    </row>
    <row r="112" spans="1:16383" x14ac:dyDescent="0.25">
      <c r="A112" s="758" t="e">
        <f t="shared" si="42"/>
        <v>#REF!</v>
      </c>
      <c r="B112" s="1219" t="s">
        <v>237</v>
      </c>
      <c r="C112" s="1220"/>
      <c r="D112" s="763">
        <f>+D105+D111</f>
        <v>30735323.101355731</v>
      </c>
      <c r="E112" s="764">
        <f>+E105+E110+E111</f>
        <v>33866383.439259134</v>
      </c>
      <c r="F112" s="764">
        <f t="shared" ref="F112:O112" si="59">+F105+F111</f>
        <v>32666383.439259134</v>
      </c>
      <c r="G112" s="764">
        <f t="shared" si="59"/>
        <v>32666383.439259134</v>
      </c>
      <c r="H112" s="764">
        <f t="shared" si="59"/>
        <v>32666383.439259134</v>
      </c>
      <c r="I112" s="764">
        <f t="shared" si="59"/>
        <v>32666383.439259134</v>
      </c>
      <c r="J112" s="764">
        <f t="shared" si="59"/>
        <v>32666383.439259134</v>
      </c>
      <c r="K112" s="764">
        <f t="shared" si="59"/>
        <v>32666383.439259134</v>
      </c>
      <c r="L112" s="764">
        <f t="shared" si="59"/>
        <v>32666383.439259134</v>
      </c>
      <c r="M112" s="764">
        <f t="shared" si="59"/>
        <v>32666383.439259134</v>
      </c>
      <c r="N112" s="764">
        <f t="shared" si="59"/>
        <v>32666383.439259134</v>
      </c>
      <c r="O112" s="764">
        <f t="shared" si="59"/>
        <v>32666383.439259134</v>
      </c>
      <c r="P112" s="954">
        <f t="shared" si="43"/>
        <v>391265540.93320614</v>
      </c>
    </row>
    <row r="113" spans="1:763" x14ac:dyDescent="0.25">
      <c r="A113" s="758" t="e">
        <f t="shared" si="42"/>
        <v>#REF!</v>
      </c>
      <c r="B113" s="1227" t="s">
        <v>30</v>
      </c>
      <c r="C113" s="1228"/>
      <c r="D113" s="763">
        <f t="shared" ref="D113:O113" si="60">+D97-D112</f>
        <v>7731571.7140842304</v>
      </c>
      <c r="E113" s="764">
        <f t="shared" si="60"/>
        <v>5998552.3786705136</v>
      </c>
      <c r="F113" s="764">
        <f t="shared" si="60"/>
        <v>32355220.267780401</v>
      </c>
      <c r="G113" s="764">
        <f t="shared" si="60"/>
        <v>7198552.3786705136</v>
      </c>
      <c r="H113" s="764">
        <f t="shared" si="60"/>
        <v>7198552.3786705136</v>
      </c>
      <c r="I113" s="764">
        <f t="shared" si="60"/>
        <v>7198552.3786705136</v>
      </c>
      <c r="J113" s="764">
        <f t="shared" si="60"/>
        <v>7198552.3786705136</v>
      </c>
      <c r="K113" s="764">
        <f t="shared" si="60"/>
        <v>7198552.3786705136</v>
      </c>
      <c r="L113" s="764">
        <f t="shared" si="60"/>
        <v>7198552.3786705136</v>
      </c>
      <c r="M113" s="764">
        <f t="shared" si="60"/>
        <v>7198552.3786705136</v>
      </c>
      <c r="N113" s="764">
        <f t="shared" si="60"/>
        <v>7198552.3786705136</v>
      </c>
      <c r="O113" s="764">
        <f t="shared" si="60"/>
        <v>7198552.3786705136</v>
      </c>
      <c r="P113" s="954">
        <f t="shared" si="43"/>
        <v>110872315.76856977</v>
      </c>
    </row>
    <row r="114" spans="1:763" x14ac:dyDescent="0.25">
      <c r="A114" s="758" t="e">
        <f t="shared" si="42"/>
        <v>#REF!</v>
      </c>
      <c r="B114" s="1229" t="s">
        <v>505</v>
      </c>
      <c r="C114" s="1230"/>
      <c r="D114" s="777">
        <f>+'SIMULADOR FINANCIERO'!B29*D88</f>
        <v>575277.55670000007</v>
      </c>
      <c r="E114" s="969">
        <f>+'SIMULADOR FINANCIERO'!B30*D88</f>
        <v>554821.41890000005</v>
      </c>
      <c r="F114" s="969">
        <f>+'SIMULADOR FINANCIERO'!B31*D88</f>
        <v>534089.12199999997</v>
      </c>
      <c r="G114" s="969">
        <f>+'SIMULADOR FINANCIERO'!B32*D88</f>
        <v>513076.94200000004</v>
      </c>
      <c r="H114" s="969">
        <f>+'SIMULADOR FINANCIERO'!B33*D88</f>
        <v>491781.09610000002</v>
      </c>
      <c r="I114" s="969">
        <f>+'SIMULADOR FINANCIERO'!B34*D88</f>
        <v>470197.7574</v>
      </c>
      <c r="J114" s="969">
        <f>+'SIMULADOR FINANCIERO'!B35*D88</f>
        <v>448323.04509999999</v>
      </c>
      <c r="K114" s="892">
        <f>+'SIMULADOR FINANCIERO'!B36*D88</f>
        <v>426153.0196</v>
      </c>
      <c r="L114" s="969">
        <f>+'SIMULADOR FINANCIERO'!B37*D88</f>
        <v>403683.70209999999</v>
      </c>
      <c r="M114" s="969">
        <f>+'SIMULADOR FINANCIERO'!B38*D88</f>
        <v>380911.05009999999</v>
      </c>
      <c r="N114" s="969">
        <f>+'SIMULADOR FINANCIERO'!B39*D88</f>
        <v>357830.96230000001</v>
      </c>
      <c r="O114" s="892">
        <f>+'SIMULADOR FINANCIERO'!B40*D88</f>
        <v>334439.29820000002</v>
      </c>
      <c r="P114" s="1009">
        <f>SUM(D114:O114)</f>
        <v>5490584.9704999998</v>
      </c>
    </row>
    <row r="115" spans="1:763" x14ac:dyDescent="0.25">
      <c r="A115" s="758" t="e">
        <f t="shared" si="42"/>
        <v>#REF!</v>
      </c>
      <c r="B115" s="778" t="s">
        <v>97</v>
      </c>
      <c r="C115" s="779">
        <v>3.5000000000000003E-2</v>
      </c>
      <c r="D115" s="1010">
        <f t="shared" ref="D115:O115" si="61">D90*1.19*$C115</f>
        <v>204085.00000000003</v>
      </c>
      <c r="E115" s="788">
        <f t="shared" si="61"/>
        <v>204085.00000000003</v>
      </c>
      <c r="F115" s="788">
        <f t="shared" si="61"/>
        <v>204085.00000000003</v>
      </c>
      <c r="G115" s="788">
        <f t="shared" si="61"/>
        <v>204085.00000000003</v>
      </c>
      <c r="H115" s="788">
        <f t="shared" si="61"/>
        <v>204085.00000000003</v>
      </c>
      <c r="I115" s="788">
        <f t="shared" si="61"/>
        <v>204085.00000000003</v>
      </c>
      <c r="J115" s="788">
        <f t="shared" si="61"/>
        <v>204085.00000000003</v>
      </c>
      <c r="K115" s="788">
        <f t="shared" si="61"/>
        <v>204085.00000000003</v>
      </c>
      <c r="L115" s="788">
        <f t="shared" si="61"/>
        <v>204085.00000000003</v>
      </c>
      <c r="M115" s="788">
        <f t="shared" si="61"/>
        <v>204085.00000000003</v>
      </c>
      <c r="N115" s="788">
        <f t="shared" si="61"/>
        <v>204085.00000000003</v>
      </c>
      <c r="O115" s="788">
        <f t="shared" si="61"/>
        <v>204085.00000000003</v>
      </c>
      <c r="P115" s="789">
        <f t="shared" si="43"/>
        <v>2449020.0000000005</v>
      </c>
    </row>
    <row r="116" spans="1:763" x14ac:dyDescent="0.25">
      <c r="A116" s="758" t="e">
        <f t="shared" si="42"/>
        <v>#REF!</v>
      </c>
      <c r="B116" s="1229" t="s">
        <v>727</v>
      </c>
      <c r="C116" s="1230"/>
      <c r="D116" s="777">
        <f t="shared" ref="D116:K116" si="62">+D114</f>
        <v>575277.55670000007</v>
      </c>
      <c r="E116" s="969">
        <f t="shared" si="62"/>
        <v>554821.41890000005</v>
      </c>
      <c r="F116" s="892">
        <f t="shared" si="62"/>
        <v>534089.12199999997</v>
      </c>
      <c r="G116" s="892">
        <f t="shared" si="62"/>
        <v>513076.94200000004</v>
      </c>
      <c r="H116" s="892">
        <f t="shared" si="62"/>
        <v>491781.09610000002</v>
      </c>
      <c r="I116" s="892">
        <f t="shared" si="62"/>
        <v>470197.7574</v>
      </c>
      <c r="J116" s="892">
        <f t="shared" si="62"/>
        <v>448323.04509999999</v>
      </c>
      <c r="K116" s="892">
        <f t="shared" si="62"/>
        <v>426153.0196</v>
      </c>
      <c r="L116" s="892">
        <f>+L114:O114</f>
        <v>403683.70209999999</v>
      </c>
      <c r="M116" s="892">
        <f>+M114</f>
        <v>380911.05009999999</v>
      </c>
      <c r="N116" s="892">
        <f>+N114</f>
        <v>357830.96230000001</v>
      </c>
      <c r="O116" s="892">
        <f>+O114</f>
        <v>334439.29820000002</v>
      </c>
      <c r="P116" s="1009">
        <f t="shared" si="43"/>
        <v>5490584.9704999998</v>
      </c>
    </row>
    <row r="117" spans="1:763" x14ac:dyDescent="0.25">
      <c r="A117" s="758" t="e">
        <f t="shared" si="42"/>
        <v>#REF!</v>
      </c>
      <c r="B117" s="1267"/>
      <c r="C117" s="1268"/>
      <c r="D117" s="1011">
        <v>0</v>
      </c>
      <c r="E117" s="833">
        <v>0</v>
      </c>
      <c r="F117" s="833">
        <v>0</v>
      </c>
      <c r="G117" s="833">
        <v>0</v>
      </c>
      <c r="H117" s="833">
        <v>0</v>
      </c>
      <c r="I117" s="833">
        <v>0</v>
      </c>
      <c r="J117" s="833">
        <v>0</v>
      </c>
      <c r="K117" s="833">
        <v>0</v>
      </c>
      <c r="L117" s="833">
        <v>0</v>
      </c>
      <c r="M117" s="833">
        <v>0</v>
      </c>
      <c r="N117" s="833">
        <v>0</v>
      </c>
      <c r="O117" s="833">
        <v>0</v>
      </c>
      <c r="P117" s="999">
        <f t="shared" si="43"/>
        <v>0</v>
      </c>
    </row>
    <row r="118" spans="1:763" x14ac:dyDescent="0.25">
      <c r="A118" s="758" t="e">
        <f t="shared" si="42"/>
        <v>#REF!</v>
      </c>
      <c r="B118" s="1231" t="s">
        <v>513</v>
      </c>
      <c r="C118" s="1232"/>
      <c r="D118" s="961">
        <f>+'SIMULADOR FINANCIERO'!C29*D88</f>
        <v>1515269.4094999998</v>
      </c>
      <c r="E118" s="951">
        <f>+'SIMULADOR FINANCIERO'!C30*D88</f>
        <v>1535725.5473</v>
      </c>
      <c r="F118" s="951">
        <f>+'SIMULADOR FINANCIERO'!C31*D88</f>
        <v>1556457.8392999999</v>
      </c>
      <c r="G118" s="951">
        <f>+'SIMULADOR FINANCIERO'!C32*D88</f>
        <v>1577470.0242000001</v>
      </c>
      <c r="H118" s="951">
        <f>+'SIMULADOR FINANCIERO'!C33*D88</f>
        <v>1598765.8651999999</v>
      </c>
      <c r="I118" s="951">
        <f>+'SIMULADOR FINANCIERO'!C34*D88</f>
        <v>1620349.2038999998</v>
      </c>
      <c r="J118" s="951">
        <f>+'SIMULADOR FINANCIERO'!C35*D88</f>
        <v>1642223.9210999999</v>
      </c>
      <c r="K118" s="951">
        <f>+'SIMULADOR FINANCIERO'!C37*D88</f>
        <v>1686863.2640999998</v>
      </c>
      <c r="L118" s="951">
        <f>+'SIMULADOR FINANCIERO'!C38*D88</f>
        <v>1709635.9161</v>
      </c>
      <c r="M118" s="951">
        <f>+'SIMULADOR FINANCIERO'!C39*D88</f>
        <v>1732715.9990000001</v>
      </c>
      <c r="N118" s="951">
        <f>+'SIMULADOR FINANCIERO'!C40*D88</f>
        <v>1756107.6680000001</v>
      </c>
      <c r="O118" s="951">
        <f>+'SIMULADOR FINANCIERO'!C41*D88</f>
        <v>1779815.1223999998</v>
      </c>
      <c r="P118" s="962">
        <f t="shared" si="43"/>
        <v>19711399.780099999</v>
      </c>
    </row>
    <row r="119" spans="1:763" ht="15" customHeight="1" x14ac:dyDescent="0.25">
      <c r="A119" s="758" t="e">
        <f t="shared" si="42"/>
        <v>#REF!</v>
      </c>
      <c r="B119" s="983" t="s">
        <v>430</v>
      </c>
      <c r="C119" s="983"/>
      <c r="D119" s="983">
        <v>0</v>
      </c>
      <c r="E119" s="801">
        <v>0</v>
      </c>
      <c r="F119" s="935">
        <f>+'Plan Acción y Cronograma (ane1)'!N120*'VALORACION FINANCIERA 729-20'!D88</f>
        <v>25656400</v>
      </c>
      <c r="G119" s="801">
        <v>0</v>
      </c>
      <c r="H119" s="801">
        <v>0</v>
      </c>
      <c r="I119" s="801">
        <v>0</v>
      </c>
      <c r="J119" s="801">
        <v>0</v>
      </c>
      <c r="K119" s="801">
        <v>0</v>
      </c>
      <c r="L119" s="801">
        <v>0</v>
      </c>
      <c r="M119" s="801">
        <v>0</v>
      </c>
      <c r="N119" s="801">
        <v>0</v>
      </c>
      <c r="O119" s="801">
        <v>0</v>
      </c>
      <c r="P119" s="802">
        <f t="shared" si="43"/>
        <v>25656400</v>
      </c>
    </row>
    <row r="120" spans="1:763" ht="21" customHeight="1" x14ac:dyDescent="0.25">
      <c r="A120" s="758" t="e">
        <f t="shared" si="42"/>
        <v>#REF!</v>
      </c>
      <c r="B120" s="1012" t="s">
        <v>29</v>
      </c>
      <c r="C120" s="1012">
        <v>4.1000000000000003E-3</v>
      </c>
      <c r="D120" s="1012">
        <f t="shared" ref="D120:O120" si="63">+D89*$C120</f>
        <v>178911.08608019151</v>
      </c>
      <c r="E120" s="803">
        <f t="shared" si="63"/>
        <v>186471.68073214311</v>
      </c>
      <c r="F120" s="803">
        <f t="shared" si="63"/>
        <v>186471.68073214311</v>
      </c>
      <c r="G120" s="803">
        <f t="shared" si="63"/>
        <v>186471.68073214311</v>
      </c>
      <c r="H120" s="803">
        <f t="shared" si="63"/>
        <v>186471.68073214311</v>
      </c>
      <c r="I120" s="803">
        <f t="shared" si="63"/>
        <v>186471.68073214311</v>
      </c>
      <c r="J120" s="803">
        <f t="shared" si="63"/>
        <v>186471.68073214311</v>
      </c>
      <c r="K120" s="803">
        <f t="shared" si="63"/>
        <v>186471.68073214311</v>
      </c>
      <c r="L120" s="803">
        <f t="shared" si="63"/>
        <v>186471.68073214311</v>
      </c>
      <c r="M120" s="803">
        <f t="shared" si="63"/>
        <v>186471.68073214311</v>
      </c>
      <c r="N120" s="803">
        <f t="shared" si="63"/>
        <v>186471.68073214311</v>
      </c>
      <c r="O120" s="803">
        <f t="shared" si="63"/>
        <v>186471.68073214311</v>
      </c>
      <c r="P120" s="1000">
        <f t="shared" si="43"/>
        <v>2230099.5741337659</v>
      </c>
    </row>
    <row r="121" spans="1:763" ht="21" customHeight="1" x14ac:dyDescent="0.25">
      <c r="A121" s="758" t="e">
        <f t="shared" si="42"/>
        <v>#REF!</v>
      </c>
      <c r="B121" s="1223" t="s">
        <v>597</v>
      </c>
      <c r="C121" s="1224"/>
      <c r="D121" s="949">
        <f t="shared" ref="D121:O121" si="64">SUM(D115:D120)</f>
        <v>2473543.0522801913</v>
      </c>
      <c r="E121" s="782">
        <f t="shared" si="64"/>
        <v>2481103.6469321433</v>
      </c>
      <c r="F121" s="782">
        <f>SUM(F115:F120)</f>
        <v>28137503.642032143</v>
      </c>
      <c r="G121" s="782">
        <f t="shared" si="64"/>
        <v>2481103.6469321433</v>
      </c>
      <c r="H121" s="782">
        <f t="shared" si="64"/>
        <v>2481103.6420321432</v>
      </c>
      <c r="I121" s="782">
        <f t="shared" si="64"/>
        <v>2481103.6420321427</v>
      </c>
      <c r="J121" s="782">
        <f t="shared" si="64"/>
        <v>2481103.6469321428</v>
      </c>
      <c r="K121" s="782">
        <f t="shared" si="64"/>
        <v>2503572.9644321427</v>
      </c>
      <c r="L121" s="782">
        <f t="shared" si="64"/>
        <v>2503876.298932143</v>
      </c>
      <c r="M121" s="782">
        <f t="shared" si="64"/>
        <v>2504183.7298321431</v>
      </c>
      <c r="N121" s="782">
        <f t="shared" si="64"/>
        <v>2504495.3110321434</v>
      </c>
      <c r="O121" s="782">
        <f t="shared" si="64"/>
        <v>2504811.1013321429</v>
      </c>
      <c r="P121" s="964">
        <f t="shared" si="43"/>
        <v>55537504.324733764</v>
      </c>
    </row>
    <row r="122" spans="1:763" x14ac:dyDescent="0.25">
      <c r="A122" s="758" t="e">
        <f t="shared" si="42"/>
        <v>#REF!</v>
      </c>
      <c r="B122" s="1225" t="s">
        <v>31</v>
      </c>
      <c r="C122" s="1226"/>
      <c r="D122" s="763">
        <f>+D113-D121</f>
        <v>5258028.661804039</v>
      </c>
      <c r="E122" s="764">
        <f>+E113-E121</f>
        <v>3517448.7317383704</v>
      </c>
      <c r="F122" s="764">
        <f t="shared" ref="F122:H122" si="65">+F113-F121</f>
        <v>4217716.6257482581</v>
      </c>
      <c r="G122" s="764">
        <f t="shared" si="65"/>
        <v>4717448.7317383699</v>
      </c>
      <c r="H122" s="764">
        <f t="shared" si="65"/>
        <v>4717448.7366383709</v>
      </c>
      <c r="I122" s="764">
        <f>+I113-I121</f>
        <v>4717448.7366383709</v>
      </c>
      <c r="J122" s="764">
        <f t="shared" ref="J122:O122" si="66">+J113-J121</f>
        <v>4717448.7317383708</v>
      </c>
      <c r="K122" s="764">
        <f t="shared" si="66"/>
        <v>4694979.414238371</v>
      </c>
      <c r="L122" s="764">
        <f t="shared" si="66"/>
        <v>4694676.0797383711</v>
      </c>
      <c r="M122" s="764">
        <f t="shared" si="66"/>
        <v>4694368.648838371</v>
      </c>
      <c r="N122" s="764">
        <f t="shared" si="66"/>
        <v>4694057.0676383702</v>
      </c>
      <c r="O122" s="764">
        <f t="shared" si="66"/>
        <v>4693741.2773383707</v>
      </c>
      <c r="P122" s="954">
        <f t="shared" si="43"/>
        <v>55334811.443835996</v>
      </c>
    </row>
    <row r="123" spans="1:763" ht="15.75" customHeight="1" x14ac:dyDescent="0.25">
      <c r="A123" s="758" t="e">
        <f t="shared" si="42"/>
        <v>#REF!</v>
      </c>
      <c r="B123" s="804" t="s">
        <v>507</v>
      </c>
      <c r="C123" s="775">
        <v>0.33</v>
      </c>
      <c r="D123" s="975">
        <f>D122*$C123</f>
        <v>1735149.458395333</v>
      </c>
      <c r="E123" s="899">
        <f t="shared" ref="E123:O123" si="67">E122*$C123</f>
        <v>1160758.0814736623</v>
      </c>
      <c r="F123" s="899">
        <f t="shared" si="67"/>
        <v>1391846.4864969251</v>
      </c>
      <c r="G123" s="790">
        <f t="shared" si="67"/>
        <v>1556758.0814736621</v>
      </c>
      <c r="H123" s="790">
        <f t="shared" si="67"/>
        <v>1556758.0830906625</v>
      </c>
      <c r="I123" s="790">
        <f t="shared" si="67"/>
        <v>1556758.0830906625</v>
      </c>
      <c r="J123" s="790">
        <f t="shared" si="67"/>
        <v>1556758.0814736625</v>
      </c>
      <c r="K123" s="790">
        <f t="shared" si="67"/>
        <v>1549343.2066986626</v>
      </c>
      <c r="L123" s="790">
        <f t="shared" si="67"/>
        <v>1549243.1063136626</v>
      </c>
      <c r="M123" s="790">
        <f t="shared" si="67"/>
        <v>1549141.6541166625</v>
      </c>
      <c r="N123" s="790">
        <f t="shared" si="67"/>
        <v>1549038.8323206622</v>
      </c>
      <c r="O123" s="790">
        <f t="shared" si="67"/>
        <v>1548934.6215216625</v>
      </c>
      <c r="P123" s="998">
        <f t="shared" si="43"/>
        <v>18260487.776465882</v>
      </c>
    </row>
    <row r="124" spans="1:763" s="937" customFormat="1" ht="15.75" customHeight="1" x14ac:dyDescent="0.25">
      <c r="A124" s="934"/>
      <c r="B124" s="986" t="s">
        <v>735</v>
      </c>
      <c r="C124" s="1001">
        <f>+P82</f>
        <v>19277098.035436481</v>
      </c>
      <c r="D124" s="1001">
        <f>+D122-D123</f>
        <v>3522879.203408706</v>
      </c>
      <c r="E124" s="1001">
        <f t="shared" ref="E124:O124" si="68">+E122-E123</f>
        <v>2356690.6502647083</v>
      </c>
      <c r="F124" s="935">
        <f t="shared" si="68"/>
        <v>2825870.1392513327</v>
      </c>
      <c r="G124" s="935">
        <f t="shared" si="68"/>
        <v>3160690.6502647079</v>
      </c>
      <c r="H124" s="935">
        <f t="shared" si="68"/>
        <v>3160690.6535477084</v>
      </c>
      <c r="I124" s="935">
        <f t="shared" si="68"/>
        <v>3160690.6535477084</v>
      </c>
      <c r="J124" s="935">
        <f t="shared" si="68"/>
        <v>3160690.6502647083</v>
      </c>
      <c r="K124" s="935">
        <f t="shared" si="68"/>
        <v>3145636.2075397084</v>
      </c>
      <c r="L124" s="935">
        <f t="shared" si="68"/>
        <v>3145432.9734247085</v>
      </c>
      <c r="M124" s="935">
        <f t="shared" si="68"/>
        <v>3145226.9947217088</v>
      </c>
      <c r="N124" s="935">
        <f t="shared" si="68"/>
        <v>3145018.235317708</v>
      </c>
      <c r="O124" s="935">
        <f t="shared" si="68"/>
        <v>3144806.6558167082</v>
      </c>
      <c r="P124" s="987">
        <f>+SUM(F124:O124)</f>
        <v>31194753.813696709</v>
      </c>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c r="KQ124" s="14"/>
      <c r="KR124" s="14"/>
      <c r="KS124" s="14"/>
      <c r="KT124" s="14"/>
      <c r="KU124" s="14"/>
      <c r="KV124" s="14"/>
      <c r="KW124" s="14"/>
      <c r="KX124" s="14"/>
      <c r="KY124" s="14"/>
      <c r="KZ124" s="14"/>
      <c r="LA124" s="14"/>
      <c r="LB124" s="14"/>
      <c r="LC124" s="14"/>
      <c r="LD124" s="14"/>
      <c r="LE124" s="14"/>
      <c r="LF124" s="14"/>
      <c r="LG124" s="14"/>
      <c r="LH124" s="14"/>
      <c r="LI124" s="14"/>
      <c r="LJ124" s="14"/>
      <c r="LK124" s="14"/>
      <c r="LL124" s="14"/>
      <c r="LM124" s="14"/>
      <c r="LN124" s="14"/>
      <c r="LO124" s="14"/>
      <c r="LP124" s="14"/>
      <c r="LQ124" s="14"/>
      <c r="LR124" s="14"/>
      <c r="LS124" s="14"/>
      <c r="LT124" s="14"/>
      <c r="LU124" s="14"/>
      <c r="LV124" s="14"/>
      <c r="LW124" s="14"/>
      <c r="LX124" s="14"/>
      <c r="LY124" s="14"/>
      <c r="LZ124" s="14"/>
      <c r="MA124" s="14"/>
      <c r="MB124" s="14"/>
      <c r="MC124" s="14"/>
      <c r="MD124" s="14"/>
      <c r="ME124" s="14"/>
      <c r="MF124" s="14"/>
      <c r="MG124" s="14"/>
      <c r="MH124" s="14"/>
      <c r="MI124" s="14"/>
      <c r="MJ124" s="14"/>
      <c r="MK124" s="14"/>
      <c r="ML124" s="14"/>
      <c r="MM124" s="14"/>
      <c r="MN124" s="14"/>
      <c r="MO124" s="14"/>
      <c r="MP124" s="14"/>
      <c r="MQ124" s="14"/>
      <c r="MR124" s="14"/>
      <c r="MS124" s="14"/>
      <c r="MT124" s="14"/>
      <c r="MU124" s="14"/>
      <c r="MV124" s="14"/>
      <c r="MW124" s="14"/>
      <c r="MX124" s="14"/>
      <c r="MY124" s="14"/>
      <c r="MZ124" s="14"/>
      <c r="NA124" s="14"/>
      <c r="NB124" s="14"/>
      <c r="NC124" s="14"/>
      <c r="ND124" s="14"/>
      <c r="NE124" s="14"/>
      <c r="NF124" s="14"/>
      <c r="NG124" s="14"/>
      <c r="NH124" s="14"/>
      <c r="NI124" s="14"/>
      <c r="NJ124" s="14"/>
      <c r="NK124" s="14"/>
      <c r="NL124" s="14"/>
      <c r="NM124" s="14"/>
      <c r="NN124" s="14"/>
      <c r="NO124" s="14"/>
      <c r="NP124" s="14"/>
      <c r="NQ124" s="14"/>
      <c r="NR124" s="14"/>
      <c r="NS124" s="14"/>
      <c r="NT124" s="14"/>
      <c r="NU124" s="14"/>
      <c r="NV124" s="14"/>
      <c r="NW124" s="14"/>
      <c r="NX124" s="14"/>
      <c r="NY124" s="14"/>
      <c r="NZ124" s="14"/>
      <c r="OA124" s="14"/>
      <c r="OB124" s="14"/>
      <c r="OC124" s="14"/>
      <c r="OD124" s="14"/>
      <c r="OE124" s="14"/>
      <c r="OF124" s="14"/>
      <c r="OG124" s="14"/>
      <c r="OH124" s="14"/>
      <c r="OI124" s="14"/>
      <c r="OJ124" s="14"/>
      <c r="OK124" s="14"/>
      <c r="OL124" s="14"/>
      <c r="OM124" s="14"/>
      <c r="ON124" s="14"/>
      <c r="OO124" s="14"/>
      <c r="OP124" s="14"/>
      <c r="OQ124" s="14"/>
      <c r="OR124" s="14"/>
      <c r="OS124" s="14"/>
      <c r="OT124" s="14"/>
      <c r="OU124" s="14"/>
      <c r="OV124" s="14"/>
      <c r="OW124" s="14"/>
      <c r="OX124" s="14"/>
      <c r="OY124" s="14"/>
      <c r="OZ124" s="14"/>
      <c r="PA124" s="14"/>
      <c r="PB124" s="14"/>
      <c r="PC124" s="14"/>
      <c r="PD124" s="14"/>
      <c r="PE124" s="14"/>
      <c r="PF124" s="14"/>
      <c r="PG124" s="14"/>
      <c r="PH124" s="14"/>
      <c r="PI124" s="14"/>
      <c r="PJ124" s="14"/>
      <c r="PK124" s="14"/>
      <c r="PL124" s="14"/>
      <c r="PM124" s="14"/>
      <c r="PN124" s="14"/>
      <c r="PO124" s="14"/>
      <c r="PP124" s="14"/>
      <c r="PQ124" s="14"/>
      <c r="PR124" s="14"/>
      <c r="PS124" s="14"/>
      <c r="PT124" s="14"/>
      <c r="PU124" s="14"/>
      <c r="PV124" s="14"/>
      <c r="PW124" s="14"/>
      <c r="PX124" s="14"/>
      <c r="PY124" s="14"/>
      <c r="PZ124" s="14"/>
      <c r="QA124" s="14"/>
      <c r="QB124" s="14"/>
      <c r="QC124" s="14"/>
      <c r="QD124" s="14"/>
      <c r="QE124" s="14"/>
      <c r="QF124" s="14"/>
      <c r="QG124" s="14"/>
      <c r="QH124" s="14"/>
      <c r="QI124" s="14"/>
      <c r="QJ124" s="14"/>
      <c r="QK124" s="14"/>
      <c r="QL124" s="14"/>
      <c r="QM124" s="14"/>
      <c r="QN124" s="14"/>
      <c r="QO124" s="14"/>
      <c r="QP124" s="14"/>
      <c r="QQ124" s="14"/>
      <c r="QR124" s="14"/>
      <c r="QS124" s="14"/>
      <c r="QT124" s="14"/>
      <c r="QU124" s="14"/>
      <c r="QV124" s="14"/>
      <c r="QW124" s="14"/>
      <c r="QX124" s="14"/>
      <c r="QY124" s="14"/>
      <c r="QZ124" s="14"/>
      <c r="RA124" s="14"/>
      <c r="RB124" s="14"/>
      <c r="RC124" s="14"/>
      <c r="RD124" s="14"/>
      <c r="RE124" s="14"/>
      <c r="RF124" s="14"/>
      <c r="RG124" s="14"/>
      <c r="RH124" s="14"/>
      <c r="RI124" s="14"/>
      <c r="RJ124" s="14"/>
      <c r="RK124" s="14"/>
      <c r="RL124" s="14"/>
      <c r="RM124" s="14"/>
      <c r="RN124" s="14"/>
      <c r="RO124" s="14"/>
      <c r="RP124" s="14"/>
      <c r="RQ124" s="14"/>
      <c r="RR124" s="14"/>
      <c r="RS124" s="14"/>
      <c r="RT124" s="14"/>
      <c r="RU124" s="14"/>
      <c r="RV124" s="14"/>
      <c r="RW124" s="14"/>
      <c r="RX124" s="14"/>
      <c r="RY124" s="14"/>
      <c r="RZ124" s="14"/>
      <c r="SA124" s="14"/>
      <c r="SB124" s="14"/>
      <c r="SC124" s="14"/>
      <c r="SD124" s="14"/>
      <c r="SE124" s="14"/>
      <c r="SF124" s="14"/>
      <c r="SG124" s="14"/>
      <c r="SH124" s="14"/>
      <c r="SI124" s="14"/>
      <c r="SJ124" s="14"/>
      <c r="SK124" s="14"/>
      <c r="SL124" s="14"/>
      <c r="SM124" s="14"/>
      <c r="SN124" s="14"/>
      <c r="SO124" s="14"/>
      <c r="SP124" s="14"/>
      <c r="SQ124" s="14"/>
      <c r="SR124" s="14"/>
      <c r="SS124" s="14"/>
      <c r="ST124" s="14"/>
      <c r="SU124" s="14"/>
      <c r="SV124" s="14"/>
      <c r="SW124" s="14"/>
      <c r="SX124" s="14"/>
      <c r="SY124" s="14"/>
      <c r="SZ124" s="14"/>
      <c r="TA124" s="14"/>
      <c r="TB124" s="14"/>
      <c r="TC124" s="14"/>
      <c r="TD124" s="14"/>
      <c r="TE124" s="14"/>
      <c r="TF124" s="14"/>
      <c r="TG124" s="14"/>
      <c r="TH124" s="14"/>
      <c r="TI124" s="14"/>
      <c r="TJ124" s="14"/>
      <c r="TK124" s="14"/>
      <c r="TL124" s="14"/>
      <c r="TM124" s="14"/>
      <c r="TN124" s="14"/>
      <c r="TO124" s="14"/>
      <c r="TP124" s="14"/>
      <c r="TQ124" s="14"/>
      <c r="TR124" s="14"/>
      <c r="TS124" s="14"/>
      <c r="TT124" s="14"/>
      <c r="TU124" s="14"/>
      <c r="TV124" s="14"/>
      <c r="TW124" s="14"/>
      <c r="TX124" s="14"/>
      <c r="TY124" s="14"/>
      <c r="TZ124" s="14"/>
      <c r="UA124" s="14"/>
      <c r="UB124" s="14"/>
      <c r="UC124" s="14"/>
      <c r="UD124" s="14"/>
      <c r="UE124" s="14"/>
      <c r="UF124" s="14"/>
      <c r="UG124" s="14"/>
      <c r="UH124" s="14"/>
      <c r="UI124" s="14"/>
      <c r="UJ124" s="14"/>
      <c r="UK124" s="14"/>
      <c r="UL124" s="14"/>
      <c r="UM124" s="14"/>
      <c r="UN124" s="14"/>
      <c r="UO124" s="14"/>
      <c r="UP124" s="14"/>
      <c r="UQ124" s="14"/>
      <c r="UR124" s="14"/>
      <c r="US124" s="14"/>
      <c r="UT124" s="14"/>
      <c r="UU124" s="14"/>
      <c r="UV124" s="14"/>
      <c r="UW124" s="14"/>
      <c r="UX124" s="14"/>
      <c r="UY124" s="14"/>
      <c r="UZ124" s="14"/>
      <c r="VA124" s="14"/>
      <c r="VB124" s="14"/>
      <c r="VC124" s="14"/>
      <c r="VD124" s="14"/>
      <c r="VE124" s="14"/>
      <c r="VF124" s="14"/>
      <c r="VG124" s="14"/>
      <c r="VH124" s="14"/>
      <c r="VI124" s="14"/>
      <c r="VJ124" s="14"/>
      <c r="VK124" s="14"/>
      <c r="VL124" s="14"/>
      <c r="VM124" s="14"/>
      <c r="VN124" s="14"/>
      <c r="VO124" s="14"/>
      <c r="VP124" s="14"/>
      <c r="VQ124" s="14"/>
      <c r="VR124" s="14"/>
      <c r="VS124" s="14"/>
      <c r="VT124" s="14"/>
      <c r="VU124" s="14"/>
      <c r="VV124" s="14"/>
      <c r="VW124" s="14"/>
      <c r="VX124" s="14"/>
      <c r="VY124" s="14"/>
      <c r="VZ124" s="14"/>
      <c r="WA124" s="14"/>
      <c r="WB124" s="14"/>
      <c r="WC124" s="14"/>
      <c r="WD124" s="14"/>
      <c r="WE124" s="14"/>
      <c r="WF124" s="14"/>
      <c r="WG124" s="14"/>
      <c r="WH124" s="14"/>
      <c r="WI124" s="14"/>
      <c r="WJ124" s="14"/>
      <c r="WK124" s="14"/>
      <c r="WL124" s="14"/>
      <c r="WM124" s="14"/>
      <c r="WN124" s="14"/>
      <c r="WO124" s="14"/>
      <c r="WP124" s="14"/>
      <c r="WQ124" s="14"/>
      <c r="WR124" s="14"/>
      <c r="WS124" s="14"/>
      <c r="WT124" s="14"/>
      <c r="WU124" s="14"/>
      <c r="WV124" s="14"/>
      <c r="WW124" s="14"/>
      <c r="WX124" s="14"/>
      <c r="WY124" s="14"/>
      <c r="WZ124" s="14"/>
      <c r="XA124" s="14"/>
      <c r="XB124" s="14"/>
      <c r="XC124" s="14"/>
      <c r="XD124" s="14"/>
      <c r="XE124" s="14"/>
      <c r="XF124" s="14"/>
      <c r="XG124" s="14"/>
      <c r="XH124" s="14"/>
      <c r="XI124" s="14"/>
      <c r="XJ124" s="14"/>
      <c r="XK124" s="14"/>
      <c r="XL124" s="14"/>
      <c r="XM124" s="14"/>
      <c r="XN124" s="14"/>
      <c r="XO124" s="14"/>
      <c r="XP124" s="14"/>
      <c r="XQ124" s="14"/>
      <c r="XR124" s="14"/>
      <c r="XS124" s="14"/>
      <c r="XT124" s="14"/>
      <c r="XU124" s="14"/>
      <c r="XV124" s="14"/>
      <c r="XW124" s="14"/>
      <c r="XX124" s="14"/>
      <c r="XY124" s="14"/>
      <c r="XZ124" s="14"/>
      <c r="YA124" s="14"/>
      <c r="YB124" s="14"/>
      <c r="YC124" s="14"/>
      <c r="YD124" s="14"/>
      <c r="YE124" s="14"/>
      <c r="YF124" s="14"/>
      <c r="YG124" s="14"/>
      <c r="YH124" s="14"/>
      <c r="YI124" s="14"/>
      <c r="YJ124" s="14"/>
      <c r="YK124" s="14"/>
      <c r="YL124" s="14"/>
      <c r="YM124" s="14"/>
      <c r="YN124" s="14"/>
      <c r="YO124" s="14"/>
      <c r="YP124" s="14"/>
      <c r="YQ124" s="14"/>
      <c r="YR124" s="14"/>
      <c r="YS124" s="14"/>
      <c r="YT124" s="14"/>
      <c r="YU124" s="14"/>
      <c r="YV124" s="14"/>
      <c r="YW124" s="14"/>
      <c r="YX124" s="14"/>
      <c r="YY124" s="14"/>
      <c r="YZ124" s="14"/>
      <c r="ZA124" s="14"/>
      <c r="ZB124" s="14"/>
      <c r="ZC124" s="14"/>
      <c r="ZD124" s="14"/>
      <c r="ZE124" s="14"/>
      <c r="ZF124" s="14"/>
      <c r="ZG124" s="14"/>
      <c r="ZH124" s="14"/>
      <c r="ZI124" s="14"/>
      <c r="ZJ124" s="14"/>
      <c r="ZK124" s="14"/>
      <c r="ZL124" s="14"/>
      <c r="ZM124" s="14"/>
      <c r="ZN124" s="14"/>
      <c r="ZO124" s="14"/>
      <c r="ZP124" s="14"/>
      <c r="ZQ124" s="14"/>
      <c r="ZR124" s="14"/>
      <c r="ZS124" s="14"/>
      <c r="ZT124" s="14"/>
      <c r="ZU124" s="14"/>
      <c r="ZV124" s="14"/>
      <c r="ZW124" s="14"/>
      <c r="ZX124" s="14"/>
      <c r="ZY124" s="14"/>
      <c r="ZZ124" s="14"/>
      <c r="AAA124" s="14"/>
      <c r="AAB124" s="14"/>
      <c r="AAC124" s="14"/>
      <c r="AAD124" s="14"/>
      <c r="AAE124" s="14"/>
      <c r="AAF124" s="14"/>
      <c r="AAG124" s="14"/>
      <c r="AAH124" s="14"/>
      <c r="AAI124" s="14"/>
      <c r="AAJ124" s="14"/>
      <c r="AAK124" s="14"/>
      <c r="AAL124" s="14"/>
      <c r="AAM124" s="14"/>
      <c r="AAN124" s="14"/>
      <c r="AAO124" s="14"/>
      <c r="AAP124" s="14"/>
      <c r="AAQ124" s="14"/>
      <c r="AAR124" s="14"/>
      <c r="AAS124" s="14"/>
      <c r="AAT124" s="14"/>
      <c r="AAU124" s="14"/>
      <c r="AAV124" s="14"/>
      <c r="AAW124" s="14"/>
      <c r="AAX124" s="14"/>
      <c r="AAY124" s="14"/>
      <c r="AAZ124" s="14"/>
      <c r="ABA124" s="14"/>
      <c r="ABB124" s="14"/>
      <c r="ABC124" s="14"/>
      <c r="ABD124" s="14"/>
      <c r="ABE124" s="14"/>
      <c r="ABF124" s="14"/>
      <c r="ABG124" s="14"/>
      <c r="ABH124" s="14"/>
      <c r="ABI124" s="14"/>
      <c r="ABJ124" s="14"/>
      <c r="ABK124" s="14"/>
      <c r="ABL124" s="14"/>
      <c r="ABM124" s="14"/>
      <c r="ABN124" s="14"/>
      <c r="ABO124" s="14"/>
      <c r="ABP124" s="14"/>
      <c r="ABQ124" s="14"/>
      <c r="ABR124" s="14"/>
      <c r="ABS124" s="14"/>
      <c r="ABT124" s="14"/>
      <c r="ABU124" s="14"/>
      <c r="ABV124" s="14"/>
      <c r="ABW124" s="14"/>
      <c r="ABX124" s="14"/>
      <c r="ABY124" s="14"/>
      <c r="ABZ124" s="14"/>
      <c r="ACA124" s="14"/>
      <c r="ACB124" s="14"/>
      <c r="ACC124" s="14"/>
      <c r="ACD124" s="14"/>
      <c r="ACE124" s="14"/>
      <c r="ACF124" s="14"/>
      <c r="ACG124" s="14"/>
      <c r="ACH124" s="14"/>
      <c r="ACI124" s="14"/>
    </row>
    <row r="125" spans="1:763" s="933" customFormat="1" ht="17.25" customHeight="1" thickBot="1" x14ac:dyDescent="0.3">
      <c r="A125" s="931" t="e">
        <f>A123+1</f>
        <v>#REF!</v>
      </c>
      <c r="B125" s="1203" t="s">
        <v>32</v>
      </c>
      <c r="C125" s="1204"/>
      <c r="D125" s="988">
        <f>+D122-D123-D124</f>
        <v>0</v>
      </c>
      <c r="E125" s="938">
        <f t="shared" ref="E125:O125" si="69">+E122-E123-E124</f>
        <v>0</v>
      </c>
      <c r="F125" s="938">
        <f t="shared" si="69"/>
        <v>0</v>
      </c>
      <c r="G125" s="938">
        <f t="shared" si="69"/>
        <v>0</v>
      </c>
      <c r="H125" s="938">
        <f t="shared" si="69"/>
        <v>0</v>
      </c>
      <c r="I125" s="938">
        <f t="shared" si="69"/>
        <v>0</v>
      </c>
      <c r="J125" s="938">
        <f t="shared" si="69"/>
        <v>0</v>
      </c>
      <c r="K125" s="938">
        <f t="shared" si="69"/>
        <v>0</v>
      </c>
      <c r="L125" s="938">
        <f t="shared" si="69"/>
        <v>0</v>
      </c>
      <c r="M125" s="938">
        <f t="shared" si="69"/>
        <v>0</v>
      </c>
      <c r="N125" s="938">
        <f t="shared" si="69"/>
        <v>0</v>
      </c>
      <c r="O125" s="938">
        <f t="shared" si="69"/>
        <v>0</v>
      </c>
      <c r="P125" s="989">
        <f t="shared" si="43"/>
        <v>0</v>
      </c>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c r="KQ125" s="14"/>
      <c r="KR125" s="14"/>
      <c r="KS125" s="14"/>
      <c r="KT125" s="14"/>
      <c r="KU125" s="14"/>
      <c r="KV125" s="14"/>
      <c r="KW125" s="14"/>
      <c r="KX125" s="14"/>
      <c r="KY125" s="14"/>
      <c r="KZ125" s="14"/>
      <c r="LA125" s="14"/>
      <c r="LB125" s="14"/>
      <c r="LC125" s="14"/>
      <c r="LD125" s="14"/>
      <c r="LE125" s="14"/>
      <c r="LF125" s="14"/>
      <c r="LG125" s="14"/>
      <c r="LH125" s="14"/>
      <c r="LI125" s="14"/>
      <c r="LJ125" s="14"/>
      <c r="LK125" s="14"/>
      <c r="LL125" s="14"/>
      <c r="LM125" s="14"/>
      <c r="LN125" s="14"/>
      <c r="LO125" s="14"/>
      <c r="LP125" s="14"/>
      <c r="LQ125" s="14"/>
      <c r="LR125" s="14"/>
      <c r="LS125" s="14"/>
      <c r="LT125" s="14"/>
      <c r="LU125" s="14"/>
      <c r="LV125" s="14"/>
      <c r="LW125" s="14"/>
      <c r="LX125" s="14"/>
      <c r="LY125" s="14"/>
      <c r="LZ125" s="14"/>
      <c r="MA125" s="14"/>
      <c r="MB125" s="14"/>
      <c r="MC125" s="14"/>
      <c r="MD125" s="14"/>
      <c r="ME125" s="14"/>
      <c r="MF125" s="14"/>
      <c r="MG125" s="14"/>
      <c r="MH125" s="14"/>
      <c r="MI125" s="14"/>
      <c r="MJ125" s="14"/>
      <c r="MK125" s="14"/>
      <c r="ML125" s="14"/>
      <c r="MM125" s="14"/>
      <c r="MN125" s="14"/>
      <c r="MO125" s="14"/>
      <c r="MP125" s="14"/>
      <c r="MQ125" s="14"/>
      <c r="MR125" s="14"/>
      <c r="MS125" s="14"/>
      <c r="MT125" s="14"/>
      <c r="MU125" s="14"/>
      <c r="MV125" s="14"/>
      <c r="MW125" s="14"/>
      <c r="MX125" s="14"/>
      <c r="MY125" s="14"/>
      <c r="MZ125" s="14"/>
      <c r="NA125" s="14"/>
      <c r="NB125" s="14"/>
      <c r="NC125" s="14"/>
      <c r="ND125" s="14"/>
      <c r="NE125" s="14"/>
      <c r="NF125" s="14"/>
      <c r="NG125" s="14"/>
      <c r="NH125" s="14"/>
      <c r="NI125" s="14"/>
      <c r="NJ125" s="14"/>
      <c r="NK125" s="14"/>
      <c r="NL125" s="14"/>
      <c r="NM125" s="14"/>
      <c r="NN125" s="14"/>
      <c r="NO125" s="14"/>
      <c r="NP125" s="14"/>
      <c r="NQ125" s="14"/>
      <c r="NR125" s="14"/>
      <c r="NS125" s="14"/>
      <c r="NT125" s="14"/>
      <c r="NU125" s="14"/>
      <c r="NV125" s="14"/>
      <c r="NW125" s="14"/>
      <c r="NX125" s="14"/>
      <c r="NY125" s="14"/>
      <c r="NZ125" s="14"/>
      <c r="OA125" s="14"/>
      <c r="OB125" s="14"/>
      <c r="OC125" s="14"/>
      <c r="OD125" s="14"/>
      <c r="OE125" s="14"/>
      <c r="OF125" s="14"/>
      <c r="OG125" s="14"/>
      <c r="OH125" s="14"/>
      <c r="OI125" s="14"/>
      <c r="OJ125" s="14"/>
      <c r="OK125" s="14"/>
      <c r="OL125" s="14"/>
      <c r="OM125" s="14"/>
      <c r="ON125" s="14"/>
      <c r="OO125" s="14"/>
      <c r="OP125" s="14"/>
      <c r="OQ125" s="14"/>
      <c r="OR125" s="14"/>
      <c r="OS125" s="14"/>
      <c r="OT125" s="14"/>
      <c r="OU125" s="14"/>
      <c r="OV125" s="14"/>
      <c r="OW125" s="14"/>
      <c r="OX125" s="14"/>
      <c r="OY125" s="14"/>
      <c r="OZ125" s="14"/>
      <c r="PA125" s="14"/>
      <c r="PB125" s="14"/>
      <c r="PC125" s="14"/>
      <c r="PD125" s="14"/>
      <c r="PE125" s="14"/>
      <c r="PF125" s="14"/>
      <c r="PG125" s="14"/>
      <c r="PH125" s="14"/>
      <c r="PI125" s="14"/>
      <c r="PJ125" s="14"/>
      <c r="PK125" s="14"/>
      <c r="PL125" s="14"/>
      <c r="PM125" s="14"/>
      <c r="PN125" s="14"/>
      <c r="PO125" s="14"/>
      <c r="PP125" s="14"/>
      <c r="PQ125" s="14"/>
      <c r="PR125" s="14"/>
      <c r="PS125" s="14"/>
      <c r="PT125" s="14"/>
      <c r="PU125" s="14"/>
      <c r="PV125" s="14"/>
      <c r="PW125" s="14"/>
      <c r="PX125" s="14"/>
      <c r="PY125" s="14"/>
      <c r="PZ125" s="14"/>
      <c r="QA125" s="14"/>
      <c r="QB125" s="14"/>
      <c r="QC125" s="14"/>
      <c r="QD125" s="14"/>
      <c r="QE125" s="14"/>
      <c r="QF125" s="14"/>
      <c r="QG125" s="14"/>
      <c r="QH125" s="14"/>
      <c r="QI125" s="14"/>
      <c r="QJ125" s="14"/>
      <c r="QK125" s="14"/>
      <c r="QL125" s="14"/>
      <c r="QM125" s="14"/>
      <c r="QN125" s="14"/>
      <c r="QO125" s="14"/>
      <c r="QP125" s="14"/>
      <c r="QQ125" s="14"/>
      <c r="QR125" s="14"/>
      <c r="QS125" s="14"/>
      <c r="QT125" s="14"/>
      <c r="QU125" s="14"/>
      <c r="QV125" s="14"/>
      <c r="QW125" s="14"/>
      <c r="QX125" s="14"/>
      <c r="QY125" s="14"/>
      <c r="QZ125" s="14"/>
      <c r="RA125" s="14"/>
      <c r="RB125" s="14"/>
      <c r="RC125" s="14"/>
      <c r="RD125" s="14"/>
      <c r="RE125" s="14"/>
      <c r="RF125" s="14"/>
      <c r="RG125" s="14"/>
      <c r="RH125" s="14"/>
      <c r="RI125" s="14"/>
      <c r="RJ125" s="14"/>
      <c r="RK125" s="14"/>
      <c r="RL125" s="14"/>
      <c r="RM125" s="14"/>
      <c r="RN125" s="14"/>
      <c r="RO125" s="14"/>
      <c r="RP125" s="14"/>
      <c r="RQ125" s="14"/>
      <c r="RR125" s="14"/>
      <c r="RS125" s="14"/>
      <c r="RT125" s="14"/>
      <c r="RU125" s="14"/>
      <c r="RV125" s="14"/>
      <c r="RW125" s="14"/>
      <c r="RX125" s="14"/>
      <c r="RY125" s="14"/>
      <c r="RZ125" s="14"/>
      <c r="SA125" s="14"/>
      <c r="SB125" s="14"/>
      <c r="SC125" s="14"/>
      <c r="SD125" s="14"/>
      <c r="SE125" s="14"/>
      <c r="SF125" s="14"/>
      <c r="SG125" s="14"/>
      <c r="SH125" s="14"/>
      <c r="SI125" s="14"/>
      <c r="SJ125" s="14"/>
      <c r="SK125" s="14"/>
      <c r="SL125" s="14"/>
      <c r="SM125" s="14"/>
      <c r="SN125" s="14"/>
      <c r="SO125" s="14"/>
      <c r="SP125" s="14"/>
      <c r="SQ125" s="14"/>
      <c r="SR125" s="14"/>
      <c r="SS125" s="14"/>
      <c r="ST125" s="14"/>
      <c r="SU125" s="14"/>
      <c r="SV125" s="14"/>
      <c r="SW125" s="14"/>
      <c r="SX125" s="14"/>
      <c r="SY125" s="14"/>
      <c r="SZ125" s="14"/>
      <c r="TA125" s="14"/>
      <c r="TB125" s="14"/>
      <c r="TC125" s="14"/>
      <c r="TD125" s="14"/>
      <c r="TE125" s="14"/>
      <c r="TF125" s="14"/>
      <c r="TG125" s="14"/>
      <c r="TH125" s="14"/>
      <c r="TI125" s="14"/>
      <c r="TJ125" s="14"/>
      <c r="TK125" s="14"/>
      <c r="TL125" s="14"/>
      <c r="TM125" s="14"/>
      <c r="TN125" s="14"/>
      <c r="TO125" s="14"/>
      <c r="TP125" s="14"/>
      <c r="TQ125" s="14"/>
      <c r="TR125" s="14"/>
      <c r="TS125" s="14"/>
      <c r="TT125" s="14"/>
      <c r="TU125" s="14"/>
      <c r="TV125" s="14"/>
      <c r="TW125" s="14"/>
      <c r="TX125" s="14"/>
      <c r="TY125" s="14"/>
      <c r="TZ125" s="14"/>
      <c r="UA125" s="14"/>
      <c r="UB125" s="14"/>
      <c r="UC125" s="14"/>
      <c r="UD125" s="14"/>
      <c r="UE125" s="14"/>
      <c r="UF125" s="14"/>
      <c r="UG125" s="14"/>
      <c r="UH125" s="14"/>
      <c r="UI125" s="14"/>
      <c r="UJ125" s="14"/>
      <c r="UK125" s="14"/>
      <c r="UL125" s="14"/>
      <c r="UM125" s="14"/>
      <c r="UN125" s="14"/>
      <c r="UO125" s="14"/>
      <c r="UP125" s="14"/>
      <c r="UQ125" s="14"/>
      <c r="UR125" s="14"/>
      <c r="US125" s="14"/>
      <c r="UT125" s="14"/>
      <c r="UU125" s="14"/>
      <c r="UV125" s="14"/>
      <c r="UW125" s="14"/>
      <c r="UX125" s="14"/>
      <c r="UY125" s="14"/>
      <c r="UZ125" s="14"/>
      <c r="VA125" s="14"/>
      <c r="VB125" s="14"/>
      <c r="VC125" s="14"/>
      <c r="VD125" s="14"/>
      <c r="VE125" s="14"/>
      <c r="VF125" s="14"/>
      <c r="VG125" s="14"/>
      <c r="VH125" s="14"/>
      <c r="VI125" s="14"/>
      <c r="VJ125" s="14"/>
      <c r="VK125" s="14"/>
      <c r="VL125" s="14"/>
      <c r="VM125" s="14"/>
      <c r="VN125" s="14"/>
      <c r="VO125" s="14"/>
      <c r="VP125" s="14"/>
      <c r="VQ125" s="14"/>
      <c r="VR125" s="14"/>
      <c r="VS125" s="14"/>
      <c r="VT125" s="14"/>
      <c r="VU125" s="14"/>
      <c r="VV125" s="14"/>
      <c r="VW125" s="14"/>
      <c r="VX125" s="14"/>
      <c r="VY125" s="14"/>
      <c r="VZ125" s="14"/>
      <c r="WA125" s="14"/>
      <c r="WB125" s="14"/>
      <c r="WC125" s="14"/>
      <c r="WD125" s="14"/>
      <c r="WE125" s="14"/>
      <c r="WF125" s="14"/>
      <c r="WG125" s="14"/>
      <c r="WH125" s="14"/>
      <c r="WI125" s="14"/>
      <c r="WJ125" s="14"/>
      <c r="WK125" s="14"/>
      <c r="WL125" s="14"/>
      <c r="WM125" s="14"/>
      <c r="WN125" s="14"/>
      <c r="WO125" s="14"/>
      <c r="WP125" s="14"/>
      <c r="WQ125" s="14"/>
      <c r="WR125" s="14"/>
      <c r="WS125" s="14"/>
      <c r="WT125" s="14"/>
      <c r="WU125" s="14"/>
      <c r="WV125" s="14"/>
      <c r="WW125" s="14"/>
      <c r="WX125" s="14"/>
      <c r="WY125" s="14"/>
      <c r="WZ125" s="14"/>
      <c r="XA125" s="14"/>
      <c r="XB125" s="14"/>
      <c r="XC125" s="14"/>
      <c r="XD125" s="14"/>
      <c r="XE125" s="14"/>
      <c r="XF125" s="14"/>
      <c r="XG125" s="14"/>
      <c r="XH125" s="14"/>
      <c r="XI125" s="14"/>
      <c r="XJ125" s="14"/>
      <c r="XK125" s="14"/>
      <c r="XL125" s="14"/>
      <c r="XM125" s="14"/>
      <c r="XN125" s="14"/>
      <c r="XO125" s="14"/>
      <c r="XP125" s="14"/>
      <c r="XQ125" s="14"/>
      <c r="XR125" s="14"/>
      <c r="XS125" s="14"/>
      <c r="XT125" s="14"/>
      <c r="XU125" s="14"/>
      <c r="XV125" s="14"/>
      <c r="XW125" s="14"/>
      <c r="XX125" s="14"/>
      <c r="XY125" s="14"/>
      <c r="XZ125" s="14"/>
      <c r="YA125" s="14"/>
      <c r="YB125" s="14"/>
      <c r="YC125" s="14"/>
      <c r="YD125" s="14"/>
      <c r="YE125" s="14"/>
      <c r="YF125" s="14"/>
      <c r="YG125" s="14"/>
      <c r="YH125" s="14"/>
      <c r="YI125" s="14"/>
      <c r="YJ125" s="14"/>
      <c r="YK125" s="14"/>
      <c r="YL125" s="14"/>
      <c r="YM125" s="14"/>
      <c r="YN125" s="14"/>
      <c r="YO125" s="14"/>
      <c r="YP125" s="14"/>
      <c r="YQ125" s="14"/>
      <c r="YR125" s="14"/>
      <c r="YS125" s="14"/>
      <c r="YT125" s="14"/>
      <c r="YU125" s="14"/>
      <c r="YV125" s="14"/>
      <c r="YW125" s="14"/>
      <c r="YX125" s="14"/>
      <c r="YY125" s="14"/>
      <c r="YZ125" s="14"/>
      <c r="ZA125" s="14"/>
      <c r="ZB125" s="14"/>
      <c r="ZC125" s="14"/>
      <c r="ZD125" s="14"/>
      <c r="ZE125" s="14"/>
      <c r="ZF125" s="14"/>
      <c r="ZG125" s="14"/>
      <c r="ZH125" s="14"/>
      <c r="ZI125" s="14"/>
      <c r="ZJ125" s="14"/>
      <c r="ZK125" s="14"/>
      <c r="ZL125" s="14"/>
      <c r="ZM125" s="14"/>
      <c r="ZN125" s="14"/>
      <c r="ZO125" s="14"/>
      <c r="ZP125" s="14"/>
      <c r="ZQ125" s="14"/>
      <c r="ZR125" s="14"/>
      <c r="ZS125" s="14"/>
      <c r="ZT125" s="14"/>
      <c r="ZU125" s="14"/>
      <c r="ZV125" s="14"/>
      <c r="ZW125" s="14"/>
      <c r="ZX125" s="14"/>
      <c r="ZY125" s="14"/>
      <c r="ZZ125" s="14"/>
      <c r="AAA125" s="14"/>
      <c r="AAB125" s="14"/>
      <c r="AAC125" s="14"/>
      <c r="AAD125" s="14"/>
      <c r="AAE125" s="14"/>
      <c r="AAF125" s="14"/>
      <c r="AAG125" s="14"/>
      <c r="AAH125" s="14"/>
      <c r="AAI125" s="14"/>
      <c r="AAJ125" s="14"/>
      <c r="AAK125" s="14"/>
      <c r="AAL125" s="14"/>
      <c r="AAM125" s="14"/>
      <c r="AAN125" s="14"/>
      <c r="AAO125" s="14"/>
      <c r="AAP125" s="14"/>
      <c r="AAQ125" s="14"/>
      <c r="AAR125" s="14"/>
      <c r="AAS125" s="14"/>
      <c r="AAT125" s="14"/>
      <c r="AAU125" s="14"/>
      <c r="AAV125" s="14"/>
      <c r="AAW125" s="14"/>
      <c r="AAX125" s="14"/>
      <c r="AAY125" s="14"/>
      <c r="AAZ125" s="14"/>
      <c r="ABA125" s="14"/>
      <c r="ABB125" s="14"/>
      <c r="ABC125" s="14"/>
      <c r="ABD125" s="14"/>
      <c r="ABE125" s="14"/>
      <c r="ABF125" s="14"/>
      <c r="ABG125" s="14"/>
      <c r="ABH125" s="14"/>
      <c r="ABI125" s="14"/>
      <c r="ABJ125" s="14"/>
      <c r="ABK125" s="14"/>
      <c r="ABL125" s="14"/>
      <c r="ABM125" s="14"/>
      <c r="ABN125" s="14"/>
      <c r="ABO125" s="14"/>
      <c r="ABP125" s="14"/>
      <c r="ABQ125" s="14"/>
      <c r="ABR125" s="14"/>
      <c r="ABS125" s="14"/>
      <c r="ABT125" s="14"/>
      <c r="ABU125" s="14"/>
      <c r="ABV125" s="14"/>
      <c r="ABW125" s="14"/>
      <c r="ABX125" s="14"/>
      <c r="ABY125" s="14"/>
      <c r="ABZ125" s="14"/>
      <c r="ACA125" s="14"/>
      <c r="ACB125" s="14"/>
      <c r="ACC125" s="14"/>
      <c r="ACD125" s="14"/>
      <c r="ACE125" s="14"/>
      <c r="ACF125" s="14"/>
      <c r="ACG125" s="14"/>
      <c r="ACH125" s="14"/>
      <c r="ACI125" s="14"/>
    </row>
    <row r="126" spans="1:763" s="1044" customFormat="1" ht="15.75" thickBot="1" x14ac:dyDescent="0.3">
      <c r="A126" s="1041" t="e">
        <f t="shared" si="42"/>
        <v>#REF!</v>
      </c>
      <c r="B126" s="1042"/>
      <c r="C126" s="1042"/>
      <c r="D126" s="1043"/>
      <c r="E126" s="1043"/>
      <c r="F126" s="1042"/>
      <c r="G126" s="1042"/>
      <c r="H126" s="1042"/>
      <c r="I126" s="1042"/>
      <c r="J126" s="1042"/>
      <c r="K126" s="1042"/>
      <c r="L126" s="1042"/>
      <c r="M126" s="1042"/>
      <c r="N126" s="1042"/>
      <c r="O126" s="1042"/>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c r="KQ126" s="14"/>
      <c r="KR126" s="14"/>
      <c r="KS126" s="14"/>
      <c r="KT126" s="14"/>
      <c r="KU126" s="14"/>
      <c r="KV126" s="14"/>
      <c r="KW126" s="14"/>
      <c r="KX126" s="14"/>
      <c r="KY126" s="14"/>
      <c r="KZ126" s="14"/>
      <c r="LA126" s="14"/>
      <c r="LB126" s="14"/>
      <c r="LC126" s="14"/>
      <c r="LD126" s="14"/>
      <c r="LE126" s="14"/>
      <c r="LF126" s="14"/>
      <c r="LG126" s="14"/>
      <c r="LH126" s="14"/>
      <c r="LI126" s="14"/>
      <c r="LJ126" s="14"/>
      <c r="LK126" s="14"/>
      <c r="LL126" s="14"/>
      <c r="LM126" s="14"/>
      <c r="LN126" s="14"/>
      <c r="LO126" s="14"/>
      <c r="LP126" s="14"/>
      <c r="LQ126" s="14"/>
      <c r="LR126" s="14"/>
      <c r="LS126" s="14"/>
      <c r="LT126" s="14"/>
      <c r="LU126" s="14"/>
      <c r="LV126" s="14"/>
      <c r="LW126" s="14"/>
      <c r="LX126" s="14"/>
      <c r="LY126" s="14"/>
      <c r="LZ126" s="14"/>
      <c r="MA126" s="14"/>
      <c r="MB126" s="14"/>
      <c r="MC126" s="14"/>
      <c r="MD126" s="14"/>
      <c r="ME126" s="14"/>
      <c r="MF126" s="14"/>
      <c r="MG126" s="14"/>
      <c r="MH126" s="14"/>
      <c r="MI126" s="14"/>
      <c r="MJ126" s="14"/>
      <c r="MK126" s="14"/>
      <c r="ML126" s="14"/>
      <c r="MM126" s="14"/>
      <c r="MN126" s="14"/>
      <c r="MO126" s="14"/>
      <c r="MP126" s="14"/>
      <c r="MQ126" s="14"/>
      <c r="MR126" s="14"/>
      <c r="MS126" s="14"/>
      <c r="MT126" s="14"/>
      <c r="MU126" s="14"/>
      <c r="MV126" s="14"/>
      <c r="MW126" s="14"/>
      <c r="MX126" s="14"/>
      <c r="MY126" s="14"/>
      <c r="MZ126" s="14"/>
      <c r="NA126" s="14"/>
      <c r="NB126" s="14"/>
      <c r="NC126" s="14"/>
      <c r="ND126" s="14"/>
      <c r="NE126" s="14"/>
      <c r="NF126" s="14"/>
      <c r="NG126" s="14"/>
      <c r="NH126" s="14"/>
      <c r="NI126" s="14"/>
      <c r="NJ126" s="14"/>
      <c r="NK126" s="14"/>
      <c r="NL126" s="14"/>
      <c r="NM126" s="14"/>
      <c r="NN126" s="14"/>
      <c r="NO126" s="14"/>
      <c r="NP126" s="14"/>
      <c r="NQ126" s="14"/>
      <c r="NR126" s="14"/>
      <c r="NS126" s="14"/>
      <c r="NT126" s="14"/>
      <c r="NU126" s="14"/>
      <c r="NV126" s="14"/>
      <c r="NW126" s="14"/>
      <c r="NX126" s="14"/>
      <c r="NY126" s="14"/>
      <c r="NZ126" s="14"/>
      <c r="OA126" s="14"/>
      <c r="OB126" s="14"/>
      <c r="OC126" s="14"/>
      <c r="OD126" s="14"/>
      <c r="OE126" s="14"/>
      <c r="OF126" s="14"/>
      <c r="OG126" s="14"/>
      <c r="OH126" s="14"/>
      <c r="OI126" s="14"/>
      <c r="OJ126" s="14"/>
      <c r="OK126" s="14"/>
      <c r="OL126" s="14"/>
      <c r="OM126" s="14"/>
      <c r="ON126" s="14"/>
      <c r="OO126" s="14"/>
      <c r="OP126" s="14"/>
      <c r="OQ126" s="14"/>
      <c r="OR126" s="14"/>
      <c r="OS126" s="14"/>
      <c r="OT126" s="14"/>
      <c r="OU126" s="14"/>
      <c r="OV126" s="14"/>
      <c r="OW126" s="14"/>
      <c r="OX126" s="14"/>
      <c r="OY126" s="14"/>
      <c r="OZ126" s="14"/>
      <c r="PA126" s="14"/>
      <c r="PB126" s="14"/>
      <c r="PC126" s="14"/>
      <c r="PD126" s="14"/>
      <c r="PE126" s="14"/>
      <c r="PF126" s="14"/>
      <c r="PG126" s="14"/>
      <c r="PH126" s="14"/>
      <c r="PI126" s="14"/>
      <c r="PJ126" s="14"/>
      <c r="PK126" s="14"/>
      <c r="PL126" s="14"/>
      <c r="PM126" s="14"/>
      <c r="PN126" s="14"/>
      <c r="PO126" s="14"/>
      <c r="PP126" s="14"/>
      <c r="PQ126" s="14"/>
      <c r="PR126" s="14"/>
      <c r="PS126" s="14"/>
      <c r="PT126" s="14"/>
      <c r="PU126" s="14"/>
      <c r="PV126" s="14"/>
      <c r="PW126" s="14"/>
      <c r="PX126" s="14"/>
      <c r="PY126" s="14"/>
      <c r="PZ126" s="14"/>
      <c r="QA126" s="14"/>
      <c r="QB126" s="14"/>
      <c r="QC126" s="14"/>
      <c r="QD126" s="14"/>
      <c r="QE126" s="14"/>
      <c r="QF126" s="14"/>
      <c r="QG126" s="14"/>
      <c r="QH126" s="14"/>
      <c r="QI126" s="14"/>
      <c r="QJ126" s="14"/>
      <c r="QK126" s="14"/>
      <c r="QL126" s="14"/>
      <c r="QM126" s="14"/>
      <c r="QN126" s="14"/>
      <c r="QO126" s="14"/>
      <c r="QP126" s="14"/>
      <c r="QQ126" s="14"/>
      <c r="QR126" s="14"/>
      <c r="QS126" s="14"/>
      <c r="QT126" s="14"/>
      <c r="QU126" s="14"/>
      <c r="QV126" s="14"/>
      <c r="QW126" s="14"/>
      <c r="QX126" s="14"/>
      <c r="QY126" s="14"/>
      <c r="QZ126" s="14"/>
      <c r="RA126" s="14"/>
      <c r="RB126" s="14"/>
      <c r="RC126" s="14"/>
      <c r="RD126" s="14"/>
      <c r="RE126" s="14"/>
      <c r="RF126" s="14"/>
      <c r="RG126" s="14"/>
      <c r="RH126" s="14"/>
      <c r="RI126" s="14"/>
      <c r="RJ126" s="14"/>
      <c r="RK126" s="14"/>
      <c r="RL126" s="14"/>
      <c r="RM126" s="14"/>
      <c r="RN126" s="14"/>
      <c r="RO126" s="14"/>
      <c r="RP126" s="14"/>
      <c r="RQ126" s="14"/>
      <c r="RR126" s="14"/>
      <c r="RS126" s="14"/>
      <c r="RT126" s="14"/>
      <c r="RU126" s="14"/>
      <c r="RV126" s="14"/>
      <c r="RW126" s="14"/>
      <c r="RX126" s="14"/>
      <c r="RY126" s="14"/>
      <c r="RZ126" s="14"/>
      <c r="SA126" s="14"/>
      <c r="SB126" s="14"/>
      <c r="SC126" s="14"/>
      <c r="SD126" s="14"/>
      <c r="SE126" s="14"/>
      <c r="SF126" s="14"/>
      <c r="SG126" s="14"/>
      <c r="SH126" s="14"/>
      <c r="SI126" s="14"/>
      <c r="SJ126" s="14"/>
      <c r="SK126" s="14"/>
      <c r="SL126" s="14"/>
      <c r="SM126" s="14"/>
      <c r="SN126" s="14"/>
      <c r="SO126" s="14"/>
      <c r="SP126" s="14"/>
      <c r="SQ126" s="14"/>
      <c r="SR126" s="14"/>
      <c r="SS126" s="14"/>
      <c r="ST126" s="14"/>
      <c r="SU126" s="14"/>
      <c r="SV126" s="14"/>
      <c r="SW126" s="14"/>
      <c r="SX126" s="14"/>
      <c r="SY126" s="14"/>
      <c r="SZ126" s="14"/>
      <c r="TA126" s="14"/>
      <c r="TB126" s="14"/>
      <c r="TC126" s="14"/>
      <c r="TD126" s="14"/>
      <c r="TE126" s="14"/>
      <c r="TF126" s="14"/>
      <c r="TG126" s="14"/>
      <c r="TH126" s="14"/>
      <c r="TI126" s="14"/>
      <c r="TJ126" s="14"/>
      <c r="TK126" s="14"/>
      <c r="TL126" s="14"/>
      <c r="TM126" s="14"/>
      <c r="TN126" s="14"/>
      <c r="TO126" s="14"/>
      <c r="TP126" s="14"/>
      <c r="TQ126" s="14"/>
      <c r="TR126" s="14"/>
      <c r="TS126" s="14"/>
      <c r="TT126" s="14"/>
      <c r="TU126" s="14"/>
      <c r="TV126" s="14"/>
      <c r="TW126" s="14"/>
      <c r="TX126" s="14"/>
      <c r="TY126" s="14"/>
      <c r="TZ126" s="14"/>
      <c r="UA126" s="14"/>
      <c r="UB126" s="14"/>
      <c r="UC126" s="14"/>
      <c r="UD126" s="14"/>
      <c r="UE126" s="14"/>
      <c r="UF126" s="14"/>
      <c r="UG126" s="14"/>
      <c r="UH126" s="14"/>
      <c r="UI126" s="14"/>
      <c r="UJ126" s="14"/>
      <c r="UK126" s="14"/>
      <c r="UL126" s="14"/>
      <c r="UM126" s="14"/>
      <c r="UN126" s="14"/>
      <c r="UO126" s="14"/>
      <c r="UP126" s="14"/>
      <c r="UQ126" s="14"/>
      <c r="UR126" s="14"/>
      <c r="US126" s="14"/>
      <c r="UT126" s="14"/>
      <c r="UU126" s="14"/>
      <c r="UV126" s="14"/>
      <c r="UW126" s="14"/>
      <c r="UX126" s="14"/>
      <c r="UY126" s="14"/>
      <c r="UZ126" s="14"/>
      <c r="VA126" s="14"/>
      <c r="VB126" s="14"/>
      <c r="VC126" s="14"/>
      <c r="VD126" s="14"/>
      <c r="VE126" s="14"/>
      <c r="VF126" s="14"/>
      <c r="VG126" s="14"/>
      <c r="VH126" s="14"/>
      <c r="VI126" s="14"/>
      <c r="VJ126" s="14"/>
      <c r="VK126" s="14"/>
      <c r="VL126" s="14"/>
      <c r="VM126" s="14"/>
      <c r="VN126" s="14"/>
      <c r="VO126" s="14"/>
      <c r="VP126" s="14"/>
      <c r="VQ126" s="14"/>
      <c r="VR126" s="14"/>
      <c r="VS126" s="14"/>
      <c r="VT126" s="14"/>
      <c r="VU126" s="14"/>
      <c r="VV126" s="14"/>
      <c r="VW126" s="14"/>
      <c r="VX126" s="14"/>
      <c r="VY126" s="14"/>
      <c r="VZ126" s="14"/>
      <c r="WA126" s="14"/>
      <c r="WB126" s="14"/>
      <c r="WC126" s="14"/>
      <c r="WD126" s="14"/>
      <c r="WE126" s="14"/>
      <c r="WF126" s="14"/>
      <c r="WG126" s="14"/>
      <c r="WH126" s="14"/>
      <c r="WI126" s="14"/>
      <c r="WJ126" s="14"/>
      <c r="WK126" s="14"/>
      <c r="WL126" s="14"/>
      <c r="WM126" s="14"/>
      <c r="WN126" s="14"/>
      <c r="WO126" s="14"/>
      <c r="WP126" s="14"/>
      <c r="WQ126" s="14"/>
      <c r="WR126" s="14"/>
      <c r="WS126" s="14"/>
      <c r="WT126" s="14"/>
      <c r="WU126" s="14"/>
      <c r="WV126" s="14"/>
      <c r="WW126" s="14"/>
      <c r="WX126" s="14"/>
      <c r="WY126" s="14"/>
      <c r="WZ126" s="14"/>
      <c r="XA126" s="14"/>
      <c r="XB126" s="14"/>
      <c r="XC126" s="14"/>
      <c r="XD126" s="14"/>
      <c r="XE126" s="14"/>
      <c r="XF126" s="14"/>
      <c r="XG126" s="14"/>
      <c r="XH126" s="14"/>
      <c r="XI126" s="14"/>
      <c r="XJ126" s="14"/>
      <c r="XK126" s="14"/>
      <c r="XL126" s="14"/>
      <c r="XM126" s="14"/>
      <c r="XN126" s="14"/>
      <c r="XO126" s="14"/>
      <c r="XP126" s="14"/>
      <c r="XQ126" s="14"/>
      <c r="XR126" s="14"/>
      <c r="XS126" s="14"/>
      <c r="XT126" s="14"/>
      <c r="XU126" s="14"/>
      <c r="XV126" s="14"/>
      <c r="XW126" s="14"/>
      <c r="XX126" s="14"/>
      <c r="XY126" s="14"/>
      <c r="XZ126" s="14"/>
      <c r="YA126" s="14"/>
      <c r="YB126" s="14"/>
      <c r="YC126" s="14"/>
      <c r="YD126" s="14"/>
      <c r="YE126" s="14"/>
      <c r="YF126" s="14"/>
      <c r="YG126" s="14"/>
      <c r="YH126" s="14"/>
      <c r="YI126" s="14"/>
      <c r="YJ126" s="14"/>
      <c r="YK126" s="14"/>
      <c r="YL126" s="14"/>
      <c r="YM126" s="14"/>
      <c r="YN126" s="14"/>
      <c r="YO126" s="14"/>
      <c r="YP126" s="14"/>
      <c r="YQ126" s="14"/>
      <c r="YR126" s="14"/>
      <c r="YS126" s="14"/>
      <c r="YT126" s="14"/>
      <c r="YU126" s="14"/>
      <c r="YV126" s="14"/>
      <c r="YW126" s="14"/>
      <c r="YX126" s="14"/>
      <c r="YY126" s="14"/>
      <c r="YZ126" s="14"/>
      <c r="ZA126" s="14"/>
      <c r="ZB126" s="14"/>
      <c r="ZC126" s="14"/>
      <c r="ZD126" s="14"/>
      <c r="ZE126" s="14"/>
      <c r="ZF126" s="14"/>
      <c r="ZG126" s="14"/>
      <c r="ZH126" s="14"/>
      <c r="ZI126" s="14"/>
      <c r="ZJ126" s="14"/>
      <c r="ZK126" s="14"/>
      <c r="ZL126" s="14"/>
      <c r="ZM126" s="14"/>
      <c r="ZN126" s="14"/>
      <c r="ZO126" s="14"/>
      <c r="ZP126" s="14"/>
      <c r="ZQ126" s="14"/>
      <c r="ZR126" s="14"/>
      <c r="ZS126" s="14"/>
      <c r="ZT126" s="14"/>
      <c r="ZU126" s="14"/>
      <c r="ZV126" s="14"/>
      <c r="ZW126" s="14"/>
      <c r="ZX126" s="14"/>
      <c r="ZY126" s="14"/>
      <c r="ZZ126" s="14"/>
      <c r="AAA126" s="14"/>
      <c r="AAB126" s="14"/>
      <c r="AAC126" s="14"/>
      <c r="AAD126" s="14"/>
      <c r="AAE126" s="14"/>
      <c r="AAF126" s="14"/>
      <c r="AAG126" s="14"/>
      <c r="AAH126" s="14"/>
      <c r="AAI126" s="14"/>
      <c r="AAJ126" s="14"/>
      <c r="AAK126" s="14"/>
      <c r="AAL126" s="14"/>
      <c r="AAM126" s="14"/>
      <c r="AAN126" s="14"/>
      <c r="AAO126" s="14"/>
      <c r="AAP126" s="14"/>
      <c r="AAQ126" s="14"/>
      <c r="AAR126" s="14"/>
      <c r="AAS126" s="14"/>
      <c r="AAT126" s="14"/>
      <c r="AAU126" s="14"/>
      <c r="AAV126" s="14"/>
      <c r="AAW126" s="14"/>
      <c r="AAX126" s="14"/>
      <c r="AAY126" s="14"/>
      <c r="AAZ126" s="14"/>
      <c r="ABA126" s="14"/>
      <c r="ABB126" s="14"/>
      <c r="ABC126" s="14"/>
      <c r="ABD126" s="14"/>
      <c r="ABE126" s="14"/>
      <c r="ABF126" s="14"/>
      <c r="ABG126" s="14"/>
      <c r="ABH126" s="14"/>
      <c r="ABI126" s="14"/>
      <c r="ABJ126" s="14"/>
      <c r="ABK126" s="14"/>
      <c r="ABL126" s="14"/>
      <c r="ABM126" s="14"/>
      <c r="ABN126" s="14"/>
      <c r="ABO126" s="14"/>
      <c r="ABP126" s="14"/>
      <c r="ABQ126" s="14"/>
      <c r="ABR126" s="14"/>
      <c r="ABS126" s="14"/>
      <c r="ABT126" s="14"/>
      <c r="ABU126" s="14"/>
      <c r="ABV126" s="14"/>
      <c r="ABW126" s="14"/>
      <c r="ABX126" s="14"/>
      <c r="ABY126" s="14"/>
      <c r="ABZ126" s="14"/>
      <c r="ACA126" s="14"/>
      <c r="ACB126" s="14"/>
      <c r="ACC126" s="14"/>
      <c r="ACD126" s="14"/>
      <c r="ACE126" s="14"/>
      <c r="ACF126" s="14"/>
      <c r="ACG126" s="14"/>
      <c r="ACH126" s="14"/>
      <c r="ACI126" s="14"/>
    </row>
    <row r="127" spans="1:763" ht="22.5" x14ac:dyDescent="0.25">
      <c r="A127" s="758" t="e">
        <f>#REF!+1</f>
        <v>#REF!</v>
      </c>
      <c r="B127" s="1209" t="s">
        <v>746</v>
      </c>
      <c r="C127" s="1210"/>
      <c r="D127" s="991"/>
      <c r="E127" s="991"/>
      <c r="F127" s="991"/>
      <c r="G127" s="991"/>
      <c r="H127" s="991"/>
      <c r="I127" s="991"/>
      <c r="J127" s="991"/>
      <c r="K127" s="991"/>
      <c r="L127" s="1022"/>
      <c r="M127" s="991"/>
      <c r="N127" s="991"/>
      <c r="O127" s="991"/>
      <c r="P127" s="940"/>
    </row>
    <row r="128" spans="1:763" ht="21" thickBot="1" x14ac:dyDescent="0.35">
      <c r="A128" s="758" t="e">
        <f t="shared" ref="A128:A167" si="70">A127+1</f>
        <v>#REF!</v>
      </c>
      <c r="B128" s="1261" t="s">
        <v>742</v>
      </c>
      <c r="C128" s="1262"/>
      <c r="D128" s="1045"/>
      <c r="E128" s="1046"/>
      <c r="F128" s="1047" t="s">
        <v>126</v>
      </c>
      <c r="G128" s="1047" t="s">
        <v>104</v>
      </c>
      <c r="H128" s="1047" t="s">
        <v>105</v>
      </c>
      <c r="I128" s="1047" t="s">
        <v>106</v>
      </c>
      <c r="J128" s="1047" t="s">
        <v>107</v>
      </c>
      <c r="K128" s="1047" t="s">
        <v>108</v>
      </c>
      <c r="L128" s="1047" t="s">
        <v>109</v>
      </c>
      <c r="M128" s="1047" t="s">
        <v>110</v>
      </c>
      <c r="N128" s="1047" t="s">
        <v>111</v>
      </c>
      <c r="O128" s="1047" t="s">
        <v>112</v>
      </c>
      <c r="P128" s="1014"/>
    </row>
    <row r="129" spans="1:16" ht="15.75" thickBot="1" x14ac:dyDescent="0.3">
      <c r="A129" s="995" t="e">
        <f t="shared" si="70"/>
        <v>#REF!</v>
      </c>
      <c r="B129" s="1239" t="s">
        <v>38</v>
      </c>
      <c r="C129" s="1240"/>
      <c r="D129" s="482" t="s">
        <v>514</v>
      </c>
      <c r="E129" s="551">
        <v>44927</v>
      </c>
      <c r="F129" s="551">
        <v>44958</v>
      </c>
      <c r="G129" s="551">
        <v>44986</v>
      </c>
      <c r="H129" s="551">
        <v>45017</v>
      </c>
      <c r="I129" s="551">
        <v>45047</v>
      </c>
      <c r="J129" s="551">
        <v>45078</v>
      </c>
      <c r="K129" s="551">
        <v>45108</v>
      </c>
      <c r="L129" s="551">
        <v>45139</v>
      </c>
      <c r="M129" s="551">
        <v>45170</v>
      </c>
      <c r="N129" s="551">
        <v>45200</v>
      </c>
      <c r="O129" s="551">
        <v>45231</v>
      </c>
      <c r="P129" s="783" t="s">
        <v>16</v>
      </c>
    </row>
    <row r="130" spans="1:16" x14ac:dyDescent="0.25">
      <c r="A130" s="1015" t="e">
        <f t="shared" si="70"/>
        <v>#REF!</v>
      </c>
      <c r="B130" s="1241" t="s">
        <v>233</v>
      </c>
      <c r="C130" s="1242"/>
      <c r="D130" s="929">
        <v>0.49</v>
      </c>
      <c r="E130" s="952"/>
      <c r="F130" s="952"/>
      <c r="G130" s="952"/>
      <c r="H130" s="952"/>
      <c r="I130" s="952"/>
      <c r="J130" s="952"/>
      <c r="K130" s="952"/>
      <c r="L130" s="952"/>
      <c r="M130" s="952"/>
      <c r="N130" s="952"/>
      <c r="O130" s="952"/>
      <c r="P130" s="952"/>
    </row>
    <row r="131" spans="1:16" x14ac:dyDescent="0.25">
      <c r="A131" s="1015" t="e">
        <f t="shared" si="70"/>
        <v>#REF!</v>
      </c>
      <c r="B131" s="1255" t="s">
        <v>358</v>
      </c>
      <c r="C131" s="1256"/>
      <c r="D131" s="772">
        <f>+'DATOS CAMEP'!G37*D130</f>
        <v>45480897.739547096</v>
      </c>
      <c r="E131" s="761">
        <f>+'DATOS CAMEP'!H37*($D$130)</f>
        <v>47412289.0068314</v>
      </c>
      <c r="F131" s="761">
        <f>+'DATOS CAMEP'!H37*D130</f>
        <v>47412289.0068314</v>
      </c>
      <c r="G131" s="761">
        <f>+'DATOS CAMEP'!H37*D130</f>
        <v>47412289.0068314</v>
      </c>
      <c r="H131" s="761">
        <f>+'DATOS CAMEP'!H37*D130</f>
        <v>47412289.0068314</v>
      </c>
      <c r="I131" s="761">
        <f>+'DATOS CAMEP'!H37*D130</f>
        <v>47412289.0068314</v>
      </c>
      <c r="J131" s="761">
        <f>+'DATOS CAMEP'!H37*D130</f>
        <v>47412289.0068314</v>
      </c>
      <c r="K131" s="761">
        <f>+'DATOS CAMEP'!H37*D130</f>
        <v>47412289.0068314</v>
      </c>
      <c r="L131" s="761">
        <f>+'DATOS CAMEP'!H37*D130</f>
        <v>47412289.0068314</v>
      </c>
      <c r="M131" s="761">
        <f>+'DATOS CAMEP'!H37*D130</f>
        <v>47412289.0068314</v>
      </c>
      <c r="N131" s="761">
        <f>+'DATOS CAMEP'!H37*D130</f>
        <v>47412289.0068314</v>
      </c>
      <c r="O131" s="761">
        <f>+'DATOS CAMEP'!H37*D130</f>
        <v>47412289.0068314</v>
      </c>
      <c r="P131" s="762">
        <f t="shared" ref="P131:P163" si="71">SUM(D131:O131)</f>
        <v>567016076.8146925</v>
      </c>
    </row>
    <row r="132" spans="1:16" ht="15" customHeight="1" x14ac:dyDescent="0.25">
      <c r="A132" s="1015" t="e">
        <f t="shared" si="70"/>
        <v>#REF!</v>
      </c>
      <c r="B132" s="1205" t="s">
        <v>737</v>
      </c>
      <c r="C132" s="1206"/>
      <c r="D132" s="770">
        <f>10000000*($D$130)</f>
        <v>4900000</v>
      </c>
      <c r="E132" s="771">
        <f t="shared" ref="E132:O132" si="72">12000000*($D$130)</f>
        <v>5880000</v>
      </c>
      <c r="F132" s="771">
        <f t="shared" si="72"/>
        <v>5880000</v>
      </c>
      <c r="G132" s="771">
        <f t="shared" si="72"/>
        <v>5880000</v>
      </c>
      <c r="H132" s="771">
        <f t="shared" si="72"/>
        <v>5880000</v>
      </c>
      <c r="I132" s="771">
        <f t="shared" si="72"/>
        <v>5880000</v>
      </c>
      <c r="J132" s="771">
        <f t="shared" si="72"/>
        <v>5880000</v>
      </c>
      <c r="K132" s="771">
        <f t="shared" si="72"/>
        <v>5880000</v>
      </c>
      <c r="L132" s="771">
        <f t="shared" si="72"/>
        <v>5880000</v>
      </c>
      <c r="M132" s="771">
        <f t="shared" si="72"/>
        <v>5880000</v>
      </c>
      <c r="N132" s="771">
        <f t="shared" si="72"/>
        <v>5880000</v>
      </c>
      <c r="O132" s="771">
        <f t="shared" si="72"/>
        <v>5880000</v>
      </c>
      <c r="P132" s="972">
        <f t="shared" si="71"/>
        <v>69580000</v>
      </c>
    </row>
    <row r="133" spans="1:16" x14ac:dyDescent="0.25">
      <c r="A133" s="1015" t="e">
        <f t="shared" si="70"/>
        <v>#REF!</v>
      </c>
      <c r="B133" s="1243" t="s">
        <v>356</v>
      </c>
      <c r="C133" s="1244"/>
      <c r="D133" s="772"/>
      <c r="E133" s="935">
        <f>+C165</f>
        <v>31194753.813696709</v>
      </c>
      <c r="F133" s="761">
        <v>0</v>
      </c>
      <c r="G133" s="761">
        <v>0</v>
      </c>
      <c r="H133" s="761">
        <v>0</v>
      </c>
      <c r="I133" s="761">
        <v>0</v>
      </c>
      <c r="J133" s="761">
        <v>0</v>
      </c>
      <c r="K133" s="761">
        <v>0</v>
      </c>
      <c r="L133" s="761">
        <v>0</v>
      </c>
      <c r="M133" s="761">
        <v>0</v>
      </c>
      <c r="N133" s="761">
        <v>0</v>
      </c>
      <c r="O133" s="761">
        <v>0</v>
      </c>
      <c r="P133" s="762">
        <f>SUM(E133:O133)</f>
        <v>31194753.813696709</v>
      </c>
    </row>
    <row r="134" spans="1:16" x14ac:dyDescent="0.25">
      <c r="A134" s="1015" t="e">
        <f t="shared" si="70"/>
        <v>#REF!</v>
      </c>
      <c r="B134" s="1205" t="s">
        <v>121</v>
      </c>
      <c r="C134" s="1206"/>
      <c r="D134" s="772">
        <f t="shared" ref="D134:O134" si="73">D131+D132-((D131+D132)/1.19)</f>
        <v>8044008.8827848285</v>
      </c>
      <c r="E134" s="761">
        <f>E131+E132-((E131+E132)/1.19)</f>
        <v>8508852.8666369468</v>
      </c>
      <c r="F134" s="761">
        <f t="shared" si="73"/>
        <v>8508852.8666369468</v>
      </c>
      <c r="G134" s="761">
        <f t="shared" si="73"/>
        <v>8508852.8666369468</v>
      </c>
      <c r="H134" s="761">
        <f t="shared" si="73"/>
        <v>8508852.8666369468</v>
      </c>
      <c r="I134" s="761">
        <f t="shared" si="73"/>
        <v>8508852.8666369468</v>
      </c>
      <c r="J134" s="761">
        <f t="shared" si="73"/>
        <v>8508852.8666369468</v>
      </c>
      <c r="K134" s="761">
        <f t="shared" si="73"/>
        <v>8508852.8666369468</v>
      </c>
      <c r="L134" s="761">
        <f t="shared" si="73"/>
        <v>8508852.8666369468</v>
      </c>
      <c r="M134" s="761">
        <f t="shared" si="73"/>
        <v>8508852.8666369468</v>
      </c>
      <c r="N134" s="761">
        <f t="shared" si="73"/>
        <v>8508852.8666369468</v>
      </c>
      <c r="O134" s="761">
        <f t="shared" si="73"/>
        <v>8508852.8666369468</v>
      </c>
      <c r="P134" s="762">
        <f t="shared" si="71"/>
        <v>101641390.41579124</v>
      </c>
    </row>
    <row r="135" spans="1:16" x14ac:dyDescent="0.25">
      <c r="A135" s="1015" t="e">
        <f t="shared" si="70"/>
        <v>#REF!</v>
      </c>
      <c r="B135" s="1219" t="s">
        <v>87</v>
      </c>
      <c r="C135" s="1220"/>
      <c r="D135" s="763">
        <f>SUM(D131:D133)-D134</f>
        <v>42336888.856762268</v>
      </c>
      <c r="E135" s="764">
        <f>SUM(E131:E133)-E134</f>
        <v>75978189.953891158</v>
      </c>
      <c r="F135" s="764">
        <f t="shared" ref="F135:G135" si="74">SUM(F131:F133)-F134</f>
        <v>44783436.140194453</v>
      </c>
      <c r="G135" s="764">
        <f t="shared" si="74"/>
        <v>44783436.140194453</v>
      </c>
      <c r="H135" s="764">
        <f t="shared" ref="H135" si="75">SUM(H131:H133)-H134</f>
        <v>44783436.140194453</v>
      </c>
      <c r="I135" s="764">
        <f t="shared" ref="I135" si="76">SUM(I131:I133)-I134</f>
        <v>44783436.140194453</v>
      </c>
      <c r="J135" s="764">
        <f t="shared" ref="J135:K135" si="77">SUM(J131:J133)-J134</f>
        <v>44783436.140194453</v>
      </c>
      <c r="K135" s="764">
        <f t="shared" si="77"/>
        <v>44783436.140194453</v>
      </c>
      <c r="L135" s="764">
        <f t="shared" ref="L135" si="78">SUM(L131:L133)-L134</f>
        <v>44783436.140194453</v>
      </c>
      <c r="M135" s="764">
        <f t="shared" ref="M135" si="79">SUM(M131:M133)-M134</f>
        <v>44783436.140194453</v>
      </c>
      <c r="N135" s="764">
        <f t="shared" ref="N135:O135" si="80">SUM(N131:N133)-N134</f>
        <v>44783436.140194453</v>
      </c>
      <c r="O135" s="764">
        <f t="shared" si="80"/>
        <v>44783436.140194453</v>
      </c>
      <c r="P135" s="954">
        <f t="shared" si="71"/>
        <v>566149440.21259809</v>
      </c>
    </row>
    <row r="136" spans="1:16" x14ac:dyDescent="0.25">
      <c r="A136" s="1015" t="e">
        <f t="shared" si="70"/>
        <v>#REF!</v>
      </c>
      <c r="B136" s="1251" t="s">
        <v>234</v>
      </c>
      <c r="C136" s="1252"/>
      <c r="D136" s="1300"/>
      <c r="E136" s="1301"/>
      <c r="F136" s="1301"/>
      <c r="G136" s="1301"/>
      <c r="H136" s="1301"/>
      <c r="I136" s="1301"/>
      <c r="J136" s="1301"/>
      <c r="K136" s="1301"/>
      <c r="L136" s="1301"/>
      <c r="M136" s="1301"/>
      <c r="N136" s="1301"/>
      <c r="O136" s="1301"/>
      <c r="P136" s="1006">
        <f t="shared" si="71"/>
        <v>0</v>
      </c>
    </row>
    <row r="137" spans="1:16" ht="15" customHeight="1" x14ac:dyDescent="0.25">
      <c r="A137" s="1015" t="e">
        <f t="shared" si="70"/>
        <v>#REF!</v>
      </c>
      <c r="B137" s="1245" t="s">
        <v>515</v>
      </c>
      <c r="C137" s="1246"/>
      <c r="D137" s="943">
        <f>+'DATOS MODELO'!J13</f>
        <v>2471953.0388326207</v>
      </c>
      <c r="E137" s="786">
        <f>+'DATOS MODELO'!K13</f>
        <v>2636343.8961016741</v>
      </c>
      <c r="F137" s="766">
        <f>+'DATOS MODELO'!K13</f>
        <v>2636343.8961016741</v>
      </c>
      <c r="G137" s="766">
        <f>+'DATOS MODELO'!K13</f>
        <v>2636343.8961016741</v>
      </c>
      <c r="H137" s="766">
        <f>+'DATOS MODELO'!K13</f>
        <v>2636343.8961016741</v>
      </c>
      <c r="I137" s="766">
        <f>+'DATOS MODELO'!K13</f>
        <v>2636343.8961016741</v>
      </c>
      <c r="J137" s="766">
        <f>+'DATOS MODELO'!K13</f>
        <v>2636343.8961016741</v>
      </c>
      <c r="K137" s="766">
        <f>+'DATOS MODELO'!K13</f>
        <v>2636343.8961016741</v>
      </c>
      <c r="L137" s="766">
        <f>+'DATOS MODELO'!K13</f>
        <v>2636343.8961016741</v>
      </c>
      <c r="M137" s="766">
        <f>+'DATOS MODELO'!K13</f>
        <v>2636343.8961016741</v>
      </c>
      <c r="N137" s="766">
        <f>+'DATOS MODELO'!K13</f>
        <v>2636343.8961016741</v>
      </c>
      <c r="O137" s="766">
        <f>+'DATOS MODELO'!K13</f>
        <v>2636343.8961016741</v>
      </c>
      <c r="P137" s="996">
        <f t="shared" si="71"/>
        <v>31471735.895951048</v>
      </c>
    </row>
    <row r="138" spans="1:16" x14ac:dyDescent="0.25">
      <c r="A138" s="1015" t="e">
        <f>#REF!+1</f>
        <v>#REF!</v>
      </c>
      <c r="B138" s="1247" t="s">
        <v>16</v>
      </c>
      <c r="C138" s="1248"/>
      <c r="D138" s="944">
        <f>+D135-D137</f>
        <v>39864935.817929648</v>
      </c>
      <c r="E138" s="764">
        <f>+E135-(SUM(E137:E137))</f>
        <v>73341846.05778949</v>
      </c>
      <c r="F138" s="764">
        <f t="shared" ref="F138:O138" si="81">+F135-F137</f>
        <v>42147092.244092777</v>
      </c>
      <c r="G138" s="764">
        <f t="shared" si="81"/>
        <v>42147092.244092777</v>
      </c>
      <c r="H138" s="764">
        <f t="shared" si="81"/>
        <v>42147092.244092777</v>
      </c>
      <c r="I138" s="764">
        <f t="shared" si="81"/>
        <v>42147092.244092777</v>
      </c>
      <c r="J138" s="764">
        <f t="shared" si="81"/>
        <v>42147092.244092777</v>
      </c>
      <c r="K138" s="764">
        <f t="shared" si="81"/>
        <v>42147092.244092777</v>
      </c>
      <c r="L138" s="764">
        <f t="shared" si="81"/>
        <v>42147092.244092777</v>
      </c>
      <c r="M138" s="764">
        <f t="shared" si="81"/>
        <v>42147092.244092777</v>
      </c>
      <c r="N138" s="764">
        <f t="shared" si="81"/>
        <v>42147092.244092777</v>
      </c>
      <c r="O138" s="764">
        <f t="shared" si="81"/>
        <v>42147092.244092777</v>
      </c>
      <c r="P138" s="997">
        <f t="shared" si="71"/>
        <v>534677704.31664675</v>
      </c>
    </row>
    <row r="139" spans="1:16" x14ac:dyDescent="0.25">
      <c r="A139" s="1015" t="e">
        <f t="shared" si="70"/>
        <v>#REF!</v>
      </c>
      <c r="B139" s="1229" t="s">
        <v>229</v>
      </c>
      <c r="C139" s="1230"/>
      <c r="D139" s="1229"/>
      <c r="E139" s="1302"/>
      <c r="F139" s="1302"/>
      <c r="G139" s="1302"/>
      <c r="H139" s="1302"/>
      <c r="I139" s="1302"/>
      <c r="J139" s="1302"/>
      <c r="K139" s="1302"/>
      <c r="L139" s="1302"/>
      <c r="M139" s="1302"/>
      <c r="N139" s="1302"/>
      <c r="O139" s="1302"/>
      <c r="P139" s="955"/>
    </row>
    <row r="140" spans="1:16" x14ac:dyDescent="0.25">
      <c r="A140" s="1015" t="e">
        <f t="shared" si="70"/>
        <v>#REF!</v>
      </c>
      <c r="B140" s="1205" t="s">
        <v>101</v>
      </c>
      <c r="C140" s="1206"/>
      <c r="D140" s="772">
        <f>+'PROYECCION DE GASTOS'!K111*D130</f>
        <v>20319479.849438716</v>
      </c>
      <c r="E140" s="761">
        <f>+'PROYECCION DE GASTOS'!L111*D130</f>
        <v>21646852.263736576</v>
      </c>
      <c r="F140" s="761">
        <f>+'PROYECCION DE GASTOS'!L111*D130</f>
        <v>21646852.263736576</v>
      </c>
      <c r="G140" s="761">
        <f>+'PROYECCION DE GASTOS'!L111*D130</f>
        <v>21646852.263736576</v>
      </c>
      <c r="H140" s="761">
        <f>+'PROYECCION DE GASTOS'!L111*D130</f>
        <v>21646852.263736576</v>
      </c>
      <c r="I140" s="761">
        <f>+'PROYECCION DE GASTOS'!L111*D130</f>
        <v>21646852.263736576</v>
      </c>
      <c r="J140" s="761">
        <f>+'PROYECCION DE GASTOS'!L111*D130</f>
        <v>21646852.263736576</v>
      </c>
      <c r="K140" s="761">
        <f>+'PROYECCION DE GASTOS'!L111*D130</f>
        <v>21646852.263736576</v>
      </c>
      <c r="L140" s="761">
        <f>+'PROYECCION DE GASTOS'!L111*D130</f>
        <v>21646852.263736576</v>
      </c>
      <c r="M140" s="761">
        <f>+'PROYECCION DE GASTOS'!L111*D130</f>
        <v>21646852.263736576</v>
      </c>
      <c r="N140" s="761">
        <f>+'PROYECCION DE GASTOS'!L111*D130</f>
        <v>21646852.263736576</v>
      </c>
      <c r="O140" s="761">
        <f>+'PROYECCION DE GASTOS'!L111*D130</f>
        <v>21646852.263736576</v>
      </c>
      <c r="P140" s="762">
        <f t="shared" si="71"/>
        <v>258434854.75054106</v>
      </c>
    </row>
    <row r="141" spans="1:16" ht="15" customHeight="1" x14ac:dyDescent="0.25">
      <c r="A141" s="1015" t="e">
        <f t="shared" si="70"/>
        <v>#REF!</v>
      </c>
      <c r="B141" s="772" t="s">
        <v>231</v>
      </c>
      <c r="C141" s="918"/>
      <c r="D141" s="772">
        <f>+'PROYECCION DE GASTOS'!J127*D130</f>
        <v>257750.47718805584</v>
      </c>
      <c r="E141" s="761">
        <f>+'PROYECCION DE GASTOS'!K127*D130</f>
        <v>268696.10591399245</v>
      </c>
      <c r="F141" s="761">
        <f>+'PROYECCION DE GASTOS'!K127*D130</f>
        <v>268696.10591399245</v>
      </c>
      <c r="G141" s="761">
        <f>+'PROYECCION DE GASTOS'!K127*D130</f>
        <v>268696.10591399245</v>
      </c>
      <c r="H141" s="761">
        <f>+'PROYECCION DE GASTOS'!K127*D130</f>
        <v>268696.10591399245</v>
      </c>
      <c r="I141" s="761">
        <f>+'PROYECCION DE GASTOS'!K127*D130</f>
        <v>268696.10591399245</v>
      </c>
      <c r="J141" s="761">
        <f>+'PROYECCION DE GASTOS'!K127*D130</f>
        <v>268696.10591399245</v>
      </c>
      <c r="K141" s="761">
        <f>+'PROYECCION DE GASTOS'!K127*D130</f>
        <v>268696.10591399245</v>
      </c>
      <c r="L141" s="761">
        <f>+'PROYECCION DE GASTOS'!K127*D130</f>
        <v>268696.10591399245</v>
      </c>
      <c r="M141" s="761">
        <f>+'PROYECCION DE GASTOS'!K127*D130</f>
        <v>268696.10591399245</v>
      </c>
      <c r="N141" s="761">
        <f>+'PROYECCION DE GASTOS'!K127*D130</f>
        <v>268696.10591399245</v>
      </c>
      <c r="O141" s="761">
        <f>+'PROYECCION DE GASTOS'!K127*D130</f>
        <v>268696.10591399245</v>
      </c>
      <c r="P141" s="762">
        <f t="shared" si="71"/>
        <v>3213407.642241973</v>
      </c>
    </row>
    <row r="142" spans="1:16" ht="15" customHeight="1" x14ac:dyDescent="0.25">
      <c r="A142" s="1015" t="e">
        <f>#REF!+1</f>
        <v>#REF!</v>
      </c>
      <c r="B142" s="1205" t="s">
        <v>250</v>
      </c>
      <c r="C142" s="1206"/>
      <c r="D142" s="772">
        <f t="shared" ref="D142:O142" si="82">+SUM(D140:D141)*10%</f>
        <v>2057723.0326626771</v>
      </c>
      <c r="E142" s="761">
        <f t="shared" si="82"/>
        <v>2191554.8369650571</v>
      </c>
      <c r="F142" s="761">
        <f t="shared" si="82"/>
        <v>2191554.8369650571</v>
      </c>
      <c r="G142" s="761">
        <f t="shared" si="82"/>
        <v>2191554.8369650571</v>
      </c>
      <c r="H142" s="761">
        <f t="shared" si="82"/>
        <v>2191554.8369650571</v>
      </c>
      <c r="I142" s="761">
        <f t="shared" si="82"/>
        <v>2191554.8369650571</v>
      </c>
      <c r="J142" s="761">
        <f t="shared" si="82"/>
        <v>2191554.8369650571</v>
      </c>
      <c r="K142" s="761">
        <f t="shared" si="82"/>
        <v>2191554.8369650571</v>
      </c>
      <c r="L142" s="761">
        <f t="shared" si="82"/>
        <v>2191554.8369650571</v>
      </c>
      <c r="M142" s="761">
        <f t="shared" si="82"/>
        <v>2191554.8369650571</v>
      </c>
      <c r="N142" s="761">
        <f t="shared" si="82"/>
        <v>2191554.8369650571</v>
      </c>
      <c r="O142" s="761">
        <f t="shared" si="82"/>
        <v>2191554.8369650571</v>
      </c>
      <c r="P142" s="762">
        <f t="shared" si="71"/>
        <v>26164826.239278313</v>
      </c>
    </row>
    <row r="143" spans="1:16" x14ac:dyDescent="0.25">
      <c r="A143" s="1015" t="e">
        <f t="shared" si="70"/>
        <v>#REF!</v>
      </c>
      <c r="B143" s="1249" t="s">
        <v>598</v>
      </c>
      <c r="C143" s="1250"/>
      <c r="D143" s="772">
        <f>180000+'PROYECCION DE GASTOS'!J140*D130</f>
        <v>521291.58582738024</v>
      </c>
      <c r="E143" s="761">
        <f>180000+'PROYECCION DE GASTOS'!K140*D130</f>
        <v>535784.87028802186</v>
      </c>
      <c r="F143" s="761">
        <f>180000+'PROYECCION DE GASTOS'!K140*D130</f>
        <v>535784.87028802186</v>
      </c>
      <c r="G143" s="761">
        <f>180000+'PROYECCION DE GASTOS'!K140*D130</f>
        <v>535784.87028802186</v>
      </c>
      <c r="H143" s="761">
        <f>180000+'PROYECCION DE GASTOS'!K140*D130</f>
        <v>535784.87028802186</v>
      </c>
      <c r="I143" s="761">
        <f>180000+'PROYECCION DE GASTOS'!K140*D130</f>
        <v>535784.87028802186</v>
      </c>
      <c r="J143" s="761">
        <f>180000+'PROYECCION DE GASTOS'!K140*D130</f>
        <v>535784.87028802186</v>
      </c>
      <c r="K143" s="761">
        <f>180000+'PROYECCION DE GASTOS'!K140*D130</f>
        <v>535784.87028802186</v>
      </c>
      <c r="L143" s="761">
        <f>180000+'PROYECCION DE GASTOS'!K140*D130</f>
        <v>535784.87028802186</v>
      </c>
      <c r="M143" s="761">
        <f>180000+'PROYECCION DE GASTOS'!K140*D130</f>
        <v>535784.87028802186</v>
      </c>
      <c r="N143" s="761">
        <f>180000+'PROYECCION DE GASTOS'!K140*D130</f>
        <v>535784.87028802186</v>
      </c>
      <c r="O143" s="761">
        <f>180000+'PROYECCION DE GASTOS'!K140*D130</f>
        <v>535784.87028802186</v>
      </c>
      <c r="P143" s="762">
        <f t="shared" si="71"/>
        <v>6414925.1589956209</v>
      </c>
    </row>
    <row r="144" spans="1:16" x14ac:dyDescent="0.25">
      <c r="A144" s="1015" t="e">
        <f t="shared" si="70"/>
        <v>#REF!</v>
      </c>
      <c r="B144" s="773" t="s">
        <v>28</v>
      </c>
      <c r="C144" s="774">
        <v>9.6600000000000002E-3</v>
      </c>
      <c r="D144" s="772">
        <f t="shared" ref="D144:O144" si="83">+$C144*D131/1.19</f>
        <v>369197.87576808821</v>
      </c>
      <c r="E144" s="761">
        <f t="shared" si="83"/>
        <v>384876.22840839607</v>
      </c>
      <c r="F144" s="761">
        <f t="shared" si="83"/>
        <v>384876.22840839607</v>
      </c>
      <c r="G144" s="761">
        <f t="shared" si="83"/>
        <v>384876.22840839607</v>
      </c>
      <c r="H144" s="761">
        <f t="shared" si="83"/>
        <v>384876.22840839607</v>
      </c>
      <c r="I144" s="761">
        <f t="shared" si="83"/>
        <v>384876.22840839607</v>
      </c>
      <c r="J144" s="761">
        <f t="shared" si="83"/>
        <v>384876.22840839607</v>
      </c>
      <c r="K144" s="761">
        <f t="shared" si="83"/>
        <v>384876.22840839607</v>
      </c>
      <c r="L144" s="761">
        <f t="shared" si="83"/>
        <v>384876.22840839607</v>
      </c>
      <c r="M144" s="761">
        <f t="shared" si="83"/>
        <v>384876.22840839607</v>
      </c>
      <c r="N144" s="761">
        <f t="shared" si="83"/>
        <v>384876.22840839607</v>
      </c>
      <c r="O144" s="761">
        <f t="shared" si="83"/>
        <v>384876.22840839607</v>
      </c>
      <c r="P144" s="998">
        <f t="shared" si="71"/>
        <v>4602836.3882604456</v>
      </c>
    </row>
    <row r="145" spans="1:16" x14ac:dyDescent="0.25">
      <c r="A145" s="1015" t="e">
        <f t="shared" si="70"/>
        <v>#REF!</v>
      </c>
      <c r="B145" s="773" t="s">
        <v>98</v>
      </c>
      <c r="C145" s="775">
        <v>0.15</v>
      </c>
      <c r="D145" s="975">
        <f>$C145*D144</f>
        <v>55379.681365213233</v>
      </c>
      <c r="E145" s="899">
        <f t="shared" ref="E145:O145" si="84">$C145*E144</f>
        <v>57731.434261259412</v>
      </c>
      <c r="F145" s="899">
        <f t="shared" si="84"/>
        <v>57731.434261259412</v>
      </c>
      <c r="G145" s="899">
        <f t="shared" si="84"/>
        <v>57731.434261259412</v>
      </c>
      <c r="H145" s="899">
        <f t="shared" si="84"/>
        <v>57731.434261259412</v>
      </c>
      <c r="I145" s="899">
        <f t="shared" si="84"/>
        <v>57731.434261259412</v>
      </c>
      <c r="J145" s="899">
        <f t="shared" si="84"/>
        <v>57731.434261259412</v>
      </c>
      <c r="K145" s="899">
        <f t="shared" si="84"/>
        <v>57731.434261259412</v>
      </c>
      <c r="L145" s="899">
        <f t="shared" si="84"/>
        <v>57731.434261259412</v>
      </c>
      <c r="M145" s="899">
        <f t="shared" si="84"/>
        <v>57731.434261259412</v>
      </c>
      <c r="N145" s="899">
        <f t="shared" si="84"/>
        <v>57731.434261259412</v>
      </c>
      <c r="O145" s="899">
        <f t="shared" si="84"/>
        <v>57731.434261259412</v>
      </c>
      <c r="P145" s="762">
        <f t="shared" si="71"/>
        <v>690425.45823906665</v>
      </c>
    </row>
    <row r="146" spans="1:16" x14ac:dyDescent="0.25">
      <c r="A146" s="1015" t="e">
        <f t="shared" si="70"/>
        <v>#REF!</v>
      </c>
      <c r="B146" s="1207" t="s">
        <v>239</v>
      </c>
      <c r="C146" s="1208"/>
      <c r="D146" s="763">
        <f t="shared" ref="D146:O146" si="85">+SUM(D140:D145)</f>
        <v>23580822.502250131</v>
      </c>
      <c r="E146" s="764">
        <f t="shared" si="85"/>
        <v>25085495.739573304</v>
      </c>
      <c r="F146" s="764">
        <f t="shared" si="85"/>
        <v>25085495.739573304</v>
      </c>
      <c r="G146" s="764">
        <f t="shared" si="85"/>
        <v>25085495.739573304</v>
      </c>
      <c r="H146" s="764">
        <f t="shared" si="85"/>
        <v>25085495.739573304</v>
      </c>
      <c r="I146" s="764">
        <f t="shared" si="85"/>
        <v>25085495.739573304</v>
      </c>
      <c r="J146" s="764">
        <f t="shared" si="85"/>
        <v>25085495.739573304</v>
      </c>
      <c r="K146" s="764">
        <f t="shared" si="85"/>
        <v>25085495.739573304</v>
      </c>
      <c r="L146" s="764">
        <f t="shared" si="85"/>
        <v>25085495.739573304</v>
      </c>
      <c r="M146" s="764">
        <f t="shared" si="85"/>
        <v>25085495.739573304</v>
      </c>
      <c r="N146" s="764">
        <f t="shared" si="85"/>
        <v>25085495.739573304</v>
      </c>
      <c r="O146" s="764">
        <f t="shared" si="85"/>
        <v>25085495.739573304</v>
      </c>
      <c r="P146" s="954">
        <f t="shared" si="71"/>
        <v>299521275.63755643</v>
      </c>
    </row>
    <row r="147" spans="1:16" x14ac:dyDescent="0.25">
      <c r="A147" s="1015" t="e">
        <f t="shared" si="70"/>
        <v>#REF!</v>
      </c>
      <c r="B147" s="1229" t="s">
        <v>232</v>
      </c>
      <c r="C147" s="1230"/>
      <c r="D147" s="1282"/>
      <c r="E147" s="1283"/>
      <c r="F147" s="1283"/>
      <c r="G147" s="1283"/>
      <c r="H147" s="1283"/>
      <c r="I147" s="1283"/>
      <c r="J147" s="1283"/>
      <c r="K147" s="1283"/>
      <c r="L147" s="1283"/>
      <c r="M147" s="1283"/>
      <c r="N147" s="1283"/>
      <c r="O147" s="1283"/>
      <c r="P147" s="977">
        <f t="shared" si="71"/>
        <v>0</v>
      </c>
    </row>
    <row r="148" spans="1:16" x14ac:dyDescent="0.25">
      <c r="A148" s="1015" t="e">
        <f t="shared" si="70"/>
        <v>#REF!</v>
      </c>
      <c r="B148" s="1243" t="s">
        <v>103</v>
      </c>
      <c r="C148" s="1244"/>
      <c r="D148" s="772">
        <f>+'PROYECCION DE GASTOS'!J121*D130</f>
        <v>8836418.5047973841</v>
      </c>
      <c r="E148" s="761">
        <f>+'PROYECCION DE GASTOS'!K121*D130</f>
        <v>9413658.5843353048</v>
      </c>
      <c r="F148" s="761">
        <f>+'PROYECCION DE GASTOS'!K121*D130</f>
        <v>9413658.5843353048</v>
      </c>
      <c r="G148" s="761">
        <f>+'PROYECCION DE GASTOS'!K121*D130</f>
        <v>9413658.5843353048</v>
      </c>
      <c r="H148" s="761">
        <f>+'PROYECCION DE GASTOS'!K121*D130</f>
        <v>9413658.5843353048</v>
      </c>
      <c r="I148" s="761">
        <f>+'PROYECCION DE GASTOS'!K121*D130</f>
        <v>9413658.5843353048</v>
      </c>
      <c r="J148" s="761">
        <f>+'PROYECCION DE GASTOS'!K121*D130</f>
        <v>9413658.5843353048</v>
      </c>
      <c r="K148" s="761">
        <f>+'PROYECCION DE GASTOS'!K121*D130</f>
        <v>9413658.5843353048</v>
      </c>
      <c r="L148" s="761">
        <f>+'PROYECCION DE GASTOS'!K121*D130</f>
        <v>9413658.5843353048</v>
      </c>
      <c r="M148" s="761">
        <f>+'PROYECCION DE GASTOS'!K121*D130</f>
        <v>9413658.5843353048</v>
      </c>
      <c r="N148" s="761">
        <f>+'PROYECCION DE GASTOS'!K121*D130</f>
        <v>9413658.5843353048</v>
      </c>
      <c r="O148" s="761">
        <f>+'PROYECCION DE GASTOS'!K121*D130</f>
        <v>9413658.5843353048</v>
      </c>
      <c r="P148" s="762">
        <f t="shared" si="71"/>
        <v>112386662.9324857</v>
      </c>
    </row>
    <row r="149" spans="1:16" ht="15" customHeight="1" x14ac:dyDescent="0.25">
      <c r="A149" s="1015" t="e">
        <f t="shared" si="70"/>
        <v>#REF!</v>
      </c>
      <c r="B149" s="1243" t="s">
        <v>235</v>
      </c>
      <c r="C149" s="1244"/>
      <c r="D149" s="772">
        <f>+'PROYECCION DE GASTOS'!J127*D130</f>
        <v>257750.47718805584</v>
      </c>
      <c r="E149" s="761">
        <f>+'PROYECCION DE GASTOS'!K127*D130</f>
        <v>268696.10591399245</v>
      </c>
      <c r="F149" s="761">
        <f>+'PROYECCION DE GASTOS'!K127*D130</f>
        <v>268696.10591399245</v>
      </c>
      <c r="G149" s="761">
        <f>+'PROYECCION DE GASTOS'!K127*D130</f>
        <v>268696.10591399245</v>
      </c>
      <c r="H149" s="761">
        <f>+'PROYECCION DE GASTOS'!K127*D130</f>
        <v>268696.10591399245</v>
      </c>
      <c r="I149" s="761">
        <f>+'PROYECCION DE GASTOS'!K127*D130</f>
        <v>268696.10591399245</v>
      </c>
      <c r="J149" s="761">
        <f>+'PROYECCION DE GASTOS'!K127*D130</f>
        <v>268696.10591399245</v>
      </c>
      <c r="K149" s="761">
        <f>+'PROYECCION DE GASTOS'!K127*D130</f>
        <v>268696.10591399245</v>
      </c>
      <c r="L149" s="761">
        <f>+'PROYECCION DE GASTOS'!K127*D130</f>
        <v>268696.10591399245</v>
      </c>
      <c r="M149" s="761">
        <f>+'PROYECCION DE GASTOS'!K127*D130</f>
        <v>268696.10591399245</v>
      </c>
      <c r="N149" s="761">
        <f>+'PROYECCION DE GASTOS'!K127*D130</f>
        <v>268696.10591399245</v>
      </c>
      <c r="O149" s="761">
        <f>+'PROYECCION DE GASTOS'!K127*D130</f>
        <v>268696.10591399245</v>
      </c>
      <c r="P149" s="762">
        <f t="shared" si="71"/>
        <v>3213407.642241973</v>
      </c>
    </row>
    <row r="150" spans="1:16" x14ac:dyDescent="0.25">
      <c r="A150" s="1015" t="e">
        <f t="shared" si="70"/>
        <v>#REF!</v>
      </c>
      <c r="B150" s="1243" t="s">
        <v>230</v>
      </c>
      <c r="C150" s="1244"/>
      <c r="D150" s="772">
        <f t="shared" ref="D150:O150" si="86">+(D149*10%)*4.21%+(40000)</f>
        <v>41085.129508961712</v>
      </c>
      <c r="E150" s="761">
        <f t="shared" si="86"/>
        <v>41131.210605897912</v>
      </c>
      <c r="F150" s="761">
        <f t="shared" si="86"/>
        <v>41131.210605897912</v>
      </c>
      <c r="G150" s="761">
        <f t="shared" si="86"/>
        <v>41131.210605897912</v>
      </c>
      <c r="H150" s="761">
        <f t="shared" si="86"/>
        <v>41131.210605897912</v>
      </c>
      <c r="I150" s="761">
        <f t="shared" si="86"/>
        <v>41131.210605897912</v>
      </c>
      <c r="J150" s="761">
        <f t="shared" si="86"/>
        <v>41131.210605897912</v>
      </c>
      <c r="K150" s="761">
        <f t="shared" si="86"/>
        <v>41131.210605897912</v>
      </c>
      <c r="L150" s="761">
        <f t="shared" si="86"/>
        <v>41131.210605897912</v>
      </c>
      <c r="M150" s="761">
        <f t="shared" si="86"/>
        <v>41131.210605897912</v>
      </c>
      <c r="N150" s="761">
        <f t="shared" si="86"/>
        <v>41131.210605897912</v>
      </c>
      <c r="O150" s="761">
        <f t="shared" si="86"/>
        <v>41131.210605897912</v>
      </c>
      <c r="P150" s="762">
        <f t="shared" si="71"/>
        <v>493528.44617383892</v>
      </c>
    </row>
    <row r="151" spans="1:16" x14ac:dyDescent="0.25">
      <c r="A151" s="1015" t="e">
        <f t="shared" si="70"/>
        <v>#REF!</v>
      </c>
      <c r="B151" s="1243" t="s">
        <v>240</v>
      </c>
      <c r="C151" s="1244"/>
      <c r="D151" s="776">
        <v>0</v>
      </c>
      <c r="E151" s="800">
        <v>600000</v>
      </c>
      <c r="F151" s="800">
        <v>0</v>
      </c>
      <c r="G151" s="800">
        <v>0</v>
      </c>
      <c r="H151" s="800">
        <v>0</v>
      </c>
      <c r="I151" s="800">
        <v>0</v>
      </c>
      <c r="J151" s="800">
        <v>0</v>
      </c>
      <c r="K151" s="800">
        <v>0</v>
      </c>
      <c r="L151" s="800">
        <v>0</v>
      </c>
      <c r="M151" s="800">
        <v>0</v>
      </c>
      <c r="N151" s="800">
        <v>0</v>
      </c>
      <c r="O151" s="800">
        <v>0</v>
      </c>
      <c r="P151" s="959">
        <f t="shared" si="71"/>
        <v>600000</v>
      </c>
    </row>
    <row r="152" spans="1:16" x14ac:dyDescent="0.25">
      <c r="A152" s="1015" t="e">
        <f t="shared" si="70"/>
        <v>#REF!</v>
      </c>
      <c r="B152" s="1227" t="s">
        <v>238</v>
      </c>
      <c r="C152" s="1228"/>
      <c r="D152" s="763">
        <f>+SUM(D148:D151)</f>
        <v>9135254.1114944015</v>
      </c>
      <c r="E152" s="764">
        <f>+SUM(E148:E151)</f>
        <v>10323485.900855195</v>
      </c>
      <c r="F152" s="764">
        <f t="shared" ref="F152:O152" si="87">+SUM(F148:F151)</f>
        <v>9723485.9008551948</v>
      </c>
      <c r="G152" s="764">
        <f t="shared" si="87"/>
        <v>9723485.9008551948</v>
      </c>
      <c r="H152" s="764">
        <f t="shared" si="87"/>
        <v>9723485.9008551948</v>
      </c>
      <c r="I152" s="764">
        <f t="shared" si="87"/>
        <v>9723485.9008551948</v>
      </c>
      <c r="J152" s="764">
        <f t="shared" si="87"/>
        <v>9723485.9008551948</v>
      </c>
      <c r="K152" s="764">
        <f t="shared" si="87"/>
        <v>9723485.9008551948</v>
      </c>
      <c r="L152" s="764">
        <f t="shared" si="87"/>
        <v>9723485.9008551948</v>
      </c>
      <c r="M152" s="764">
        <f t="shared" si="87"/>
        <v>9723485.9008551948</v>
      </c>
      <c r="N152" s="764">
        <f t="shared" si="87"/>
        <v>9723485.9008551948</v>
      </c>
      <c r="O152" s="764">
        <f t="shared" si="87"/>
        <v>9723485.9008551948</v>
      </c>
      <c r="P152" s="954">
        <f t="shared" si="71"/>
        <v>116693599.02090158</v>
      </c>
    </row>
    <row r="153" spans="1:16" x14ac:dyDescent="0.25">
      <c r="A153" s="1015" t="e">
        <f t="shared" si="70"/>
        <v>#REF!</v>
      </c>
      <c r="B153" s="1219" t="s">
        <v>237</v>
      </c>
      <c r="C153" s="1220"/>
      <c r="D153" s="763">
        <f t="shared" ref="D153" si="88">+D146+D152</f>
        <v>32716076.613744535</v>
      </c>
      <c r="E153" s="764">
        <f>+E146+E152</f>
        <v>35408981.640428498</v>
      </c>
      <c r="F153" s="764">
        <f t="shared" ref="F153:O153" si="89">+F146+F152</f>
        <v>34808981.640428498</v>
      </c>
      <c r="G153" s="764">
        <f t="shared" si="89"/>
        <v>34808981.640428498</v>
      </c>
      <c r="H153" s="764">
        <f t="shared" si="89"/>
        <v>34808981.640428498</v>
      </c>
      <c r="I153" s="764">
        <f t="shared" si="89"/>
        <v>34808981.640428498</v>
      </c>
      <c r="J153" s="764">
        <f t="shared" si="89"/>
        <v>34808981.640428498</v>
      </c>
      <c r="K153" s="764">
        <f t="shared" si="89"/>
        <v>34808981.640428498</v>
      </c>
      <c r="L153" s="764">
        <f t="shared" si="89"/>
        <v>34808981.640428498</v>
      </c>
      <c r="M153" s="764">
        <f t="shared" si="89"/>
        <v>34808981.640428498</v>
      </c>
      <c r="N153" s="764">
        <f t="shared" si="89"/>
        <v>34808981.640428498</v>
      </c>
      <c r="O153" s="764">
        <f t="shared" si="89"/>
        <v>34808981.640428498</v>
      </c>
      <c r="P153" s="954">
        <f t="shared" si="71"/>
        <v>416214874.65845793</v>
      </c>
    </row>
    <row r="154" spans="1:16" x14ac:dyDescent="0.25">
      <c r="A154" s="1015" t="e">
        <f t="shared" si="70"/>
        <v>#REF!</v>
      </c>
      <c r="B154" s="1227" t="s">
        <v>30</v>
      </c>
      <c r="C154" s="1228"/>
      <c r="D154" s="763">
        <f>+D135-D153</f>
        <v>9620812.2430177331</v>
      </c>
      <c r="E154" s="764">
        <f>+E138-E153</f>
        <v>37932864.417360991</v>
      </c>
      <c r="F154" s="764">
        <f t="shared" ref="F154:O154" si="90">+F135-F153</f>
        <v>9974454.4997659549</v>
      </c>
      <c r="G154" s="764">
        <f t="shared" si="90"/>
        <v>9974454.4997659549</v>
      </c>
      <c r="H154" s="764">
        <f t="shared" si="90"/>
        <v>9974454.4997659549</v>
      </c>
      <c r="I154" s="764">
        <f t="shared" si="90"/>
        <v>9974454.4997659549</v>
      </c>
      <c r="J154" s="764">
        <f t="shared" si="90"/>
        <v>9974454.4997659549</v>
      </c>
      <c r="K154" s="764">
        <f t="shared" si="90"/>
        <v>9974454.4997659549</v>
      </c>
      <c r="L154" s="764">
        <f t="shared" si="90"/>
        <v>9974454.4997659549</v>
      </c>
      <c r="M154" s="764">
        <f t="shared" si="90"/>
        <v>9974454.4997659549</v>
      </c>
      <c r="N154" s="764">
        <f t="shared" si="90"/>
        <v>9974454.4997659549</v>
      </c>
      <c r="O154" s="764">
        <f t="shared" si="90"/>
        <v>9974454.4997659549</v>
      </c>
      <c r="P154" s="954">
        <f t="shared" si="71"/>
        <v>147298221.65803832</v>
      </c>
    </row>
    <row r="155" spans="1:16" x14ac:dyDescent="0.25">
      <c r="A155" s="1015" t="e">
        <f t="shared" si="70"/>
        <v>#REF!</v>
      </c>
      <c r="B155" s="1229" t="s">
        <v>505</v>
      </c>
      <c r="C155" s="1230"/>
      <c r="D155" s="777">
        <f>+'SIMULADOR FINANCIERO'!B42*D130</f>
        <v>286704.34100000001</v>
      </c>
      <c r="E155" s="969">
        <f>+'SIMULADOR FINANCIERO'!B43*D130</f>
        <v>262352.46309999999</v>
      </c>
      <c r="F155" s="969">
        <f>+'SIMULADOR FINANCIERO'!B44*D130</f>
        <v>237671.83929999999</v>
      </c>
      <c r="G155" s="969">
        <f>+'SIMULADOR FINANCIERO'!B45*D130</f>
        <v>212658.02529999998</v>
      </c>
      <c r="H155" s="969">
        <f>+'SIMULADOR FINANCIERO'!B46*D130</f>
        <v>187306.52290000001</v>
      </c>
      <c r="I155" s="969">
        <f>+'SIMULADOR FINANCIERO'!B47*D130</f>
        <v>161612.7751</v>
      </c>
      <c r="J155" s="969">
        <f>+'SIMULADOR FINANCIERO'!B48*D130</f>
        <v>135572.1661</v>
      </c>
      <c r="K155" s="969">
        <f>+'SIMULADOR FINANCIERO'!B49*D130</f>
        <v>109180.00659999999</v>
      </c>
      <c r="L155" s="969">
        <f>+'SIMULADOR FINANCIERO'!B50*D130</f>
        <v>82431.553400000004</v>
      </c>
      <c r="M155" s="969">
        <f>+'SIMULADOR FINANCIERO'!B51*D130</f>
        <v>55321.994699999996</v>
      </c>
      <c r="N155" s="969">
        <f>+'SIMULADOR FINANCIERO'!B52*D130</f>
        <v>27846.454999999998</v>
      </c>
      <c r="O155" s="969"/>
      <c r="P155" s="978">
        <f>SUM(D155:O155)</f>
        <v>1758658.1425000001</v>
      </c>
    </row>
    <row r="156" spans="1:16" x14ac:dyDescent="0.25">
      <c r="A156" s="1015" t="e">
        <f t="shared" si="70"/>
        <v>#REF!</v>
      </c>
      <c r="B156" s="778" t="s">
        <v>97</v>
      </c>
      <c r="C156" s="779">
        <v>3.5000000000000003E-2</v>
      </c>
      <c r="D156" s="1010">
        <f t="shared" ref="D156:M156" si="91">D132*1.19*$C156</f>
        <v>204085.00000000003</v>
      </c>
      <c r="E156" s="788">
        <f t="shared" si="91"/>
        <v>244902.00000000003</v>
      </c>
      <c r="F156" s="788">
        <f t="shared" si="91"/>
        <v>244902.00000000003</v>
      </c>
      <c r="G156" s="788">
        <f t="shared" si="91"/>
        <v>244902.00000000003</v>
      </c>
      <c r="H156" s="788">
        <f t="shared" si="91"/>
        <v>244902.00000000003</v>
      </c>
      <c r="I156" s="788">
        <f t="shared" si="91"/>
        <v>244902.00000000003</v>
      </c>
      <c r="J156" s="788">
        <f t="shared" si="91"/>
        <v>244902.00000000003</v>
      </c>
      <c r="K156" s="788">
        <f t="shared" si="91"/>
        <v>244902.00000000003</v>
      </c>
      <c r="L156" s="788">
        <f t="shared" si="91"/>
        <v>244902.00000000003</v>
      </c>
      <c r="M156" s="788">
        <f t="shared" si="91"/>
        <v>244902.00000000003</v>
      </c>
      <c r="N156" s="788">
        <f>N132*1.19*$C156*D130</f>
        <v>120001.98000000001</v>
      </c>
      <c r="O156" s="788">
        <f>O132*1.19*$C156</f>
        <v>244902.00000000003</v>
      </c>
      <c r="P156" s="789">
        <f t="shared" si="71"/>
        <v>2773106.9800000004</v>
      </c>
    </row>
    <row r="157" spans="1:16" x14ac:dyDescent="0.25">
      <c r="A157" s="1015" t="e">
        <f t="shared" si="70"/>
        <v>#REF!</v>
      </c>
      <c r="B157" s="1229" t="s">
        <v>602</v>
      </c>
      <c r="C157" s="1230"/>
      <c r="D157" s="946">
        <f>+D155</f>
        <v>286704.34100000001</v>
      </c>
      <c r="E157" s="892">
        <f>+E155</f>
        <v>262352.46309999999</v>
      </c>
      <c r="F157" s="892">
        <f>+F155</f>
        <v>237671.83929999999</v>
      </c>
      <c r="G157" s="892">
        <f t="shared" ref="G157:O157" si="92">+G155</f>
        <v>212658.02529999998</v>
      </c>
      <c r="H157" s="892">
        <f t="shared" si="92"/>
        <v>187306.52290000001</v>
      </c>
      <c r="I157" s="892">
        <f t="shared" si="92"/>
        <v>161612.7751</v>
      </c>
      <c r="J157" s="892">
        <f t="shared" si="92"/>
        <v>135572.1661</v>
      </c>
      <c r="K157" s="892">
        <f t="shared" si="92"/>
        <v>109180.00659999999</v>
      </c>
      <c r="L157" s="892">
        <f t="shared" si="92"/>
        <v>82431.553400000004</v>
      </c>
      <c r="M157" s="892">
        <f t="shared" si="92"/>
        <v>55321.994699999996</v>
      </c>
      <c r="N157" s="892">
        <f t="shared" si="92"/>
        <v>27846.454999999998</v>
      </c>
      <c r="O157" s="892">
        <f t="shared" si="92"/>
        <v>0</v>
      </c>
      <c r="P157" s="1009">
        <f t="shared" si="71"/>
        <v>1758658.1425000001</v>
      </c>
    </row>
    <row r="158" spans="1:16" x14ac:dyDescent="0.25">
      <c r="A158" s="1015" t="e">
        <f t="shared" si="70"/>
        <v>#REF!</v>
      </c>
      <c r="B158" s="1267" t="s">
        <v>75</v>
      </c>
      <c r="C158" s="1268"/>
      <c r="D158" s="947">
        <v>0</v>
      </c>
      <c r="E158" s="766">
        <v>0</v>
      </c>
      <c r="F158" s="766">
        <v>0</v>
      </c>
      <c r="G158" s="766">
        <v>0</v>
      </c>
      <c r="H158" s="766">
        <v>0</v>
      </c>
      <c r="I158" s="766">
        <v>0</v>
      </c>
      <c r="J158" s="766">
        <v>0</v>
      </c>
      <c r="K158" s="766">
        <v>0</v>
      </c>
      <c r="L158" s="766">
        <v>0</v>
      </c>
      <c r="M158" s="766">
        <v>0</v>
      </c>
      <c r="N158" s="766">
        <v>0</v>
      </c>
      <c r="O158" s="766">
        <v>0</v>
      </c>
      <c r="P158" s="767">
        <f t="shared" si="71"/>
        <v>0</v>
      </c>
    </row>
    <row r="159" spans="1:16" x14ac:dyDescent="0.25">
      <c r="A159" s="1015" t="e">
        <f t="shared" si="70"/>
        <v>#REF!</v>
      </c>
      <c r="B159" s="1231" t="s">
        <v>513</v>
      </c>
      <c r="C159" s="1232"/>
      <c r="D159" s="961">
        <f>+'SIMULADOR FINANCIERO'!C42*D130</f>
        <v>1803842.6251999999</v>
      </c>
      <c r="E159" s="951">
        <f>+'SIMULADOR FINANCIERO'!C43*D130</f>
        <v>1828194.4982</v>
      </c>
      <c r="F159" s="951">
        <f>+'SIMULADOR FINANCIERO'!C44*D130</f>
        <v>1852875.1269</v>
      </c>
      <c r="G159" s="951">
        <f>+'SIMULADOR FINANCIERO'!C45*D130</f>
        <v>1877888.9409</v>
      </c>
      <c r="H159" s="951">
        <f>+'SIMULADOR FINANCIERO'!C46*D130</f>
        <v>1903240.4384000001</v>
      </c>
      <c r="I159" s="951">
        <f>+'SIMULADOR FINANCIERO'!C47*D130</f>
        <v>1928934.1861999999</v>
      </c>
      <c r="J159" s="951">
        <f>+'SIMULADOR FINANCIERO'!C48*D130</f>
        <v>1954974.8001000001</v>
      </c>
      <c r="K159" s="951">
        <f>+'SIMULADOR FINANCIERO'!C49*D130</f>
        <v>1981366.9595999999</v>
      </c>
      <c r="L159" s="951">
        <f>+'SIMULADOR FINANCIERO'!C50*D130</f>
        <v>2008115.4128</v>
      </c>
      <c r="M159" s="951">
        <f>+'SIMULADOR FINANCIERO'!C51*D130</f>
        <v>2035224.9715</v>
      </c>
      <c r="N159" s="951">
        <f>+'SIMULADOR FINANCIERO'!C52*D130</f>
        <v>2062700.5063</v>
      </c>
      <c r="O159" s="951">
        <v>0</v>
      </c>
      <c r="P159" s="962">
        <f t="shared" si="71"/>
        <v>21237358.466099996</v>
      </c>
    </row>
    <row r="160" spans="1:16" x14ac:dyDescent="0.25">
      <c r="A160" s="1015" t="e">
        <f t="shared" si="70"/>
        <v>#REF!</v>
      </c>
      <c r="B160" s="1221" t="s">
        <v>753</v>
      </c>
      <c r="C160" s="1222"/>
      <c r="D160" s="1019">
        <v>0</v>
      </c>
      <c r="E160" s="935">
        <f>+'Plan Acción y Cronograma (ane1)'!F192*'VALORACION FINANCIERA 729-20'!D130</f>
        <v>24500000</v>
      </c>
      <c r="F160" s="793">
        <v>0</v>
      </c>
      <c r="G160" s="793">
        <v>0</v>
      </c>
      <c r="H160" s="793">
        <v>0</v>
      </c>
      <c r="I160" s="793">
        <v>0</v>
      </c>
      <c r="J160" s="793">
        <v>0</v>
      </c>
      <c r="K160" s="793">
        <v>0</v>
      </c>
      <c r="L160" s="793">
        <v>0</v>
      </c>
      <c r="M160" s="793">
        <v>0</v>
      </c>
      <c r="N160" s="793">
        <v>0</v>
      </c>
      <c r="O160" s="792">
        <v>0</v>
      </c>
      <c r="P160" s="794"/>
    </row>
    <row r="161" spans="1:16383" ht="21" customHeight="1" x14ac:dyDescent="0.25">
      <c r="A161" s="1015" t="e">
        <f t="shared" si="70"/>
        <v>#REF!</v>
      </c>
      <c r="B161" s="796" t="s">
        <v>29</v>
      </c>
      <c r="C161" s="797">
        <v>4.1000000000000003E-3</v>
      </c>
      <c r="D161" s="1010">
        <f t="shared" ref="D161:O161" si="93">+D131*$C161</f>
        <v>186471.68073214311</v>
      </c>
      <c r="E161" s="788">
        <f t="shared" si="93"/>
        <v>194390.38492800875</v>
      </c>
      <c r="F161" s="788">
        <f t="shared" si="93"/>
        <v>194390.38492800875</v>
      </c>
      <c r="G161" s="788">
        <f t="shared" si="93"/>
        <v>194390.38492800875</v>
      </c>
      <c r="H161" s="788">
        <f t="shared" si="93"/>
        <v>194390.38492800875</v>
      </c>
      <c r="I161" s="788">
        <f t="shared" si="93"/>
        <v>194390.38492800875</v>
      </c>
      <c r="J161" s="788">
        <f t="shared" si="93"/>
        <v>194390.38492800875</v>
      </c>
      <c r="K161" s="788">
        <f t="shared" si="93"/>
        <v>194390.38492800875</v>
      </c>
      <c r="L161" s="788">
        <f t="shared" si="93"/>
        <v>194390.38492800875</v>
      </c>
      <c r="M161" s="788">
        <f t="shared" si="93"/>
        <v>194390.38492800875</v>
      </c>
      <c r="N161" s="788">
        <f t="shared" si="93"/>
        <v>194390.38492800875</v>
      </c>
      <c r="O161" s="788">
        <f t="shared" si="93"/>
        <v>194390.38492800875</v>
      </c>
      <c r="P161" s="789">
        <f t="shared" si="71"/>
        <v>2324765.9149402394</v>
      </c>
    </row>
    <row r="162" spans="1:16383" ht="21" customHeight="1" x14ac:dyDescent="0.25">
      <c r="A162" s="1015" t="e">
        <f t="shared" si="70"/>
        <v>#REF!</v>
      </c>
      <c r="B162" s="1223" t="s">
        <v>597</v>
      </c>
      <c r="C162" s="1224"/>
      <c r="D162" s="763">
        <f>SUM(D156:D161)</f>
        <v>2481103.6469321428</v>
      </c>
      <c r="E162" s="764">
        <f>+E156+E157+E159+E160+E161</f>
        <v>27029839.346228011</v>
      </c>
      <c r="F162" s="764">
        <f t="shared" ref="F162:O162" si="94">+SUM(F156:F161)</f>
        <v>2529839.3511280087</v>
      </c>
      <c r="G162" s="764">
        <f t="shared" si="94"/>
        <v>2529839.3511280087</v>
      </c>
      <c r="H162" s="764">
        <f t="shared" si="94"/>
        <v>2529839.3462280086</v>
      </c>
      <c r="I162" s="764">
        <f t="shared" si="94"/>
        <v>2529839.3462280086</v>
      </c>
      <c r="J162" s="764">
        <f t="shared" si="94"/>
        <v>2529839.3511280087</v>
      </c>
      <c r="K162" s="764">
        <f t="shared" si="94"/>
        <v>2529839.3511280087</v>
      </c>
      <c r="L162" s="764">
        <f t="shared" si="94"/>
        <v>2529839.3511280087</v>
      </c>
      <c r="M162" s="764">
        <f t="shared" si="94"/>
        <v>2529839.3511280087</v>
      </c>
      <c r="N162" s="764">
        <f t="shared" si="94"/>
        <v>2404939.3262280086</v>
      </c>
      <c r="O162" s="764">
        <f t="shared" si="94"/>
        <v>439292.38492800877</v>
      </c>
      <c r="P162" s="954">
        <f t="shared" si="71"/>
        <v>52593889.503540263</v>
      </c>
    </row>
    <row r="163" spans="1:16383" x14ac:dyDescent="0.25">
      <c r="A163" s="1015" t="e">
        <f t="shared" si="70"/>
        <v>#REF!</v>
      </c>
      <c r="B163" s="1225" t="s">
        <v>31</v>
      </c>
      <c r="C163" s="1226"/>
      <c r="D163" s="763">
        <f>+D154-D162</f>
        <v>7139708.5960855903</v>
      </c>
      <c r="E163" s="764">
        <f>+E154-E162</f>
        <v>10903025.07113298</v>
      </c>
      <c r="F163" s="764">
        <f t="shared" ref="F163:O163" si="95">+F154-F162</f>
        <v>7444615.1486379467</v>
      </c>
      <c r="G163" s="764">
        <f t="shared" si="95"/>
        <v>7444615.1486379467</v>
      </c>
      <c r="H163" s="764">
        <f t="shared" si="95"/>
        <v>7444615.1535379458</v>
      </c>
      <c r="I163" s="764">
        <f t="shared" si="95"/>
        <v>7444615.1535379458</v>
      </c>
      <c r="J163" s="764">
        <f t="shared" si="95"/>
        <v>7444615.1486379467</v>
      </c>
      <c r="K163" s="764">
        <f t="shared" si="95"/>
        <v>7444615.1486379467</v>
      </c>
      <c r="L163" s="764">
        <f t="shared" si="95"/>
        <v>7444615.1486379467</v>
      </c>
      <c r="M163" s="764">
        <f t="shared" si="95"/>
        <v>7444615.1486379467</v>
      </c>
      <c r="N163" s="764">
        <f t="shared" si="95"/>
        <v>7569515.1735379463</v>
      </c>
      <c r="O163" s="764">
        <f t="shared" si="95"/>
        <v>9535162.1148379464</v>
      </c>
      <c r="P163" s="954">
        <f t="shared" si="71"/>
        <v>94704332.154498041</v>
      </c>
    </row>
    <row r="164" spans="1:16383" ht="15.75" customHeight="1" x14ac:dyDescent="0.25">
      <c r="A164" s="1015" t="e">
        <f t="shared" si="70"/>
        <v>#REF!</v>
      </c>
      <c r="B164" s="804" t="s">
        <v>507</v>
      </c>
      <c r="C164" s="775">
        <v>0.33</v>
      </c>
      <c r="D164" s="975">
        <f>D163*$C164</f>
        <v>2356103.8367082449</v>
      </c>
      <c r="E164" s="899">
        <f t="shared" ref="E164:O164" si="96">E163*$C164</f>
        <v>3597998.2734738835</v>
      </c>
      <c r="F164" s="899">
        <f t="shared" si="96"/>
        <v>2456722.9990505227</v>
      </c>
      <c r="G164" s="899">
        <f t="shared" si="96"/>
        <v>2456722.9990505227</v>
      </c>
      <c r="H164" s="899">
        <f t="shared" si="96"/>
        <v>2456723.0006675222</v>
      </c>
      <c r="I164" s="899">
        <f t="shared" si="96"/>
        <v>2456723.0006675222</v>
      </c>
      <c r="J164" s="899">
        <f t="shared" si="96"/>
        <v>2456722.9990505227</v>
      </c>
      <c r="K164" s="899">
        <f t="shared" si="96"/>
        <v>2456722.9990505227</v>
      </c>
      <c r="L164" s="899">
        <f t="shared" si="96"/>
        <v>2456722.9990505227</v>
      </c>
      <c r="M164" s="899">
        <f t="shared" si="96"/>
        <v>2456722.9990505227</v>
      </c>
      <c r="N164" s="899">
        <f t="shared" si="96"/>
        <v>2497940.0072675226</v>
      </c>
      <c r="O164" s="899">
        <f t="shared" si="96"/>
        <v>3146603.4978965223</v>
      </c>
      <c r="P164" s="976">
        <f>SUM(D164:O164)</f>
        <v>31252429.610984359</v>
      </c>
    </row>
    <row r="165" spans="1:16383" ht="15.75" customHeight="1" x14ac:dyDescent="0.25">
      <c r="A165" s="1015"/>
      <c r="B165" s="987" t="s">
        <v>735</v>
      </c>
      <c r="C165" s="1001">
        <f>+P124</f>
        <v>31194753.813696709</v>
      </c>
      <c r="D165" s="986">
        <f t="shared" ref="D165:O165" si="97">+D163-D164</f>
        <v>4783604.7593773454</v>
      </c>
      <c r="E165" s="935">
        <f t="shared" si="97"/>
        <v>7305026.7976590972</v>
      </c>
      <c r="F165" s="935">
        <f t="shared" si="97"/>
        <v>4987892.1495874245</v>
      </c>
      <c r="G165" s="935">
        <f t="shared" si="97"/>
        <v>4987892.1495874245</v>
      </c>
      <c r="H165" s="935">
        <f t="shared" si="97"/>
        <v>4987892.1528704241</v>
      </c>
      <c r="I165" s="935">
        <f t="shared" si="97"/>
        <v>4987892.1528704241</v>
      </c>
      <c r="J165" s="935">
        <f t="shared" si="97"/>
        <v>4987892.1495874245</v>
      </c>
      <c r="K165" s="935">
        <f t="shared" si="97"/>
        <v>4987892.1495874245</v>
      </c>
      <c r="L165" s="935">
        <f t="shared" si="97"/>
        <v>4987892.1495874245</v>
      </c>
      <c r="M165" s="935">
        <f t="shared" si="97"/>
        <v>4987892.1495874245</v>
      </c>
      <c r="N165" s="935">
        <f t="shared" si="97"/>
        <v>5071575.1662704237</v>
      </c>
      <c r="O165" s="935">
        <f t="shared" si="97"/>
        <v>6388558.6169414241</v>
      </c>
      <c r="P165" s="987">
        <f>+(SUM(D165:O165))</f>
        <v>63451902.543513671</v>
      </c>
    </row>
    <row r="166" spans="1:16383" s="933" customFormat="1" ht="17.25" customHeight="1" thickBot="1" x14ac:dyDescent="0.3">
      <c r="A166" s="1017" t="e">
        <f>A164+1</f>
        <v>#REF!</v>
      </c>
      <c r="B166" s="1203" t="s">
        <v>32</v>
      </c>
      <c r="C166" s="1204"/>
      <c r="D166" s="988">
        <f>+D163-D164-D165</f>
        <v>0</v>
      </c>
      <c r="E166" s="938">
        <f t="shared" ref="E166:O166" si="98">+E163-E164-E165</f>
        <v>0</v>
      </c>
      <c r="F166" s="938">
        <f t="shared" si="98"/>
        <v>0</v>
      </c>
      <c r="G166" s="938">
        <f t="shared" si="98"/>
        <v>0</v>
      </c>
      <c r="H166" s="938">
        <f t="shared" si="98"/>
        <v>0</v>
      </c>
      <c r="I166" s="938">
        <f t="shared" si="98"/>
        <v>0</v>
      </c>
      <c r="J166" s="938">
        <f t="shared" si="98"/>
        <v>0</v>
      </c>
      <c r="K166" s="938">
        <f t="shared" si="98"/>
        <v>0</v>
      </c>
      <c r="L166" s="938">
        <f t="shared" si="98"/>
        <v>0</v>
      </c>
      <c r="M166" s="938">
        <f t="shared" si="98"/>
        <v>0</v>
      </c>
      <c r="N166" s="938">
        <f t="shared" si="98"/>
        <v>0</v>
      </c>
      <c r="O166" s="938">
        <f t="shared" si="98"/>
        <v>0</v>
      </c>
      <c r="P166" s="1020"/>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c r="IU166" s="14"/>
      <c r="IV166" s="14"/>
      <c r="IW166" s="14"/>
      <c r="IX166" s="14"/>
      <c r="IY166" s="14"/>
      <c r="IZ166" s="14"/>
      <c r="JA166" s="14"/>
      <c r="JB166" s="14"/>
      <c r="JC166" s="14"/>
      <c r="JD166" s="14"/>
      <c r="JE166" s="14"/>
      <c r="JF166" s="14"/>
      <c r="JG166" s="14"/>
      <c r="JH166" s="14"/>
      <c r="JI166" s="14"/>
      <c r="JJ166" s="14"/>
      <c r="JK166" s="14"/>
      <c r="JL166" s="14"/>
      <c r="JM166" s="14"/>
      <c r="JN166" s="14"/>
      <c r="JO166" s="14"/>
      <c r="JP166" s="14"/>
      <c r="JQ166" s="14"/>
      <c r="JR166" s="14"/>
      <c r="JS166" s="14"/>
      <c r="JT166" s="14"/>
      <c r="JU166" s="14"/>
      <c r="JV166" s="14"/>
      <c r="JW166" s="14"/>
      <c r="JX166" s="14"/>
      <c r="JY166" s="14"/>
      <c r="JZ166" s="14"/>
      <c r="KA166" s="14"/>
      <c r="KB166" s="14"/>
      <c r="KC166" s="14"/>
      <c r="KD166" s="14"/>
      <c r="KE166" s="14"/>
      <c r="KF166" s="14"/>
      <c r="KG166" s="14"/>
      <c r="KH166" s="14"/>
      <c r="KI166" s="14"/>
      <c r="KJ166" s="14"/>
      <c r="KK166" s="14"/>
      <c r="KL166" s="14"/>
      <c r="KM166" s="14"/>
      <c r="KN166" s="14"/>
      <c r="KO166" s="14"/>
      <c r="KP166" s="14"/>
      <c r="KQ166" s="14"/>
      <c r="KR166" s="14"/>
      <c r="KS166" s="14"/>
      <c r="KT166" s="14"/>
      <c r="KU166" s="14"/>
      <c r="KV166" s="14"/>
      <c r="KW166" s="14"/>
      <c r="KX166" s="14"/>
      <c r="KY166" s="14"/>
      <c r="KZ166" s="14"/>
      <c r="LA166" s="14"/>
      <c r="LB166" s="14"/>
      <c r="LC166" s="14"/>
      <c r="LD166" s="14"/>
      <c r="LE166" s="14"/>
      <c r="LF166" s="14"/>
      <c r="LG166" s="14"/>
      <c r="LH166" s="14"/>
      <c r="LI166" s="14"/>
      <c r="LJ166" s="14"/>
      <c r="LK166" s="14"/>
      <c r="LL166" s="14"/>
      <c r="LM166" s="14"/>
      <c r="LN166" s="14"/>
      <c r="LO166" s="14"/>
      <c r="LP166" s="14"/>
      <c r="LQ166" s="14"/>
      <c r="LR166" s="14"/>
      <c r="LS166" s="14"/>
      <c r="LT166" s="14"/>
      <c r="LU166" s="14"/>
      <c r="LV166" s="14"/>
      <c r="LW166" s="14"/>
      <c r="LX166" s="14"/>
      <c r="LY166" s="14"/>
      <c r="LZ166" s="14"/>
      <c r="MA166" s="14"/>
      <c r="MB166" s="14"/>
      <c r="MC166" s="14"/>
      <c r="MD166" s="14"/>
      <c r="ME166" s="14"/>
      <c r="MF166" s="14"/>
      <c r="MG166" s="14"/>
      <c r="MH166" s="14"/>
      <c r="MI166" s="14"/>
      <c r="MJ166" s="14"/>
      <c r="MK166" s="14"/>
      <c r="ML166" s="14"/>
      <c r="MM166" s="14"/>
      <c r="MN166" s="14"/>
      <c r="MO166" s="14"/>
      <c r="MP166" s="14"/>
      <c r="MQ166" s="14"/>
      <c r="MR166" s="14"/>
      <c r="MS166" s="14"/>
      <c r="MT166" s="14"/>
      <c r="MU166" s="14"/>
      <c r="MV166" s="14"/>
      <c r="MW166" s="14"/>
      <c r="MX166" s="14"/>
      <c r="MY166" s="14"/>
      <c r="MZ166" s="14"/>
      <c r="NA166" s="14"/>
      <c r="NB166" s="14"/>
      <c r="NC166" s="14"/>
      <c r="ND166" s="14"/>
      <c r="NE166" s="14"/>
      <c r="NF166" s="14"/>
      <c r="NG166" s="14"/>
      <c r="NH166" s="14"/>
      <c r="NI166" s="14"/>
      <c r="NJ166" s="14"/>
      <c r="NK166" s="14"/>
      <c r="NL166" s="14"/>
      <c r="NM166" s="14"/>
      <c r="NN166" s="14"/>
      <c r="NO166" s="14"/>
      <c r="NP166" s="14"/>
      <c r="NQ166" s="14"/>
      <c r="NR166" s="14"/>
      <c r="NS166" s="14"/>
      <c r="NT166" s="14"/>
      <c r="NU166" s="14"/>
      <c r="NV166" s="14"/>
      <c r="NW166" s="14"/>
      <c r="NX166" s="14"/>
      <c r="NY166" s="14"/>
      <c r="NZ166" s="14"/>
      <c r="OA166" s="14"/>
      <c r="OB166" s="14"/>
      <c r="OC166" s="14"/>
      <c r="OD166" s="14"/>
      <c r="OE166" s="14"/>
      <c r="OF166" s="14"/>
      <c r="OG166" s="14"/>
      <c r="OH166" s="14"/>
      <c r="OI166" s="14"/>
      <c r="OJ166" s="14"/>
      <c r="OK166" s="14"/>
      <c r="OL166" s="14"/>
      <c r="OM166" s="14"/>
      <c r="ON166" s="14"/>
      <c r="OO166" s="14"/>
      <c r="OP166" s="14"/>
      <c r="OQ166" s="14"/>
      <c r="OR166" s="14"/>
      <c r="OS166" s="14"/>
      <c r="OT166" s="14"/>
      <c r="OU166" s="14"/>
      <c r="OV166" s="14"/>
      <c r="OW166" s="14"/>
      <c r="OX166" s="14"/>
      <c r="OY166" s="14"/>
      <c r="OZ166" s="14"/>
      <c r="PA166" s="14"/>
      <c r="PB166" s="14"/>
      <c r="PC166" s="14"/>
      <c r="PD166" s="14"/>
      <c r="PE166" s="14"/>
      <c r="PF166" s="14"/>
      <c r="PG166" s="14"/>
      <c r="PH166" s="14"/>
      <c r="PI166" s="14"/>
      <c r="PJ166" s="14"/>
      <c r="PK166" s="14"/>
      <c r="PL166" s="14"/>
      <c r="PM166" s="14"/>
      <c r="PN166" s="14"/>
      <c r="PO166" s="14"/>
      <c r="PP166" s="14"/>
      <c r="PQ166" s="14"/>
      <c r="PR166" s="14"/>
      <c r="PS166" s="14"/>
      <c r="PT166" s="14"/>
      <c r="PU166" s="14"/>
      <c r="PV166" s="14"/>
      <c r="PW166" s="14"/>
      <c r="PX166" s="14"/>
      <c r="PY166" s="14"/>
      <c r="PZ166" s="14"/>
      <c r="QA166" s="14"/>
      <c r="QB166" s="14"/>
      <c r="QC166" s="14"/>
      <c r="QD166" s="14"/>
      <c r="QE166" s="14"/>
      <c r="QF166" s="14"/>
      <c r="QG166" s="14"/>
      <c r="QH166" s="14"/>
      <c r="QI166" s="14"/>
      <c r="QJ166" s="14"/>
      <c r="QK166" s="14"/>
      <c r="QL166" s="14"/>
      <c r="QM166" s="14"/>
      <c r="QN166" s="14"/>
      <c r="QO166" s="14"/>
      <c r="QP166" s="14"/>
      <c r="QQ166" s="14"/>
      <c r="QR166" s="14"/>
      <c r="QS166" s="14"/>
      <c r="QT166" s="14"/>
      <c r="QU166" s="14"/>
      <c r="QV166" s="14"/>
      <c r="QW166" s="14"/>
      <c r="QX166" s="14"/>
      <c r="QY166" s="14"/>
      <c r="QZ166" s="14"/>
      <c r="RA166" s="14"/>
      <c r="RB166" s="14"/>
      <c r="RC166" s="14"/>
      <c r="RD166" s="14"/>
      <c r="RE166" s="14"/>
      <c r="RF166" s="14"/>
      <c r="RG166" s="14"/>
      <c r="RH166" s="14"/>
      <c r="RI166" s="14"/>
      <c r="RJ166" s="14"/>
      <c r="RK166" s="14"/>
      <c r="RL166" s="14"/>
      <c r="RM166" s="14"/>
      <c r="RN166" s="14"/>
      <c r="RO166" s="14"/>
      <c r="RP166" s="14"/>
      <c r="RQ166" s="14"/>
      <c r="RR166" s="14"/>
      <c r="RS166" s="14"/>
      <c r="RT166" s="14"/>
      <c r="RU166" s="14"/>
      <c r="RV166" s="14"/>
      <c r="RW166" s="14"/>
      <c r="RX166" s="14"/>
      <c r="RY166" s="14"/>
      <c r="RZ166" s="14"/>
      <c r="SA166" s="14"/>
      <c r="SB166" s="14"/>
      <c r="SC166" s="14"/>
      <c r="SD166" s="14"/>
      <c r="SE166" s="14"/>
      <c r="SF166" s="14"/>
      <c r="SG166" s="14"/>
      <c r="SH166" s="14"/>
      <c r="SI166" s="14"/>
      <c r="SJ166" s="14"/>
      <c r="SK166" s="14"/>
      <c r="SL166" s="14"/>
      <c r="SM166" s="14"/>
      <c r="SN166" s="14"/>
      <c r="SO166" s="14"/>
      <c r="SP166" s="14"/>
      <c r="SQ166" s="14"/>
      <c r="SR166" s="14"/>
      <c r="SS166" s="14"/>
      <c r="ST166" s="14"/>
      <c r="SU166" s="14"/>
      <c r="SV166" s="14"/>
      <c r="SW166" s="14"/>
      <c r="SX166" s="14"/>
      <c r="SY166" s="14"/>
      <c r="SZ166" s="14"/>
      <c r="TA166" s="14"/>
      <c r="TB166" s="14"/>
      <c r="TC166" s="14"/>
      <c r="TD166" s="14"/>
      <c r="TE166" s="14"/>
      <c r="TF166" s="14"/>
      <c r="TG166" s="14"/>
      <c r="TH166" s="14"/>
      <c r="TI166" s="14"/>
      <c r="TJ166" s="14"/>
      <c r="TK166" s="14"/>
      <c r="TL166" s="14"/>
      <c r="TM166" s="14"/>
      <c r="TN166" s="14"/>
      <c r="TO166" s="14"/>
      <c r="TP166" s="14"/>
      <c r="TQ166" s="14"/>
      <c r="TR166" s="14"/>
      <c r="TS166" s="14"/>
      <c r="TT166" s="14"/>
      <c r="TU166" s="14"/>
      <c r="TV166" s="14"/>
      <c r="TW166" s="14"/>
      <c r="TX166" s="14"/>
      <c r="TY166" s="14"/>
      <c r="TZ166" s="14"/>
      <c r="UA166" s="14"/>
      <c r="UB166" s="14"/>
      <c r="UC166" s="14"/>
      <c r="UD166" s="14"/>
      <c r="UE166" s="14"/>
      <c r="UF166" s="14"/>
      <c r="UG166" s="14"/>
      <c r="UH166" s="14"/>
      <c r="UI166" s="14"/>
      <c r="UJ166" s="14"/>
      <c r="UK166" s="14"/>
      <c r="UL166" s="14"/>
      <c r="UM166" s="14"/>
      <c r="UN166" s="14"/>
      <c r="UO166" s="14"/>
      <c r="UP166" s="14"/>
      <c r="UQ166" s="14"/>
      <c r="UR166" s="14"/>
      <c r="US166" s="14"/>
      <c r="UT166" s="14"/>
      <c r="UU166" s="14"/>
      <c r="UV166" s="14"/>
      <c r="UW166" s="14"/>
      <c r="UX166" s="14"/>
      <c r="UY166" s="14"/>
      <c r="UZ166" s="14"/>
      <c r="VA166" s="14"/>
      <c r="VB166" s="14"/>
      <c r="VC166" s="14"/>
      <c r="VD166" s="14"/>
      <c r="VE166" s="14"/>
      <c r="VF166" s="14"/>
      <c r="VG166" s="14"/>
      <c r="VH166" s="14"/>
      <c r="VI166" s="14"/>
      <c r="VJ166" s="14"/>
      <c r="VK166" s="14"/>
      <c r="VL166" s="14"/>
      <c r="VM166" s="14"/>
      <c r="VN166" s="14"/>
      <c r="VO166" s="14"/>
      <c r="VP166" s="14"/>
      <c r="VQ166" s="14"/>
      <c r="VR166" s="14"/>
      <c r="VS166" s="14"/>
      <c r="VT166" s="14"/>
      <c r="VU166" s="14"/>
      <c r="VV166" s="14"/>
      <c r="VW166" s="14"/>
      <c r="VX166" s="14"/>
      <c r="VY166" s="14"/>
      <c r="VZ166" s="14"/>
      <c r="WA166" s="14"/>
      <c r="WB166" s="14"/>
      <c r="WC166" s="14"/>
      <c r="WD166" s="14"/>
      <c r="WE166" s="14"/>
      <c r="WF166" s="14"/>
      <c r="WG166" s="14"/>
      <c r="WH166" s="14"/>
      <c r="WI166" s="14"/>
      <c r="WJ166" s="14"/>
      <c r="WK166" s="14"/>
      <c r="WL166" s="14"/>
      <c r="WM166" s="14"/>
      <c r="WN166" s="14"/>
      <c r="WO166" s="14"/>
      <c r="WP166" s="14"/>
      <c r="WQ166" s="14"/>
      <c r="WR166" s="14"/>
      <c r="WS166" s="14"/>
      <c r="WT166" s="14"/>
      <c r="WU166" s="14"/>
      <c r="WV166" s="14"/>
      <c r="WW166" s="14"/>
      <c r="WX166" s="14"/>
      <c r="WY166" s="14"/>
      <c r="WZ166" s="14"/>
      <c r="XA166" s="14"/>
      <c r="XB166" s="14"/>
      <c r="XC166" s="14"/>
      <c r="XD166" s="14"/>
      <c r="XE166" s="14"/>
      <c r="XF166" s="14"/>
      <c r="XG166" s="14"/>
      <c r="XH166" s="14"/>
      <c r="XI166" s="14"/>
      <c r="XJ166" s="14"/>
      <c r="XK166" s="14"/>
      <c r="XL166" s="14"/>
      <c r="XM166" s="14"/>
      <c r="XN166" s="14"/>
      <c r="XO166" s="14"/>
      <c r="XP166" s="14"/>
      <c r="XQ166" s="14"/>
      <c r="XR166" s="14"/>
      <c r="XS166" s="14"/>
      <c r="XT166" s="14"/>
      <c r="XU166" s="14"/>
      <c r="XV166" s="14"/>
      <c r="XW166" s="14"/>
      <c r="XX166" s="14"/>
      <c r="XY166" s="14"/>
      <c r="XZ166" s="14"/>
      <c r="YA166" s="14"/>
      <c r="YB166" s="14"/>
      <c r="YC166" s="14"/>
      <c r="YD166" s="14"/>
      <c r="YE166" s="14"/>
      <c r="YF166" s="14"/>
      <c r="YG166" s="14"/>
      <c r="YH166" s="14"/>
      <c r="YI166" s="14"/>
      <c r="YJ166" s="14"/>
      <c r="YK166" s="14"/>
      <c r="YL166" s="14"/>
      <c r="YM166" s="14"/>
      <c r="YN166" s="14"/>
      <c r="YO166" s="14"/>
      <c r="YP166" s="14"/>
      <c r="YQ166" s="14"/>
      <c r="YR166" s="14"/>
      <c r="YS166" s="14"/>
      <c r="YT166" s="14"/>
      <c r="YU166" s="14"/>
      <c r="YV166" s="14"/>
      <c r="YW166" s="14"/>
      <c r="YX166" s="14"/>
      <c r="YY166" s="14"/>
      <c r="YZ166" s="14"/>
      <c r="ZA166" s="14"/>
      <c r="ZB166" s="14"/>
      <c r="ZC166" s="14"/>
      <c r="ZD166" s="14"/>
      <c r="ZE166" s="14"/>
      <c r="ZF166" s="14"/>
      <c r="ZG166" s="14"/>
      <c r="ZH166" s="14"/>
      <c r="ZI166" s="14"/>
      <c r="ZJ166" s="14"/>
      <c r="ZK166" s="14"/>
      <c r="ZL166" s="14"/>
      <c r="ZM166" s="14"/>
      <c r="ZN166" s="14"/>
      <c r="ZO166" s="14"/>
      <c r="ZP166" s="14"/>
      <c r="ZQ166" s="14"/>
      <c r="ZR166" s="14"/>
      <c r="ZS166" s="14"/>
      <c r="ZT166" s="14"/>
      <c r="ZU166" s="14"/>
      <c r="ZV166" s="14"/>
      <c r="ZW166" s="14"/>
      <c r="ZX166" s="14"/>
      <c r="ZY166" s="14"/>
      <c r="ZZ166" s="14"/>
      <c r="AAA166" s="14"/>
      <c r="AAB166" s="14"/>
      <c r="AAC166" s="14"/>
      <c r="AAD166" s="14"/>
      <c r="AAE166" s="14"/>
      <c r="AAF166" s="14"/>
      <c r="AAG166" s="14"/>
      <c r="AAH166" s="14"/>
      <c r="AAI166" s="14"/>
      <c r="AAJ166" s="14"/>
      <c r="AAK166" s="14"/>
      <c r="AAL166" s="14"/>
      <c r="AAM166" s="14"/>
      <c r="AAN166" s="14"/>
      <c r="AAO166" s="14"/>
      <c r="AAP166" s="14"/>
      <c r="AAQ166" s="14"/>
      <c r="AAR166" s="14"/>
      <c r="AAS166" s="14"/>
      <c r="AAT166" s="14"/>
      <c r="AAU166" s="14"/>
      <c r="AAV166" s="14"/>
      <c r="AAW166" s="14"/>
      <c r="AAX166" s="14"/>
      <c r="AAY166" s="14"/>
      <c r="AAZ166" s="14"/>
      <c r="ABA166" s="14"/>
      <c r="ABB166" s="14"/>
      <c r="ABC166" s="14"/>
      <c r="ABD166" s="14"/>
      <c r="ABE166" s="14"/>
      <c r="ABF166" s="14"/>
      <c r="ABG166" s="14"/>
      <c r="ABH166" s="14"/>
      <c r="ABI166" s="14"/>
      <c r="ABJ166" s="14"/>
      <c r="ABK166" s="14"/>
      <c r="ABL166" s="14"/>
      <c r="ABM166" s="14"/>
      <c r="ABN166" s="14"/>
      <c r="ABO166" s="14"/>
      <c r="ABP166" s="14"/>
      <c r="ABQ166" s="14"/>
      <c r="ABR166" s="14"/>
      <c r="ABS166" s="14"/>
      <c r="ABT166" s="14"/>
      <c r="ABU166" s="14"/>
      <c r="ABV166" s="14"/>
      <c r="ABW166" s="14"/>
      <c r="ABX166" s="14"/>
      <c r="ABY166" s="14"/>
      <c r="ABZ166" s="14"/>
      <c r="ACA166" s="14"/>
      <c r="ACB166" s="14"/>
      <c r="ACC166" s="14"/>
      <c r="ACD166" s="14"/>
      <c r="ACE166" s="14"/>
      <c r="ACF166" s="14"/>
      <c r="ACG166" s="14"/>
      <c r="ACH166" s="14"/>
      <c r="ACI166" s="14"/>
    </row>
    <row r="167" spans="1:16383" s="1039" customFormat="1" ht="17.25" customHeight="1" thickBot="1" x14ac:dyDescent="0.3">
      <c r="A167" s="1035" t="e">
        <f t="shared" si="70"/>
        <v>#REF!</v>
      </c>
      <c r="B167" s="1048"/>
      <c r="C167" s="1048"/>
      <c r="D167" s="1049"/>
      <c r="E167" s="1049"/>
      <c r="F167" s="1049"/>
      <c r="G167" s="1049"/>
      <c r="H167" s="1049"/>
      <c r="I167" s="1049"/>
      <c r="J167" s="1049"/>
      <c r="K167" s="1049"/>
      <c r="L167" s="1049"/>
      <c r="M167" s="1049"/>
      <c r="N167" s="1049"/>
      <c r="O167" s="1049"/>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c r="IU167" s="14"/>
      <c r="IV167" s="14"/>
      <c r="IW167" s="14"/>
      <c r="IX167" s="14"/>
      <c r="IY167" s="14"/>
      <c r="IZ167" s="14"/>
      <c r="JA167" s="14"/>
      <c r="JB167" s="14"/>
      <c r="JC167" s="14"/>
      <c r="JD167" s="14"/>
      <c r="JE167" s="14"/>
      <c r="JF167" s="14"/>
      <c r="JG167" s="14"/>
      <c r="JH167" s="14"/>
      <c r="JI167" s="14"/>
      <c r="JJ167" s="14"/>
      <c r="JK167" s="14"/>
      <c r="JL167" s="14"/>
      <c r="JM167" s="14"/>
      <c r="JN167" s="14"/>
      <c r="JO167" s="14"/>
      <c r="JP167" s="14"/>
      <c r="JQ167" s="14"/>
      <c r="JR167" s="14"/>
      <c r="JS167" s="14"/>
      <c r="JT167" s="14"/>
      <c r="JU167" s="14"/>
      <c r="JV167" s="14"/>
      <c r="JW167" s="14"/>
      <c r="JX167" s="14"/>
      <c r="JY167" s="14"/>
      <c r="JZ167" s="14"/>
      <c r="KA167" s="14"/>
      <c r="KB167" s="14"/>
      <c r="KC167" s="14"/>
      <c r="KD167" s="14"/>
      <c r="KE167" s="14"/>
      <c r="KF167" s="14"/>
      <c r="KG167" s="14"/>
      <c r="KH167" s="14"/>
      <c r="KI167" s="14"/>
      <c r="KJ167" s="14"/>
      <c r="KK167" s="14"/>
      <c r="KL167" s="14"/>
      <c r="KM167" s="14"/>
      <c r="KN167" s="14"/>
      <c r="KO167" s="14"/>
      <c r="KP167" s="14"/>
      <c r="KQ167" s="14"/>
      <c r="KR167" s="14"/>
      <c r="KS167" s="14"/>
      <c r="KT167" s="14"/>
      <c r="KU167" s="14"/>
      <c r="KV167" s="14"/>
      <c r="KW167" s="14"/>
      <c r="KX167" s="14"/>
      <c r="KY167" s="14"/>
      <c r="KZ167" s="14"/>
      <c r="LA167" s="14"/>
      <c r="LB167" s="14"/>
      <c r="LC167" s="14"/>
      <c r="LD167" s="14"/>
      <c r="LE167" s="14"/>
      <c r="LF167" s="14"/>
      <c r="LG167" s="14"/>
      <c r="LH167" s="14"/>
      <c r="LI167" s="14"/>
      <c r="LJ167" s="14"/>
      <c r="LK167" s="14"/>
      <c r="LL167" s="14"/>
      <c r="LM167" s="14"/>
      <c r="LN167" s="14"/>
      <c r="LO167" s="14"/>
      <c r="LP167" s="14"/>
      <c r="LQ167" s="14"/>
      <c r="LR167" s="14"/>
      <c r="LS167" s="14"/>
      <c r="LT167" s="14"/>
      <c r="LU167" s="14"/>
      <c r="LV167" s="14"/>
      <c r="LW167" s="14"/>
      <c r="LX167" s="14"/>
      <c r="LY167" s="14"/>
      <c r="LZ167" s="14"/>
      <c r="MA167" s="14"/>
      <c r="MB167" s="14"/>
      <c r="MC167" s="14"/>
      <c r="MD167" s="14"/>
      <c r="ME167" s="14"/>
      <c r="MF167" s="14"/>
      <c r="MG167" s="14"/>
      <c r="MH167" s="14"/>
      <c r="MI167" s="14"/>
      <c r="MJ167" s="14"/>
      <c r="MK167" s="14"/>
      <c r="ML167" s="14"/>
      <c r="MM167" s="14"/>
      <c r="MN167" s="14"/>
      <c r="MO167" s="14"/>
      <c r="MP167" s="14"/>
      <c r="MQ167" s="14"/>
      <c r="MR167" s="14"/>
      <c r="MS167" s="14"/>
      <c r="MT167" s="14"/>
      <c r="MU167" s="14"/>
      <c r="MV167" s="14"/>
      <c r="MW167" s="14"/>
      <c r="MX167" s="14"/>
      <c r="MY167" s="14"/>
      <c r="MZ167" s="14"/>
      <c r="NA167" s="14"/>
      <c r="NB167" s="14"/>
      <c r="NC167" s="14"/>
      <c r="ND167" s="14"/>
      <c r="NE167" s="14"/>
      <c r="NF167" s="14"/>
      <c r="NG167" s="14"/>
      <c r="NH167" s="14"/>
      <c r="NI167" s="14"/>
      <c r="NJ167" s="14"/>
      <c r="NK167" s="14"/>
      <c r="NL167" s="14"/>
      <c r="NM167" s="14"/>
      <c r="NN167" s="14"/>
      <c r="NO167" s="14"/>
      <c r="NP167" s="14"/>
      <c r="NQ167" s="14"/>
      <c r="NR167" s="14"/>
      <c r="NS167" s="14"/>
      <c r="NT167" s="14"/>
      <c r="NU167" s="14"/>
      <c r="NV167" s="14"/>
      <c r="NW167" s="14"/>
      <c r="NX167" s="14"/>
      <c r="NY167" s="14"/>
      <c r="NZ167" s="14"/>
      <c r="OA167" s="14"/>
      <c r="OB167" s="14"/>
      <c r="OC167" s="14"/>
      <c r="OD167" s="14"/>
      <c r="OE167" s="14"/>
      <c r="OF167" s="14"/>
      <c r="OG167" s="14"/>
      <c r="OH167" s="14"/>
      <c r="OI167" s="14"/>
      <c r="OJ167" s="14"/>
      <c r="OK167" s="14"/>
      <c r="OL167" s="14"/>
      <c r="OM167" s="14"/>
      <c r="ON167" s="14"/>
      <c r="OO167" s="14"/>
      <c r="OP167" s="14"/>
      <c r="OQ167" s="14"/>
      <c r="OR167" s="14"/>
      <c r="OS167" s="14"/>
      <c r="OT167" s="14"/>
      <c r="OU167" s="14"/>
      <c r="OV167" s="14"/>
      <c r="OW167" s="14"/>
      <c r="OX167" s="14"/>
      <c r="OY167" s="14"/>
      <c r="OZ167" s="14"/>
      <c r="PA167" s="14"/>
      <c r="PB167" s="14"/>
      <c r="PC167" s="14"/>
      <c r="PD167" s="14"/>
      <c r="PE167" s="14"/>
      <c r="PF167" s="14"/>
      <c r="PG167" s="14"/>
      <c r="PH167" s="14"/>
      <c r="PI167" s="14"/>
      <c r="PJ167" s="14"/>
      <c r="PK167" s="14"/>
      <c r="PL167" s="14"/>
      <c r="PM167" s="14"/>
      <c r="PN167" s="14"/>
      <c r="PO167" s="14"/>
      <c r="PP167" s="14"/>
      <c r="PQ167" s="14"/>
      <c r="PR167" s="14"/>
      <c r="PS167" s="14"/>
      <c r="PT167" s="14"/>
      <c r="PU167" s="14"/>
      <c r="PV167" s="14"/>
      <c r="PW167" s="14"/>
      <c r="PX167" s="14"/>
      <c r="PY167" s="14"/>
      <c r="PZ167" s="14"/>
      <c r="QA167" s="14"/>
      <c r="QB167" s="14"/>
      <c r="QC167" s="14"/>
      <c r="QD167" s="14"/>
      <c r="QE167" s="14"/>
      <c r="QF167" s="14"/>
      <c r="QG167" s="14"/>
      <c r="QH167" s="14"/>
      <c r="QI167" s="14"/>
      <c r="QJ167" s="14"/>
      <c r="QK167" s="14"/>
      <c r="QL167" s="14"/>
      <c r="QM167" s="14"/>
      <c r="QN167" s="14"/>
      <c r="QO167" s="14"/>
      <c r="QP167" s="14"/>
      <c r="QQ167" s="14"/>
      <c r="QR167" s="14"/>
      <c r="QS167" s="14"/>
      <c r="QT167" s="14"/>
      <c r="QU167" s="14"/>
      <c r="QV167" s="14"/>
      <c r="QW167" s="14"/>
      <c r="QX167" s="14"/>
      <c r="QY167" s="14"/>
      <c r="QZ167" s="14"/>
      <c r="RA167" s="14"/>
      <c r="RB167" s="14"/>
      <c r="RC167" s="14"/>
      <c r="RD167" s="14"/>
      <c r="RE167" s="14"/>
      <c r="RF167" s="14"/>
      <c r="RG167" s="14"/>
      <c r="RH167" s="14"/>
      <c r="RI167" s="14"/>
      <c r="RJ167" s="14"/>
      <c r="RK167" s="14"/>
      <c r="RL167" s="14"/>
      <c r="RM167" s="14"/>
      <c r="RN167" s="14"/>
      <c r="RO167" s="14"/>
      <c r="RP167" s="14"/>
      <c r="RQ167" s="14"/>
      <c r="RR167" s="14"/>
      <c r="RS167" s="14"/>
      <c r="RT167" s="14"/>
      <c r="RU167" s="14"/>
      <c r="RV167" s="14"/>
      <c r="RW167" s="14"/>
      <c r="RX167" s="14"/>
      <c r="RY167" s="14"/>
      <c r="RZ167" s="14"/>
      <c r="SA167" s="14"/>
      <c r="SB167" s="14"/>
      <c r="SC167" s="14"/>
      <c r="SD167" s="14"/>
      <c r="SE167" s="14"/>
      <c r="SF167" s="14"/>
      <c r="SG167" s="14"/>
      <c r="SH167" s="14"/>
      <c r="SI167" s="14"/>
      <c r="SJ167" s="14"/>
      <c r="SK167" s="14"/>
      <c r="SL167" s="14"/>
      <c r="SM167" s="14"/>
      <c r="SN167" s="14"/>
      <c r="SO167" s="14"/>
      <c r="SP167" s="14"/>
      <c r="SQ167" s="14"/>
      <c r="SR167" s="14"/>
      <c r="SS167" s="14"/>
      <c r="ST167" s="14"/>
      <c r="SU167" s="14"/>
      <c r="SV167" s="14"/>
      <c r="SW167" s="14"/>
      <c r="SX167" s="14"/>
      <c r="SY167" s="14"/>
      <c r="SZ167" s="14"/>
      <c r="TA167" s="14"/>
      <c r="TB167" s="14"/>
      <c r="TC167" s="14"/>
      <c r="TD167" s="14"/>
      <c r="TE167" s="14"/>
      <c r="TF167" s="14"/>
      <c r="TG167" s="14"/>
      <c r="TH167" s="14"/>
      <c r="TI167" s="14"/>
      <c r="TJ167" s="14"/>
      <c r="TK167" s="14"/>
      <c r="TL167" s="14"/>
      <c r="TM167" s="14"/>
      <c r="TN167" s="14"/>
      <c r="TO167" s="14"/>
      <c r="TP167" s="14"/>
      <c r="TQ167" s="14"/>
      <c r="TR167" s="14"/>
      <c r="TS167" s="14"/>
      <c r="TT167" s="14"/>
      <c r="TU167" s="14"/>
      <c r="TV167" s="14"/>
      <c r="TW167" s="14"/>
      <c r="TX167" s="14"/>
      <c r="TY167" s="14"/>
      <c r="TZ167" s="14"/>
      <c r="UA167" s="14"/>
      <c r="UB167" s="14"/>
      <c r="UC167" s="14"/>
      <c r="UD167" s="14"/>
      <c r="UE167" s="14"/>
      <c r="UF167" s="14"/>
      <c r="UG167" s="14"/>
      <c r="UH167" s="14"/>
      <c r="UI167" s="14"/>
      <c r="UJ167" s="14"/>
      <c r="UK167" s="14"/>
      <c r="UL167" s="14"/>
      <c r="UM167" s="14"/>
      <c r="UN167" s="14"/>
      <c r="UO167" s="14"/>
      <c r="UP167" s="14"/>
      <c r="UQ167" s="14"/>
      <c r="UR167" s="14"/>
      <c r="US167" s="14"/>
      <c r="UT167" s="14"/>
      <c r="UU167" s="14"/>
      <c r="UV167" s="14"/>
      <c r="UW167" s="14"/>
      <c r="UX167" s="14"/>
      <c r="UY167" s="14"/>
      <c r="UZ167" s="14"/>
      <c r="VA167" s="14"/>
      <c r="VB167" s="14"/>
      <c r="VC167" s="14"/>
      <c r="VD167" s="14"/>
      <c r="VE167" s="14"/>
      <c r="VF167" s="14"/>
      <c r="VG167" s="14"/>
      <c r="VH167" s="14"/>
      <c r="VI167" s="14"/>
      <c r="VJ167" s="14"/>
      <c r="VK167" s="14"/>
      <c r="VL167" s="14"/>
      <c r="VM167" s="14"/>
      <c r="VN167" s="14"/>
      <c r="VO167" s="14"/>
      <c r="VP167" s="14"/>
      <c r="VQ167" s="14"/>
      <c r="VR167" s="14"/>
      <c r="VS167" s="14"/>
      <c r="VT167" s="14"/>
      <c r="VU167" s="14"/>
      <c r="VV167" s="14"/>
      <c r="VW167" s="14"/>
      <c r="VX167" s="14"/>
      <c r="VY167" s="14"/>
      <c r="VZ167" s="14"/>
      <c r="WA167" s="14"/>
      <c r="WB167" s="14"/>
      <c r="WC167" s="14"/>
      <c r="WD167" s="14"/>
      <c r="WE167" s="14"/>
      <c r="WF167" s="14"/>
      <c r="WG167" s="14"/>
      <c r="WH167" s="14"/>
      <c r="WI167" s="14"/>
      <c r="WJ167" s="14"/>
      <c r="WK167" s="14"/>
      <c r="WL167" s="14"/>
      <c r="WM167" s="14"/>
      <c r="WN167" s="14"/>
      <c r="WO167" s="14"/>
      <c r="WP167" s="14"/>
      <c r="WQ167" s="14"/>
      <c r="WR167" s="14"/>
      <c r="WS167" s="14"/>
      <c r="WT167" s="14"/>
      <c r="WU167" s="14"/>
      <c r="WV167" s="14"/>
      <c r="WW167" s="14"/>
      <c r="WX167" s="14"/>
      <c r="WY167" s="14"/>
      <c r="WZ167" s="14"/>
      <c r="XA167" s="14"/>
      <c r="XB167" s="14"/>
      <c r="XC167" s="14"/>
      <c r="XD167" s="14"/>
      <c r="XE167" s="14"/>
      <c r="XF167" s="14"/>
      <c r="XG167" s="14"/>
      <c r="XH167" s="14"/>
      <c r="XI167" s="14"/>
      <c r="XJ167" s="14"/>
      <c r="XK167" s="14"/>
      <c r="XL167" s="14"/>
      <c r="XM167" s="14"/>
      <c r="XN167" s="14"/>
      <c r="XO167" s="14"/>
      <c r="XP167" s="14"/>
      <c r="XQ167" s="14"/>
      <c r="XR167" s="14"/>
      <c r="XS167" s="14"/>
      <c r="XT167" s="14"/>
      <c r="XU167" s="14"/>
      <c r="XV167" s="14"/>
      <c r="XW167" s="14"/>
      <c r="XX167" s="14"/>
      <c r="XY167" s="14"/>
      <c r="XZ167" s="14"/>
      <c r="YA167" s="14"/>
      <c r="YB167" s="14"/>
      <c r="YC167" s="14"/>
      <c r="YD167" s="14"/>
      <c r="YE167" s="14"/>
      <c r="YF167" s="14"/>
      <c r="YG167" s="14"/>
      <c r="YH167" s="14"/>
      <c r="YI167" s="14"/>
      <c r="YJ167" s="14"/>
      <c r="YK167" s="14"/>
      <c r="YL167" s="14"/>
      <c r="YM167" s="14"/>
      <c r="YN167" s="14"/>
      <c r="YO167" s="14"/>
      <c r="YP167" s="14"/>
      <c r="YQ167" s="14"/>
      <c r="YR167" s="14"/>
      <c r="YS167" s="14"/>
      <c r="YT167" s="14"/>
      <c r="YU167" s="14"/>
      <c r="YV167" s="14"/>
      <c r="YW167" s="14"/>
      <c r="YX167" s="14"/>
      <c r="YY167" s="14"/>
      <c r="YZ167" s="14"/>
      <c r="ZA167" s="14"/>
      <c r="ZB167" s="14"/>
      <c r="ZC167" s="14"/>
      <c r="ZD167" s="14"/>
      <c r="ZE167" s="14"/>
      <c r="ZF167" s="14"/>
      <c r="ZG167" s="14"/>
      <c r="ZH167" s="14"/>
      <c r="ZI167" s="14"/>
      <c r="ZJ167" s="14"/>
      <c r="ZK167" s="14"/>
      <c r="ZL167" s="14"/>
      <c r="ZM167" s="14"/>
      <c r="ZN167" s="14"/>
      <c r="ZO167" s="14"/>
      <c r="ZP167" s="14"/>
      <c r="ZQ167" s="14"/>
      <c r="ZR167" s="14"/>
      <c r="ZS167" s="14"/>
      <c r="ZT167" s="14"/>
      <c r="ZU167" s="14"/>
      <c r="ZV167" s="14"/>
      <c r="ZW167" s="14"/>
      <c r="ZX167" s="14"/>
      <c r="ZY167" s="14"/>
      <c r="ZZ167" s="14"/>
      <c r="AAA167" s="14"/>
      <c r="AAB167" s="14"/>
      <c r="AAC167" s="14"/>
      <c r="AAD167" s="14"/>
      <c r="AAE167" s="14"/>
      <c r="AAF167" s="14"/>
      <c r="AAG167" s="14"/>
      <c r="AAH167" s="14"/>
      <c r="AAI167" s="14"/>
      <c r="AAJ167" s="14"/>
      <c r="AAK167" s="14"/>
      <c r="AAL167" s="14"/>
      <c r="AAM167" s="14"/>
      <c r="AAN167" s="14"/>
      <c r="AAO167" s="14"/>
      <c r="AAP167" s="14"/>
      <c r="AAQ167" s="14"/>
      <c r="AAR167" s="14"/>
      <c r="AAS167" s="14"/>
      <c r="AAT167" s="14"/>
      <c r="AAU167" s="14"/>
      <c r="AAV167" s="14"/>
      <c r="AAW167" s="14"/>
      <c r="AAX167" s="14"/>
      <c r="AAY167" s="14"/>
      <c r="AAZ167" s="14"/>
      <c r="ABA167" s="14"/>
      <c r="ABB167" s="14"/>
      <c r="ABC167" s="14"/>
      <c r="ABD167" s="14"/>
      <c r="ABE167" s="14"/>
      <c r="ABF167" s="14"/>
      <c r="ABG167" s="14"/>
      <c r="ABH167" s="14"/>
      <c r="ABI167" s="14"/>
      <c r="ABJ167" s="14"/>
      <c r="ABK167" s="14"/>
      <c r="ABL167" s="14"/>
      <c r="ABM167" s="14"/>
      <c r="ABN167" s="14"/>
      <c r="ABO167" s="14"/>
      <c r="ABP167" s="14"/>
      <c r="ABQ167" s="14"/>
      <c r="ABR167" s="14"/>
      <c r="ABS167" s="14"/>
      <c r="ABT167" s="14"/>
      <c r="ABU167" s="14"/>
      <c r="ABV167" s="14"/>
      <c r="ABW167" s="14"/>
      <c r="ABX167" s="14"/>
      <c r="ABY167" s="14"/>
      <c r="ABZ167" s="14"/>
      <c r="ACA167" s="14"/>
      <c r="ACB167" s="14"/>
      <c r="ACC167" s="14"/>
      <c r="ACD167" s="14"/>
      <c r="ACE167" s="14"/>
      <c r="ACF167" s="14"/>
      <c r="ACG167" s="14"/>
      <c r="ACH167" s="14"/>
      <c r="ACI167" s="14"/>
    </row>
    <row r="168" spans="1:16383" s="751" customFormat="1" ht="22.5" x14ac:dyDescent="0.25">
      <c r="A168" s="760" t="e">
        <f>#REF!+1</f>
        <v>#REF!</v>
      </c>
      <c r="B168" s="1209" t="s">
        <v>747</v>
      </c>
      <c r="C168" s="1210"/>
      <c r="D168" s="991"/>
      <c r="E168" s="991"/>
      <c r="F168" s="991"/>
      <c r="G168" s="991"/>
      <c r="H168" s="991"/>
      <c r="I168" s="991"/>
      <c r="J168" s="991"/>
      <c r="K168" s="991"/>
      <c r="L168" s="1022"/>
      <c r="M168" s="991"/>
      <c r="N168" s="991"/>
      <c r="O168" s="991"/>
      <c r="P168" s="940"/>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c r="JV168" s="14"/>
      <c r="JW168" s="14"/>
      <c r="JX168" s="14"/>
      <c r="JY168" s="14"/>
      <c r="JZ168" s="14"/>
      <c r="KA168" s="14"/>
      <c r="KB168" s="14"/>
      <c r="KC168" s="14"/>
      <c r="KD168" s="14"/>
      <c r="KE168" s="14"/>
      <c r="KF168" s="14"/>
      <c r="KG168" s="14"/>
      <c r="KH168" s="14"/>
      <c r="KI168" s="14"/>
      <c r="KJ168" s="14"/>
      <c r="KK168" s="14"/>
      <c r="KL168" s="14"/>
      <c r="KM168" s="14"/>
      <c r="KN168" s="14"/>
      <c r="KO168" s="14"/>
      <c r="KP168" s="14"/>
      <c r="KQ168" s="14"/>
      <c r="KR168" s="14"/>
      <c r="KS168" s="14"/>
      <c r="KT168" s="14"/>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c r="MT168" s="14"/>
      <c r="MU168" s="14"/>
      <c r="MV168" s="14"/>
      <c r="MW168" s="14"/>
      <c r="MX168" s="14"/>
      <c r="MY168" s="14"/>
      <c r="MZ168" s="14"/>
      <c r="NA168" s="14"/>
      <c r="NB168" s="14"/>
      <c r="NC168" s="14"/>
      <c r="ND168" s="14"/>
      <c r="NE168" s="14"/>
      <c r="NF168" s="14"/>
      <c r="NG168" s="14"/>
      <c r="NH168" s="14"/>
      <c r="NI168" s="14"/>
      <c r="NJ168" s="14"/>
      <c r="NK168" s="14"/>
      <c r="NL168" s="14"/>
      <c r="NM168" s="14"/>
      <c r="NN168" s="14"/>
      <c r="NO168" s="14"/>
      <c r="NP168" s="14"/>
      <c r="NQ168" s="14"/>
      <c r="NR168" s="14"/>
      <c r="NS168" s="14"/>
      <c r="NT168" s="14"/>
      <c r="NU168" s="14"/>
      <c r="NV168" s="14"/>
      <c r="NW168" s="14"/>
      <c r="NX168" s="14"/>
      <c r="NY168" s="14"/>
      <c r="NZ168" s="14"/>
      <c r="OA168" s="14"/>
      <c r="OB168" s="14"/>
      <c r="OC168" s="14"/>
      <c r="OD168" s="14"/>
      <c r="OE168" s="14"/>
      <c r="OF168" s="14"/>
      <c r="OG168" s="14"/>
      <c r="OH168" s="14"/>
      <c r="OI168" s="14"/>
      <c r="OJ168" s="14"/>
      <c r="OK168" s="14"/>
      <c r="OL168" s="14"/>
      <c r="OM168" s="14"/>
      <c r="ON168" s="14"/>
      <c r="OO168" s="14"/>
      <c r="OP168" s="14"/>
      <c r="OQ168" s="14"/>
      <c r="OR168" s="14"/>
      <c r="OS168" s="14"/>
      <c r="OT168" s="14"/>
      <c r="OU168" s="14"/>
      <c r="OV168" s="14"/>
      <c r="OW168" s="14"/>
      <c r="OX168" s="14"/>
      <c r="OY168" s="14"/>
      <c r="OZ168" s="14"/>
      <c r="PA168" s="14"/>
      <c r="PB168" s="14"/>
      <c r="PC168" s="14"/>
      <c r="PD168" s="14"/>
      <c r="PE168" s="14"/>
      <c r="PF168" s="14"/>
      <c r="PG168" s="14"/>
      <c r="PH168" s="14"/>
      <c r="PI168" s="14"/>
      <c r="PJ168" s="14"/>
      <c r="PK168" s="14"/>
      <c r="PL168" s="14"/>
      <c r="PM168" s="14"/>
      <c r="PN168" s="14"/>
      <c r="PO168" s="14"/>
      <c r="PP168" s="14"/>
      <c r="PQ168" s="14"/>
      <c r="PR168" s="14"/>
      <c r="PS168" s="14"/>
      <c r="PT168" s="14"/>
      <c r="PU168" s="14"/>
      <c r="PV168" s="14"/>
      <c r="PW168" s="14"/>
      <c r="PX168" s="14"/>
      <c r="PY168" s="14"/>
      <c r="PZ168" s="14"/>
      <c r="QA168" s="14"/>
      <c r="QB168" s="14"/>
      <c r="QC168" s="14"/>
      <c r="QD168" s="14"/>
      <c r="QE168" s="14"/>
      <c r="QF168" s="14"/>
      <c r="QG168" s="14"/>
      <c r="QH168" s="14"/>
      <c r="QI168" s="14"/>
      <c r="QJ168" s="14"/>
      <c r="QK168" s="14"/>
      <c r="QL168" s="14"/>
      <c r="QM168" s="14"/>
      <c r="QN168" s="14"/>
      <c r="QO168" s="14"/>
      <c r="QP168" s="14"/>
      <c r="QQ168" s="14"/>
      <c r="QR168" s="14"/>
      <c r="QS168" s="14"/>
      <c r="QT168" s="14"/>
      <c r="QU168" s="14"/>
      <c r="QV168" s="14"/>
      <c r="QW168" s="14"/>
      <c r="QX168" s="14"/>
      <c r="QY168" s="14"/>
      <c r="QZ168" s="14"/>
      <c r="RA168" s="14"/>
      <c r="RB168" s="14"/>
      <c r="RC168" s="14"/>
      <c r="RD168" s="14"/>
      <c r="RE168" s="14"/>
      <c r="RF168" s="14"/>
      <c r="RG168" s="14"/>
      <c r="RH168" s="14"/>
      <c r="RI168" s="14"/>
      <c r="RJ168" s="14"/>
      <c r="RK168" s="14"/>
      <c r="RL168" s="14"/>
      <c r="RM168" s="14"/>
      <c r="RN168" s="14"/>
      <c r="RO168" s="14"/>
      <c r="RP168" s="14"/>
      <c r="RQ168" s="14"/>
      <c r="RR168" s="14"/>
      <c r="RS168" s="14"/>
      <c r="RT168" s="14"/>
      <c r="RU168" s="14"/>
      <c r="RV168" s="14"/>
      <c r="RW168" s="14"/>
      <c r="RX168" s="14"/>
      <c r="RY168" s="14"/>
      <c r="RZ168" s="14"/>
      <c r="SA168" s="14"/>
      <c r="SB168" s="14"/>
      <c r="SC168" s="14"/>
      <c r="SD168" s="14"/>
      <c r="SE168" s="14"/>
      <c r="SF168" s="14"/>
      <c r="SG168" s="14"/>
      <c r="SH168" s="14"/>
      <c r="SI168" s="14"/>
      <c r="SJ168" s="14"/>
      <c r="SK168" s="14"/>
      <c r="SL168" s="14"/>
      <c r="SM168" s="14"/>
      <c r="SN168" s="14"/>
      <c r="SO168" s="14"/>
      <c r="SP168" s="14"/>
      <c r="SQ168" s="14"/>
      <c r="SR168" s="14"/>
      <c r="SS168" s="14"/>
      <c r="ST168" s="14"/>
      <c r="SU168" s="14"/>
      <c r="SV168" s="14"/>
      <c r="SW168" s="14"/>
      <c r="SX168" s="14"/>
      <c r="SY168" s="14"/>
      <c r="SZ168" s="14"/>
      <c r="TA168" s="14"/>
      <c r="TB168" s="14"/>
      <c r="TC168" s="14"/>
      <c r="TD168" s="14"/>
      <c r="TE168" s="14"/>
      <c r="TF168" s="14"/>
      <c r="TG168" s="14"/>
      <c r="TH168" s="14"/>
      <c r="TI168" s="14"/>
      <c r="TJ168" s="14"/>
      <c r="TK168" s="14"/>
      <c r="TL168" s="14"/>
      <c r="TM168" s="14"/>
      <c r="TN168" s="14"/>
      <c r="TO168" s="14"/>
      <c r="TP168" s="14"/>
      <c r="TQ168" s="14"/>
      <c r="TR168" s="14"/>
      <c r="TS168" s="14"/>
      <c r="TT168" s="14"/>
      <c r="TU168" s="14"/>
      <c r="TV168" s="14"/>
      <c r="TW168" s="14"/>
      <c r="TX168" s="14"/>
      <c r="TY168" s="14"/>
      <c r="TZ168" s="14"/>
      <c r="UA168" s="14"/>
      <c r="UB168" s="14"/>
      <c r="UC168" s="14"/>
      <c r="UD168" s="14"/>
      <c r="UE168" s="14"/>
      <c r="UF168" s="14"/>
      <c r="UG168" s="14"/>
      <c r="UH168" s="14"/>
      <c r="UI168" s="14"/>
      <c r="UJ168" s="14"/>
      <c r="UK168" s="14"/>
      <c r="UL168" s="14"/>
      <c r="UM168" s="14"/>
      <c r="UN168" s="14"/>
      <c r="UO168" s="14"/>
      <c r="UP168" s="14"/>
      <c r="UQ168" s="14"/>
      <c r="UR168" s="14"/>
      <c r="US168" s="14"/>
      <c r="UT168" s="14"/>
      <c r="UU168" s="14"/>
      <c r="UV168" s="14"/>
      <c r="UW168" s="14"/>
      <c r="UX168" s="14"/>
      <c r="UY168" s="14"/>
      <c r="UZ168" s="14"/>
      <c r="VA168" s="14"/>
      <c r="VB168" s="14"/>
      <c r="VC168" s="14"/>
      <c r="VD168" s="14"/>
      <c r="VE168" s="14"/>
      <c r="VF168" s="14"/>
      <c r="VG168" s="14"/>
      <c r="VH168" s="14"/>
      <c r="VI168" s="14"/>
      <c r="VJ168" s="14"/>
      <c r="VK168" s="14"/>
      <c r="VL168" s="14"/>
      <c r="VM168" s="14"/>
      <c r="VN168" s="14"/>
      <c r="VO168" s="14"/>
      <c r="VP168" s="14"/>
      <c r="VQ168" s="14"/>
      <c r="VR168" s="14"/>
      <c r="VS168" s="14"/>
      <c r="VT168" s="14"/>
      <c r="VU168" s="14"/>
      <c r="VV168" s="14"/>
      <c r="VW168" s="14"/>
      <c r="VX168" s="14"/>
      <c r="VY168" s="14"/>
      <c r="VZ168" s="14"/>
      <c r="WA168" s="14"/>
      <c r="WB168" s="14"/>
      <c r="WC168" s="14"/>
      <c r="WD168" s="14"/>
      <c r="WE168" s="14"/>
      <c r="WF168" s="14"/>
      <c r="WG168" s="14"/>
      <c r="WH168" s="14"/>
      <c r="WI168" s="14"/>
      <c r="WJ168" s="14"/>
      <c r="WK168" s="14"/>
      <c r="WL168" s="14"/>
      <c r="WM168" s="14"/>
      <c r="WN168" s="14"/>
      <c r="WO168" s="14"/>
      <c r="WP168" s="14"/>
      <c r="WQ168" s="14"/>
      <c r="WR168" s="14"/>
      <c r="WS168" s="14"/>
      <c r="WT168" s="14"/>
      <c r="WU168" s="14"/>
      <c r="WV168" s="14"/>
      <c r="WW168" s="14"/>
      <c r="WX168" s="14"/>
      <c r="WY168" s="14"/>
      <c r="WZ168" s="14"/>
      <c r="XA168" s="14"/>
      <c r="XB168" s="14"/>
      <c r="XC168" s="14"/>
      <c r="XD168" s="14"/>
      <c r="XE168" s="14"/>
      <c r="XF168" s="14"/>
      <c r="XG168" s="14"/>
      <c r="XH168" s="14"/>
      <c r="XI168" s="14"/>
      <c r="XJ168" s="14"/>
      <c r="XK168" s="14"/>
      <c r="XL168" s="14"/>
      <c r="XM168" s="14"/>
      <c r="XN168" s="14"/>
      <c r="XO168" s="14"/>
      <c r="XP168" s="14"/>
      <c r="XQ168" s="14"/>
      <c r="XR168" s="14"/>
      <c r="XS168" s="14"/>
      <c r="XT168" s="14"/>
      <c r="XU168" s="14"/>
      <c r="XV168" s="14"/>
      <c r="XW168" s="14"/>
      <c r="XX168" s="14"/>
      <c r="XY168" s="14"/>
      <c r="XZ168" s="14"/>
      <c r="YA168" s="14"/>
      <c r="YB168" s="14"/>
      <c r="YC168" s="14"/>
      <c r="YD168" s="14"/>
      <c r="YE168" s="14"/>
      <c r="YF168" s="14"/>
      <c r="YG168" s="14"/>
      <c r="YH168" s="14"/>
      <c r="YI168" s="14"/>
      <c r="YJ168" s="14"/>
      <c r="YK168" s="14"/>
      <c r="YL168" s="14"/>
      <c r="YM168" s="14"/>
      <c r="YN168" s="14"/>
      <c r="YO168" s="14"/>
      <c r="YP168" s="14"/>
      <c r="YQ168" s="14"/>
      <c r="YR168" s="14"/>
      <c r="YS168" s="14"/>
      <c r="YT168" s="14"/>
      <c r="YU168" s="14"/>
      <c r="YV168" s="14"/>
      <c r="YW168" s="14"/>
      <c r="YX168" s="14"/>
      <c r="YY168" s="14"/>
      <c r="YZ168" s="14"/>
      <c r="ZA168" s="14"/>
      <c r="ZB168" s="14"/>
      <c r="ZC168" s="14"/>
      <c r="ZD168" s="14"/>
      <c r="ZE168" s="14"/>
      <c r="ZF168" s="14"/>
      <c r="ZG168" s="14"/>
      <c r="ZH168" s="14"/>
      <c r="ZI168" s="14"/>
      <c r="ZJ168" s="14"/>
      <c r="ZK168" s="14"/>
      <c r="ZL168" s="14"/>
      <c r="ZM168" s="14"/>
      <c r="ZN168" s="14"/>
      <c r="ZO168" s="14"/>
      <c r="ZP168" s="14"/>
      <c r="ZQ168" s="14"/>
      <c r="ZR168" s="14"/>
      <c r="ZS168" s="14"/>
      <c r="ZT168" s="14"/>
      <c r="ZU168" s="14"/>
      <c r="ZV168" s="14"/>
      <c r="ZW168" s="14"/>
      <c r="ZX168" s="14"/>
      <c r="ZY168" s="14"/>
      <c r="ZZ168" s="14"/>
      <c r="AAA168" s="14"/>
      <c r="AAB168" s="14"/>
      <c r="AAC168" s="14"/>
      <c r="AAD168" s="14"/>
      <c r="AAE168" s="14"/>
      <c r="AAF168" s="14"/>
      <c r="AAG168" s="14"/>
      <c r="AAH168" s="14"/>
      <c r="AAI168" s="14"/>
      <c r="AAJ168" s="14"/>
      <c r="AAK168" s="14"/>
      <c r="AAL168" s="14"/>
      <c r="AAM168" s="14"/>
      <c r="AAN168" s="14"/>
      <c r="AAO168" s="14"/>
      <c r="AAP168" s="14"/>
      <c r="AAQ168" s="14"/>
      <c r="AAR168" s="14"/>
      <c r="AAS168" s="14"/>
      <c r="AAT168" s="14"/>
      <c r="AAU168" s="14"/>
      <c r="AAV168" s="14"/>
      <c r="AAW168" s="14"/>
      <c r="AAX168" s="14"/>
      <c r="AAY168" s="14"/>
      <c r="AAZ168" s="14"/>
      <c r="ABA168" s="14"/>
      <c r="ABB168" s="14"/>
      <c r="ABC168" s="14"/>
      <c r="ABD168" s="14"/>
      <c r="ABE168" s="14"/>
      <c r="ABF168" s="14"/>
      <c r="ABG168" s="14"/>
      <c r="ABH168" s="14"/>
      <c r="ABI168" s="14"/>
      <c r="ABJ168" s="14"/>
      <c r="ABK168" s="14"/>
      <c r="ABL168" s="14"/>
      <c r="ABM168" s="14"/>
      <c r="ABN168" s="14"/>
      <c r="ABO168" s="14"/>
      <c r="ABP168" s="14"/>
      <c r="ABQ168" s="14"/>
      <c r="ABR168" s="14"/>
      <c r="ABS168" s="14"/>
      <c r="ABT168" s="14"/>
      <c r="ABU168" s="14"/>
      <c r="ABV168" s="14"/>
      <c r="ABW168" s="14"/>
      <c r="ABX168" s="14"/>
      <c r="ABY168" s="14"/>
      <c r="ABZ168" s="14"/>
      <c r="ACA168" s="14"/>
      <c r="ACB168" s="14"/>
      <c r="ACC168" s="14"/>
      <c r="ACD168" s="14"/>
      <c r="ACE168" s="14"/>
      <c r="ACF168" s="14"/>
      <c r="ACG168" s="14"/>
      <c r="ACH168" s="14"/>
      <c r="ACI168" s="14"/>
      <c r="ACJ168" s="14"/>
      <c r="ACK168" s="14"/>
      <c r="ACL168" s="14"/>
      <c r="ACM168" s="14"/>
      <c r="ACN168" s="14"/>
      <c r="ACO168" s="14"/>
      <c r="ACP168" s="14"/>
      <c r="ACQ168" s="14"/>
      <c r="ACR168" s="14"/>
      <c r="ACS168" s="14"/>
      <c r="ACT168" s="14"/>
      <c r="ACU168" s="14"/>
      <c r="ACV168" s="14"/>
      <c r="ACW168" s="14"/>
      <c r="ACX168" s="14"/>
      <c r="ACY168" s="14"/>
      <c r="ACZ168" s="14"/>
      <c r="ADA168" s="14"/>
      <c r="ADB168" s="14"/>
      <c r="ADC168" s="14"/>
      <c r="ADD168" s="14"/>
      <c r="ADE168" s="14"/>
      <c r="ADF168" s="14"/>
      <c r="ADG168" s="14"/>
      <c r="ADH168" s="14"/>
      <c r="ADI168" s="14"/>
      <c r="ADJ168" s="14"/>
      <c r="ADK168" s="14"/>
      <c r="ADL168" s="14"/>
      <c r="ADM168" s="14"/>
      <c r="ADN168" s="14"/>
      <c r="ADO168" s="14"/>
      <c r="ADP168" s="14"/>
      <c r="ADQ168" s="14"/>
      <c r="ADR168" s="14"/>
      <c r="ADS168" s="14"/>
      <c r="ADT168" s="14"/>
      <c r="ADU168" s="14"/>
      <c r="ADV168" s="14"/>
      <c r="ADW168" s="14"/>
      <c r="ADX168" s="14"/>
      <c r="ADY168" s="14"/>
      <c r="ADZ168" s="14"/>
      <c r="AEA168" s="14"/>
      <c r="AEB168" s="14"/>
      <c r="AEC168" s="14"/>
      <c r="AED168" s="14"/>
      <c r="AEE168" s="14"/>
      <c r="AEF168" s="14"/>
      <c r="AEG168" s="14"/>
      <c r="AEH168" s="14"/>
      <c r="AEI168" s="14"/>
      <c r="AEJ168" s="14"/>
      <c r="AEK168" s="14"/>
      <c r="AEL168" s="14"/>
      <c r="AEM168" s="14"/>
      <c r="AEN168" s="14"/>
      <c r="AEO168" s="14"/>
      <c r="AEP168" s="14"/>
      <c r="AEQ168" s="14"/>
      <c r="AER168" s="14"/>
      <c r="AES168" s="14"/>
      <c r="AET168" s="14"/>
      <c r="AEU168" s="14"/>
      <c r="AEV168" s="14"/>
      <c r="AEW168" s="14"/>
      <c r="AEX168" s="14"/>
      <c r="AEY168" s="14"/>
      <c r="AEZ168" s="14"/>
      <c r="AFA168" s="14"/>
      <c r="AFB168" s="14"/>
      <c r="AFC168" s="14"/>
      <c r="AFD168" s="14"/>
      <c r="AFE168" s="14"/>
      <c r="AFF168" s="14"/>
      <c r="AFG168" s="14"/>
      <c r="AFH168" s="14"/>
      <c r="AFI168" s="14"/>
      <c r="AFJ168" s="14"/>
      <c r="AFK168" s="14"/>
      <c r="AFL168" s="14"/>
      <c r="AFM168" s="14"/>
      <c r="AFN168" s="14"/>
      <c r="AFO168" s="14"/>
      <c r="AFP168" s="14"/>
      <c r="AFQ168" s="14"/>
      <c r="AFR168" s="14"/>
      <c r="AFS168" s="14"/>
      <c r="AFT168" s="14"/>
      <c r="AFU168" s="14"/>
      <c r="AFV168" s="14"/>
      <c r="AFW168" s="14"/>
      <c r="AFX168" s="14"/>
      <c r="AFY168" s="14"/>
      <c r="AFZ168" s="14"/>
      <c r="AGA168" s="14"/>
      <c r="AGB168" s="14"/>
      <c r="AGC168" s="14"/>
      <c r="AGD168" s="14"/>
      <c r="AGE168" s="14"/>
      <c r="AGF168" s="14"/>
      <c r="AGG168" s="14"/>
      <c r="AGH168" s="14"/>
      <c r="AGI168" s="14"/>
      <c r="AGJ168" s="14"/>
      <c r="AGK168" s="14"/>
      <c r="AGL168" s="14"/>
      <c r="AGM168" s="14"/>
      <c r="AGN168" s="14"/>
      <c r="AGO168" s="14"/>
      <c r="AGP168" s="14"/>
      <c r="AGQ168" s="14"/>
      <c r="AGR168" s="14"/>
      <c r="AGS168" s="14"/>
      <c r="AGT168" s="14"/>
      <c r="AGU168" s="14"/>
      <c r="AGV168" s="14"/>
      <c r="AGW168" s="14"/>
      <c r="AGX168" s="14"/>
      <c r="AGY168" s="14"/>
      <c r="AGZ168" s="14"/>
      <c r="AHA168" s="14"/>
      <c r="AHB168" s="14"/>
      <c r="AHC168" s="14"/>
      <c r="AHD168" s="14"/>
      <c r="AHE168" s="14"/>
      <c r="AHF168" s="14"/>
      <c r="AHG168" s="14"/>
      <c r="AHH168" s="14"/>
      <c r="AHI168" s="14"/>
      <c r="AHJ168" s="14"/>
      <c r="AHK168" s="14"/>
      <c r="AHL168" s="14"/>
      <c r="AHM168" s="14"/>
      <c r="AHN168" s="14"/>
      <c r="AHO168" s="14"/>
      <c r="AHP168" s="14"/>
      <c r="AHQ168" s="14"/>
      <c r="AHR168" s="14"/>
      <c r="AHS168" s="14"/>
      <c r="AHT168" s="14"/>
      <c r="AHU168" s="14"/>
      <c r="AHV168" s="14"/>
      <c r="AHW168" s="14"/>
      <c r="AHX168" s="14"/>
      <c r="AHY168" s="14"/>
      <c r="AHZ168" s="14"/>
      <c r="AIA168" s="14"/>
      <c r="AIB168" s="14"/>
      <c r="AIC168" s="14"/>
      <c r="AID168" s="14"/>
      <c r="AIE168" s="14"/>
      <c r="AIF168" s="14"/>
      <c r="AIG168" s="14"/>
      <c r="AIH168" s="14"/>
      <c r="AII168" s="14"/>
      <c r="AIJ168" s="14"/>
      <c r="AIK168" s="14"/>
      <c r="AIL168" s="14"/>
      <c r="AIM168" s="14"/>
      <c r="AIN168" s="14"/>
      <c r="AIO168" s="14"/>
      <c r="AIP168" s="14"/>
      <c r="AIQ168" s="14"/>
      <c r="AIR168" s="14"/>
      <c r="AIS168" s="14"/>
      <c r="AIT168" s="14"/>
      <c r="AIU168" s="14"/>
      <c r="AIV168" s="14"/>
      <c r="AIW168" s="14"/>
      <c r="AIX168" s="14"/>
      <c r="AIY168" s="14"/>
      <c r="AIZ168" s="14"/>
      <c r="AJA168" s="14"/>
      <c r="AJB168" s="14"/>
      <c r="AJC168" s="14"/>
      <c r="AJD168" s="14"/>
      <c r="AJE168" s="14"/>
      <c r="AJF168" s="14"/>
      <c r="AJG168" s="14"/>
      <c r="AJH168" s="14"/>
      <c r="AJI168" s="14"/>
      <c r="AJJ168" s="14"/>
      <c r="AJK168" s="14"/>
      <c r="AJL168" s="14"/>
      <c r="AJM168" s="14"/>
      <c r="AJN168" s="14"/>
      <c r="AJO168" s="14"/>
      <c r="AJP168" s="14"/>
      <c r="AJQ168" s="14"/>
      <c r="AJR168" s="14"/>
      <c r="AJS168" s="14"/>
      <c r="AJT168" s="14"/>
      <c r="AJU168" s="14"/>
      <c r="AJV168" s="14"/>
      <c r="AJW168" s="14"/>
      <c r="AJX168" s="14"/>
      <c r="AJY168" s="14"/>
      <c r="AJZ168" s="14"/>
      <c r="AKA168" s="14"/>
      <c r="AKB168" s="14"/>
      <c r="AKC168" s="14"/>
      <c r="AKD168" s="14"/>
      <c r="AKE168" s="14"/>
      <c r="AKF168" s="14"/>
      <c r="AKG168" s="14"/>
      <c r="AKH168" s="14"/>
      <c r="AKI168" s="14"/>
      <c r="AKJ168" s="14"/>
      <c r="AKK168" s="14"/>
      <c r="AKL168" s="14"/>
      <c r="AKM168" s="14"/>
      <c r="AKN168" s="14"/>
      <c r="AKO168" s="14"/>
      <c r="AKP168" s="14"/>
      <c r="AKQ168" s="14"/>
      <c r="AKR168" s="14"/>
      <c r="AKS168" s="14"/>
      <c r="AKT168" s="14"/>
      <c r="AKU168" s="14"/>
      <c r="AKV168" s="14"/>
      <c r="AKW168" s="14"/>
      <c r="AKX168" s="14"/>
      <c r="AKY168" s="14"/>
      <c r="AKZ168" s="14"/>
      <c r="ALA168" s="14"/>
      <c r="ALB168" s="14"/>
      <c r="ALC168" s="14"/>
      <c r="ALD168" s="14"/>
      <c r="ALE168" s="14"/>
      <c r="ALF168" s="14"/>
      <c r="ALG168" s="14"/>
      <c r="ALH168" s="14"/>
      <c r="ALI168" s="14"/>
      <c r="ALJ168" s="14"/>
      <c r="ALK168" s="14"/>
      <c r="ALL168" s="14"/>
      <c r="ALM168" s="14"/>
      <c r="ALN168" s="14"/>
      <c r="ALO168" s="14"/>
      <c r="ALP168" s="14"/>
      <c r="ALQ168" s="14"/>
      <c r="ALR168" s="14"/>
      <c r="ALS168" s="14"/>
      <c r="ALT168" s="14"/>
      <c r="ALU168" s="14"/>
      <c r="ALV168" s="14"/>
      <c r="ALW168" s="14"/>
      <c r="ALX168" s="14"/>
      <c r="ALY168" s="14"/>
      <c r="ALZ168" s="14"/>
      <c r="AMA168" s="14"/>
      <c r="AMB168" s="14"/>
      <c r="AMC168" s="14"/>
      <c r="AMD168" s="14"/>
      <c r="AME168" s="14"/>
      <c r="AMF168" s="14"/>
      <c r="AMG168" s="14"/>
      <c r="AMH168" s="14"/>
      <c r="AMI168" s="14"/>
      <c r="AMJ168" s="14"/>
      <c r="AMK168" s="14"/>
      <c r="AML168" s="14"/>
      <c r="AMM168" s="14"/>
      <c r="AMN168" s="14"/>
      <c r="AMO168" s="14"/>
      <c r="AMP168" s="14"/>
      <c r="AMQ168" s="14"/>
      <c r="AMR168" s="14"/>
      <c r="AMS168" s="14"/>
      <c r="AMT168" s="14"/>
      <c r="AMU168" s="14"/>
      <c r="AMV168" s="14"/>
      <c r="AMW168" s="14"/>
      <c r="AMX168" s="14"/>
      <c r="AMY168" s="14"/>
      <c r="AMZ168" s="14"/>
      <c r="ANA168" s="14"/>
      <c r="ANB168" s="14"/>
      <c r="ANC168" s="14"/>
      <c r="AND168" s="14"/>
      <c r="ANE168" s="14"/>
      <c r="ANF168" s="14"/>
      <c r="ANG168" s="14"/>
      <c r="ANH168" s="14"/>
      <c r="ANI168" s="14"/>
      <c r="ANJ168" s="14"/>
      <c r="ANK168" s="14"/>
      <c r="ANL168" s="14"/>
      <c r="ANM168" s="14"/>
      <c r="ANN168" s="14"/>
      <c r="ANO168" s="14"/>
      <c r="ANP168" s="14"/>
      <c r="ANQ168" s="14"/>
      <c r="ANR168" s="14"/>
      <c r="ANS168" s="14"/>
      <c r="ANT168" s="14"/>
      <c r="ANU168" s="14"/>
      <c r="ANV168" s="14"/>
      <c r="ANW168" s="14"/>
      <c r="ANX168" s="14"/>
      <c r="ANY168" s="14"/>
      <c r="ANZ168" s="14"/>
      <c r="AOA168" s="14"/>
      <c r="AOB168" s="14"/>
      <c r="AOC168" s="14"/>
      <c r="AOD168" s="14"/>
      <c r="AOE168" s="14"/>
      <c r="AOF168" s="14"/>
      <c r="AOG168" s="14"/>
      <c r="AOH168" s="14"/>
      <c r="AOI168" s="14"/>
      <c r="AOJ168" s="14"/>
      <c r="AOK168" s="14"/>
      <c r="AOL168" s="14"/>
      <c r="AOM168" s="14"/>
      <c r="AON168" s="14"/>
      <c r="AOO168" s="14"/>
      <c r="AOP168" s="14"/>
      <c r="AOQ168" s="14"/>
      <c r="AOR168" s="14"/>
      <c r="AOS168" s="14"/>
      <c r="AOT168" s="14"/>
      <c r="AOU168" s="14"/>
      <c r="AOV168" s="14"/>
      <c r="AOW168" s="14"/>
      <c r="AOX168" s="14"/>
      <c r="AOY168" s="14"/>
      <c r="AOZ168" s="14"/>
      <c r="APA168" s="14"/>
      <c r="APB168" s="14"/>
      <c r="APC168" s="14"/>
      <c r="APD168" s="14"/>
      <c r="APE168" s="14"/>
      <c r="APF168" s="14"/>
      <c r="APG168" s="14"/>
      <c r="APH168" s="14"/>
      <c r="API168" s="14"/>
      <c r="APJ168" s="14"/>
      <c r="APK168" s="14"/>
      <c r="APL168" s="14"/>
      <c r="APM168" s="14"/>
      <c r="APN168" s="14"/>
      <c r="APO168" s="14"/>
      <c r="APP168" s="14"/>
      <c r="APQ168" s="14"/>
      <c r="APR168" s="14"/>
      <c r="APS168" s="14"/>
      <c r="APT168" s="14"/>
      <c r="APU168" s="14"/>
      <c r="APV168" s="14"/>
      <c r="APW168" s="14"/>
      <c r="APX168" s="14"/>
      <c r="APY168" s="14"/>
      <c r="APZ168" s="14"/>
      <c r="AQA168" s="14"/>
      <c r="AQB168" s="14"/>
      <c r="AQC168" s="14"/>
      <c r="AQD168" s="14"/>
      <c r="AQE168" s="14"/>
      <c r="AQF168" s="14"/>
      <c r="AQG168" s="14"/>
      <c r="AQH168" s="14"/>
      <c r="AQI168" s="14"/>
      <c r="AQJ168" s="14"/>
      <c r="AQK168" s="14"/>
      <c r="AQL168" s="14"/>
      <c r="AQM168" s="14"/>
      <c r="AQN168" s="14"/>
      <c r="AQO168" s="14"/>
      <c r="AQP168" s="14"/>
      <c r="AQQ168" s="14"/>
      <c r="AQR168" s="14"/>
      <c r="AQS168" s="14"/>
      <c r="AQT168" s="14"/>
      <c r="AQU168" s="14"/>
      <c r="AQV168" s="14"/>
      <c r="AQW168" s="14"/>
      <c r="AQX168" s="14"/>
      <c r="AQY168" s="14"/>
      <c r="AQZ168" s="14"/>
      <c r="ARA168" s="14"/>
      <c r="ARB168" s="14"/>
      <c r="ARC168" s="14"/>
      <c r="ARD168" s="14"/>
      <c r="ARE168" s="14"/>
      <c r="ARF168" s="14"/>
      <c r="ARG168" s="14"/>
      <c r="ARH168" s="14"/>
      <c r="ARI168" s="14"/>
      <c r="ARJ168" s="14"/>
      <c r="ARK168" s="14"/>
      <c r="ARL168" s="14"/>
      <c r="ARM168" s="14"/>
      <c r="ARN168" s="14"/>
      <c r="ARO168" s="14"/>
      <c r="ARP168" s="14"/>
      <c r="ARQ168" s="14"/>
      <c r="ARR168" s="14"/>
      <c r="ARS168" s="14"/>
      <c r="ART168" s="14"/>
      <c r="ARU168" s="14"/>
      <c r="ARV168" s="14"/>
      <c r="ARW168" s="14"/>
      <c r="ARX168" s="14"/>
      <c r="ARY168" s="14"/>
      <c r="ARZ168" s="14"/>
      <c r="ASA168" s="14"/>
      <c r="ASB168" s="14"/>
      <c r="ASC168" s="14"/>
      <c r="ASD168" s="14"/>
      <c r="ASE168" s="14"/>
      <c r="ASF168" s="14"/>
      <c r="ASG168" s="14"/>
      <c r="ASH168" s="14"/>
      <c r="ASI168" s="14"/>
      <c r="ASJ168" s="14"/>
      <c r="ASK168" s="14"/>
      <c r="ASL168" s="14"/>
      <c r="ASM168" s="14"/>
      <c r="ASN168" s="14"/>
      <c r="ASO168" s="14"/>
      <c r="ASP168" s="14"/>
      <c r="ASQ168" s="14"/>
      <c r="ASR168" s="14"/>
      <c r="ASS168" s="14"/>
      <c r="AST168" s="14"/>
      <c r="ASU168" s="14"/>
      <c r="ASV168" s="14"/>
      <c r="ASW168" s="14"/>
      <c r="ASX168" s="14"/>
      <c r="ASY168" s="14"/>
      <c r="ASZ168" s="14"/>
      <c r="ATA168" s="14"/>
      <c r="ATB168" s="14"/>
      <c r="ATC168" s="14"/>
      <c r="ATD168" s="14"/>
      <c r="ATE168" s="14"/>
      <c r="ATF168" s="14"/>
      <c r="ATG168" s="14"/>
      <c r="ATH168" s="14"/>
      <c r="ATI168" s="14"/>
      <c r="ATJ168" s="14"/>
      <c r="ATK168" s="14"/>
      <c r="ATL168" s="14"/>
      <c r="ATM168" s="14"/>
      <c r="ATN168" s="14"/>
      <c r="ATO168" s="14"/>
      <c r="ATP168" s="14"/>
      <c r="ATQ168" s="14"/>
      <c r="ATR168" s="14"/>
      <c r="ATS168" s="14"/>
      <c r="ATT168" s="14"/>
      <c r="ATU168" s="14"/>
      <c r="ATV168" s="14"/>
      <c r="ATW168" s="14"/>
      <c r="ATX168" s="14"/>
      <c r="ATY168" s="14"/>
      <c r="ATZ168" s="14"/>
      <c r="AUA168" s="14"/>
      <c r="AUB168" s="14"/>
      <c r="AUC168" s="14"/>
      <c r="AUD168" s="14"/>
      <c r="AUE168" s="14"/>
      <c r="AUF168" s="14"/>
      <c r="AUG168" s="14"/>
      <c r="AUH168" s="14"/>
      <c r="AUI168" s="14"/>
      <c r="AUJ168" s="14"/>
      <c r="AUK168" s="14"/>
      <c r="AUL168" s="14"/>
      <c r="AUM168" s="14"/>
      <c r="AUN168" s="14"/>
      <c r="AUO168" s="14"/>
      <c r="AUP168" s="14"/>
      <c r="AUQ168" s="14"/>
      <c r="AUR168" s="14"/>
      <c r="AUS168" s="14"/>
      <c r="AUT168" s="14"/>
      <c r="AUU168" s="14"/>
      <c r="AUV168" s="14"/>
      <c r="AUW168" s="14"/>
      <c r="AUX168" s="14"/>
      <c r="AUY168" s="14"/>
      <c r="AUZ168" s="14"/>
      <c r="AVA168" s="14"/>
      <c r="AVB168" s="14"/>
      <c r="AVC168" s="14"/>
      <c r="AVD168" s="14"/>
      <c r="AVE168" s="14"/>
      <c r="AVF168" s="14"/>
      <c r="AVG168" s="14"/>
      <c r="AVH168" s="14"/>
      <c r="AVI168" s="14"/>
      <c r="AVJ168" s="14"/>
      <c r="AVK168" s="14"/>
      <c r="AVL168" s="14"/>
      <c r="AVM168" s="14"/>
      <c r="AVN168" s="14"/>
      <c r="AVO168" s="14"/>
      <c r="AVP168" s="14"/>
      <c r="AVQ168" s="14"/>
      <c r="AVR168" s="14"/>
      <c r="AVS168" s="14"/>
      <c r="AVT168" s="14"/>
      <c r="AVU168" s="14"/>
      <c r="AVV168" s="14"/>
      <c r="AVW168" s="14"/>
      <c r="AVX168" s="14"/>
      <c r="AVY168" s="14"/>
      <c r="AVZ168" s="14"/>
      <c r="AWA168" s="14"/>
      <c r="AWB168" s="14"/>
      <c r="AWC168" s="14"/>
      <c r="AWD168" s="14"/>
      <c r="AWE168" s="14"/>
      <c r="AWF168" s="14"/>
      <c r="AWG168" s="14"/>
      <c r="AWH168" s="14"/>
      <c r="AWI168" s="14"/>
      <c r="AWJ168" s="14"/>
      <c r="AWK168" s="14"/>
      <c r="AWL168" s="14"/>
      <c r="AWM168" s="14"/>
      <c r="AWN168" s="14"/>
      <c r="AWO168" s="14"/>
      <c r="AWP168" s="14"/>
      <c r="AWQ168" s="14"/>
      <c r="AWR168" s="14"/>
      <c r="AWS168" s="14"/>
      <c r="AWT168" s="14"/>
      <c r="AWU168" s="14"/>
      <c r="AWV168" s="14"/>
      <c r="AWW168" s="14"/>
      <c r="AWX168" s="14"/>
      <c r="AWY168" s="14"/>
      <c r="AWZ168" s="14"/>
      <c r="AXA168" s="14"/>
      <c r="AXB168" s="14"/>
      <c r="AXC168" s="14"/>
      <c r="AXD168" s="14"/>
      <c r="AXE168" s="14"/>
      <c r="AXF168" s="14"/>
      <c r="AXG168" s="14"/>
      <c r="AXH168" s="14"/>
      <c r="AXI168" s="14"/>
      <c r="AXJ168" s="14"/>
      <c r="AXK168" s="14"/>
      <c r="AXL168" s="14"/>
      <c r="AXM168" s="14"/>
      <c r="AXN168" s="14"/>
      <c r="AXO168" s="14"/>
      <c r="AXP168" s="14"/>
      <c r="AXQ168" s="14"/>
      <c r="AXR168" s="14"/>
      <c r="AXS168" s="14"/>
      <c r="AXT168" s="14"/>
      <c r="AXU168" s="14"/>
      <c r="AXV168" s="14"/>
      <c r="AXW168" s="14"/>
      <c r="AXX168" s="14"/>
      <c r="AXY168" s="14"/>
      <c r="AXZ168" s="14"/>
      <c r="AYA168" s="14"/>
      <c r="AYB168" s="14"/>
      <c r="AYC168" s="14"/>
      <c r="AYD168" s="14"/>
      <c r="AYE168" s="14"/>
      <c r="AYF168" s="14"/>
      <c r="AYG168" s="14"/>
      <c r="AYH168" s="14"/>
      <c r="AYI168" s="14"/>
      <c r="AYJ168" s="14"/>
      <c r="AYK168" s="14"/>
      <c r="AYL168" s="14"/>
      <c r="AYM168" s="14"/>
      <c r="AYN168" s="14"/>
      <c r="AYO168" s="14"/>
      <c r="AYP168" s="14"/>
      <c r="AYQ168" s="14"/>
      <c r="AYR168" s="14"/>
      <c r="AYS168" s="14"/>
      <c r="AYT168" s="14"/>
      <c r="AYU168" s="14"/>
      <c r="AYV168" s="14"/>
      <c r="AYW168" s="14"/>
      <c r="AYX168" s="14"/>
      <c r="AYY168" s="14"/>
      <c r="AYZ168" s="14"/>
      <c r="AZA168" s="14"/>
      <c r="AZB168" s="14"/>
      <c r="AZC168" s="14"/>
      <c r="AZD168" s="14"/>
      <c r="AZE168" s="14"/>
      <c r="AZF168" s="14"/>
      <c r="AZG168" s="14"/>
      <c r="AZH168" s="14"/>
      <c r="AZI168" s="14"/>
      <c r="AZJ168" s="14"/>
      <c r="AZK168" s="14"/>
      <c r="AZL168" s="14"/>
      <c r="AZM168" s="14"/>
      <c r="AZN168" s="14"/>
      <c r="AZO168" s="14"/>
      <c r="AZP168" s="14"/>
      <c r="AZQ168" s="14"/>
      <c r="AZR168" s="14"/>
      <c r="AZS168" s="14"/>
      <c r="AZT168" s="14"/>
      <c r="AZU168" s="14"/>
      <c r="AZV168" s="14"/>
      <c r="AZW168" s="14"/>
      <c r="AZX168" s="14"/>
      <c r="AZY168" s="14"/>
      <c r="AZZ168" s="14"/>
      <c r="BAA168" s="14"/>
      <c r="BAB168" s="14"/>
      <c r="BAC168" s="14"/>
      <c r="BAD168" s="14"/>
      <c r="BAE168" s="14"/>
      <c r="BAF168" s="14"/>
      <c r="BAG168" s="14"/>
      <c r="BAH168" s="14"/>
      <c r="BAI168" s="14"/>
      <c r="BAJ168" s="14"/>
      <c r="BAK168" s="14"/>
      <c r="BAL168" s="14"/>
      <c r="BAM168" s="14"/>
      <c r="BAN168" s="14"/>
      <c r="BAO168" s="14"/>
      <c r="BAP168" s="14"/>
      <c r="BAQ168" s="14"/>
      <c r="BAR168" s="14"/>
      <c r="BAS168" s="14"/>
      <c r="BAT168" s="14"/>
      <c r="BAU168" s="14"/>
      <c r="BAV168" s="14"/>
      <c r="BAW168" s="14"/>
      <c r="BAX168" s="14"/>
      <c r="BAY168" s="14"/>
      <c r="BAZ168" s="14"/>
      <c r="BBA168" s="14"/>
      <c r="BBB168" s="14"/>
      <c r="BBC168" s="14"/>
      <c r="BBD168" s="14"/>
      <c r="BBE168" s="14"/>
      <c r="BBF168" s="14"/>
      <c r="BBG168" s="14"/>
      <c r="BBH168" s="14"/>
      <c r="BBI168" s="14"/>
      <c r="BBJ168" s="14"/>
      <c r="BBK168" s="14"/>
      <c r="BBL168" s="14"/>
      <c r="BBM168" s="14"/>
      <c r="BBN168" s="14"/>
      <c r="BBO168" s="14"/>
      <c r="BBP168" s="14"/>
      <c r="BBQ168" s="14"/>
      <c r="BBR168" s="14"/>
      <c r="BBS168" s="14"/>
      <c r="BBT168" s="14"/>
      <c r="BBU168" s="14"/>
      <c r="BBV168" s="14"/>
      <c r="BBW168" s="14"/>
      <c r="BBX168" s="14"/>
      <c r="BBY168" s="14"/>
      <c r="BBZ168" s="14"/>
      <c r="BCA168" s="14"/>
      <c r="BCB168" s="14"/>
      <c r="BCC168" s="14"/>
      <c r="BCD168" s="14"/>
      <c r="BCE168" s="14"/>
      <c r="BCF168" s="14"/>
      <c r="BCG168" s="14"/>
      <c r="BCH168" s="14"/>
      <c r="BCI168" s="14"/>
      <c r="BCJ168" s="14"/>
      <c r="BCK168" s="14"/>
      <c r="BCL168" s="14"/>
      <c r="BCM168" s="14"/>
      <c r="BCN168" s="14"/>
      <c r="BCO168" s="14"/>
      <c r="BCP168" s="14"/>
      <c r="BCQ168" s="14"/>
      <c r="BCR168" s="14"/>
      <c r="BCS168" s="14"/>
      <c r="BCT168" s="14"/>
      <c r="BCU168" s="14"/>
      <c r="BCV168" s="14"/>
      <c r="BCW168" s="14"/>
      <c r="BCX168" s="14"/>
      <c r="BCY168" s="14"/>
      <c r="BCZ168" s="14"/>
      <c r="BDA168" s="14"/>
      <c r="BDB168" s="14"/>
      <c r="BDC168" s="14"/>
      <c r="BDD168" s="14"/>
      <c r="BDE168" s="14"/>
      <c r="BDF168" s="14"/>
      <c r="BDG168" s="14"/>
      <c r="BDH168" s="14"/>
      <c r="BDI168" s="14"/>
      <c r="BDJ168" s="14"/>
      <c r="BDK168" s="14"/>
      <c r="BDL168" s="14"/>
      <c r="BDM168" s="14"/>
      <c r="BDN168" s="14"/>
      <c r="BDO168" s="14"/>
      <c r="BDP168" s="14"/>
      <c r="BDQ168" s="14"/>
      <c r="BDR168" s="14"/>
      <c r="BDS168" s="14"/>
      <c r="BDT168" s="14"/>
      <c r="BDU168" s="14"/>
      <c r="BDV168" s="14"/>
      <c r="BDW168" s="14"/>
      <c r="BDX168" s="14"/>
      <c r="BDY168" s="14"/>
      <c r="BDZ168" s="14"/>
      <c r="BEA168" s="14"/>
      <c r="BEB168" s="14"/>
      <c r="BEC168" s="14"/>
      <c r="BED168" s="14"/>
      <c r="BEE168" s="14"/>
      <c r="BEF168" s="14"/>
      <c r="BEG168" s="14"/>
      <c r="BEH168" s="14"/>
      <c r="BEI168" s="14"/>
      <c r="BEJ168" s="14"/>
      <c r="BEK168" s="14"/>
      <c r="BEL168" s="14"/>
      <c r="BEM168" s="14"/>
      <c r="BEN168" s="14"/>
      <c r="BEO168" s="14"/>
      <c r="BEP168" s="14"/>
      <c r="BEQ168" s="14"/>
      <c r="BER168" s="14"/>
      <c r="BES168" s="14"/>
      <c r="BET168" s="14"/>
      <c r="BEU168" s="14"/>
      <c r="BEV168" s="14"/>
      <c r="BEW168" s="14"/>
      <c r="BEX168" s="14"/>
      <c r="BEY168" s="14"/>
      <c r="BEZ168" s="14"/>
      <c r="BFA168" s="14"/>
      <c r="BFB168" s="14"/>
      <c r="BFC168" s="14"/>
      <c r="BFD168" s="14"/>
      <c r="BFE168" s="14"/>
      <c r="BFF168" s="14"/>
      <c r="BFG168" s="14"/>
      <c r="BFH168" s="14"/>
      <c r="BFI168" s="14"/>
      <c r="BFJ168" s="14"/>
      <c r="BFK168" s="14"/>
      <c r="BFL168" s="14"/>
      <c r="BFM168" s="14"/>
      <c r="BFN168" s="14"/>
      <c r="BFO168" s="14"/>
      <c r="BFP168" s="14"/>
      <c r="BFQ168" s="14"/>
      <c r="BFR168" s="14"/>
      <c r="BFS168" s="14"/>
      <c r="BFT168" s="14"/>
      <c r="BFU168" s="14"/>
      <c r="BFV168" s="14"/>
      <c r="BFW168" s="14"/>
      <c r="BFX168" s="14"/>
      <c r="BFY168" s="14"/>
      <c r="BFZ168" s="14"/>
      <c r="BGA168" s="14"/>
      <c r="BGB168" s="14"/>
      <c r="BGC168" s="14"/>
      <c r="BGD168" s="14"/>
      <c r="BGE168" s="14"/>
      <c r="BGF168" s="14"/>
      <c r="BGG168" s="14"/>
      <c r="BGH168" s="14"/>
      <c r="BGI168" s="14"/>
      <c r="BGJ168" s="14"/>
      <c r="BGK168" s="14"/>
      <c r="BGL168" s="14"/>
      <c r="BGM168" s="14"/>
      <c r="BGN168" s="14"/>
      <c r="BGO168" s="14"/>
      <c r="BGP168" s="14"/>
      <c r="BGQ168" s="14"/>
      <c r="BGR168" s="14"/>
      <c r="BGS168" s="14"/>
      <c r="BGT168" s="14"/>
      <c r="BGU168" s="14"/>
      <c r="BGV168" s="14"/>
      <c r="BGW168" s="14"/>
      <c r="BGX168" s="14"/>
      <c r="BGY168" s="14"/>
      <c r="BGZ168" s="14"/>
      <c r="BHA168" s="14"/>
      <c r="BHB168" s="14"/>
      <c r="BHC168" s="14"/>
      <c r="BHD168" s="14"/>
      <c r="BHE168" s="14"/>
      <c r="BHF168" s="14"/>
      <c r="BHG168" s="14"/>
      <c r="BHH168" s="14"/>
      <c r="BHI168" s="14"/>
      <c r="BHJ168" s="14"/>
      <c r="BHK168" s="14"/>
      <c r="BHL168" s="14"/>
      <c r="BHM168" s="14"/>
      <c r="BHN168" s="14"/>
      <c r="BHO168" s="14"/>
      <c r="BHP168" s="14"/>
      <c r="BHQ168" s="14"/>
      <c r="BHR168" s="14"/>
      <c r="BHS168" s="14"/>
      <c r="BHT168" s="14"/>
      <c r="BHU168" s="14"/>
      <c r="BHV168" s="14"/>
      <c r="BHW168" s="14"/>
      <c r="BHX168" s="14"/>
      <c r="BHY168" s="14"/>
      <c r="BHZ168" s="14"/>
      <c r="BIA168" s="14"/>
      <c r="BIB168" s="14"/>
      <c r="BIC168" s="14"/>
      <c r="BID168" s="14"/>
      <c r="BIE168" s="14"/>
      <c r="BIF168" s="14"/>
      <c r="BIG168" s="14"/>
      <c r="BIH168" s="14"/>
      <c r="BII168" s="14"/>
      <c r="BIJ168" s="14"/>
      <c r="BIK168" s="14"/>
      <c r="BIL168" s="14"/>
      <c r="BIM168" s="14"/>
      <c r="BIN168" s="14"/>
      <c r="BIO168" s="14"/>
      <c r="BIP168" s="14"/>
      <c r="BIQ168" s="14"/>
      <c r="BIR168" s="14"/>
      <c r="BIS168" s="14"/>
      <c r="BIT168" s="14"/>
      <c r="BIU168" s="14"/>
      <c r="BIV168" s="14"/>
      <c r="BIW168" s="14"/>
      <c r="BIX168" s="14"/>
      <c r="BIY168" s="14"/>
      <c r="BIZ168" s="14"/>
      <c r="BJA168" s="14"/>
      <c r="BJB168" s="14"/>
      <c r="BJC168" s="14"/>
      <c r="BJD168" s="14"/>
      <c r="BJE168" s="14"/>
      <c r="BJF168" s="14"/>
      <c r="BJG168" s="14"/>
      <c r="BJH168" s="14"/>
      <c r="BJI168" s="14"/>
      <c r="BJJ168" s="14"/>
      <c r="BJK168" s="14"/>
      <c r="BJL168" s="14"/>
      <c r="BJM168" s="14"/>
      <c r="BJN168" s="14"/>
      <c r="BJO168" s="14"/>
      <c r="BJP168" s="14"/>
      <c r="BJQ168" s="14"/>
      <c r="BJR168" s="14"/>
      <c r="BJS168" s="14"/>
      <c r="BJT168" s="14"/>
      <c r="BJU168" s="14"/>
      <c r="BJV168" s="14"/>
      <c r="BJW168" s="14"/>
      <c r="BJX168" s="14"/>
      <c r="BJY168" s="14"/>
      <c r="BJZ168" s="14"/>
      <c r="BKA168" s="14"/>
      <c r="BKB168" s="14"/>
      <c r="BKC168" s="14"/>
      <c r="BKD168" s="14"/>
      <c r="BKE168" s="14"/>
      <c r="BKF168" s="14"/>
      <c r="BKG168" s="14"/>
      <c r="BKH168" s="14"/>
      <c r="BKI168" s="14"/>
      <c r="BKJ168" s="14"/>
      <c r="BKK168" s="14"/>
      <c r="BKL168" s="14"/>
      <c r="BKM168" s="14"/>
      <c r="BKN168" s="14"/>
      <c r="BKO168" s="14"/>
      <c r="BKP168" s="14"/>
      <c r="BKQ168" s="14"/>
      <c r="BKR168" s="14"/>
      <c r="BKS168" s="14"/>
      <c r="BKT168" s="14"/>
      <c r="BKU168" s="14"/>
      <c r="BKV168" s="14"/>
      <c r="BKW168" s="14"/>
      <c r="BKX168" s="14"/>
      <c r="BKY168" s="14"/>
      <c r="BKZ168" s="14"/>
      <c r="BLA168" s="14"/>
      <c r="BLB168" s="14"/>
      <c r="BLC168" s="14"/>
      <c r="BLD168" s="14"/>
      <c r="BLE168" s="14"/>
      <c r="BLF168" s="14"/>
      <c r="BLG168" s="14"/>
      <c r="BLH168" s="14"/>
      <c r="BLI168" s="14"/>
      <c r="BLJ168" s="14"/>
      <c r="BLK168" s="14"/>
      <c r="BLL168" s="14"/>
      <c r="BLM168" s="14"/>
      <c r="BLN168" s="14"/>
      <c r="BLO168" s="14"/>
      <c r="BLP168" s="14"/>
      <c r="BLQ168" s="14"/>
      <c r="BLR168" s="14"/>
      <c r="BLS168" s="14"/>
      <c r="BLT168" s="14"/>
      <c r="BLU168" s="14"/>
      <c r="BLV168" s="14"/>
      <c r="BLW168" s="14"/>
      <c r="BLX168" s="14"/>
      <c r="BLY168" s="14"/>
      <c r="BLZ168" s="14"/>
      <c r="BMA168" s="14"/>
      <c r="BMB168" s="14"/>
      <c r="BMC168" s="14"/>
      <c r="BMD168" s="14"/>
      <c r="BME168" s="14"/>
      <c r="BMF168" s="14"/>
      <c r="BMG168" s="14"/>
      <c r="BMH168" s="14"/>
      <c r="BMI168" s="14"/>
      <c r="BMJ168" s="14"/>
      <c r="BMK168" s="14"/>
      <c r="BML168" s="14"/>
      <c r="BMM168" s="14"/>
      <c r="BMN168" s="14"/>
      <c r="BMO168" s="14"/>
      <c r="BMP168" s="14"/>
      <c r="BMQ168" s="14"/>
      <c r="BMR168" s="14"/>
      <c r="BMS168" s="14"/>
      <c r="BMT168" s="14"/>
      <c r="BMU168" s="14"/>
      <c r="BMV168" s="14"/>
      <c r="BMW168" s="14"/>
      <c r="BMX168" s="14"/>
      <c r="BMY168" s="14"/>
      <c r="BMZ168" s="14"/>
      <c r="BNA168" s="14"/>
      <c r="BNB168" s="14"/>
      <c r="BNC168" s="14"/>
      <c r="BND168" s="14"/>
      <c r="BNE168" s="14"/>
      <c r="BNF168" s="14"/>
      <c r="BNG168" s="14"/>
      <c r="BNH168" s="14"/>
      <c r="BNI168" s="14"/>
      <c r="BNJ168" s="14"/>
      <c r="BNK168" s="14"/>
      <c r="BNL168" s="14"/>
      <c r="BNM168" s="14"/>
      <c r="BNN168" s="14"/>
      <c r="BNO168" s="14"/>
      <c r="BNP168" s="14"/>
      <c r="BNQ168" s="14"/>
      <c r="BNR168" s="14"/>
      <c r="BNS168" s="14"/>
      <c r="BNT168" s="14"/>
      <c r="BNU168" s="14"/>
      <c r="BNV168" s="14"/>
      <c r="BNW168" s="14"/>
      <c r="BNX168" s="14"/>
      <c r="BNY168" s="14"/>
      <c r="BNZ168" s="14"/>
      <c r="BOA168" s="14"/>
      <c r="BOB168" s="14"/>
      <c r="BOC168" s="14"/>
      <c r="BOD168" s="14"/>
      <c r="BOE168" s="14"/>
      <c r="BOF168" s="14"/>
      <c r="BOG168" s="14"/>
      <c r="BOH168" s="14"/>
      <c r="BOI168" s="14"/>
      <c r="BOJ168" s="14"/>
      <c r="BOK168" s="14"/>
      <c r="BOL168" s="14"/>
      <c r="BOM168" s="14"/>
      <c r="BON168" s="14"/>
      <c r="BOO168" s="14"/>
      <c r="BOP168" s="14"/>
      <c r="BOQ168" s="14"/>
      <c r="BOR168" s="14"/>
      <c r="BOS168" s="14"/>
      <c r="BOT168" s="14"/>
      <c r="BOU168" s="14"/>
      <c r="BOV168" s="14"/>
      <c r="BOW168" s="14"/>
      <c r="BOX168" s="14"/>
      <c r="BOY168" s="14"/>
      <c r="BOZ168" s="14"/>
      <c r="BPA168" s="14"/>
      <c r="BPB168" s="14"/>
      <c r="BPC168" s="14"/>
      <c r="BPD168" s="14"/>
      <c r="BPE168" s="14"/>
      <c r="BPF168" s="14"/>
      <c r="BPG168" s="14"/>
      <c r="BPH168" s="14"/>
      <c r="BPI168" s="14"/>
      <c r="BPJ168" s="14"/>
      <c r="BPK168" s="14"/>
      <c r="BPL168" s="14"/>
      <c r="BPM168" s="14"/>
      <c r="BPN168" s="14"/>
      <c r="BPO168" s="14"/>
      <c r="BPP168" s="14"/>
      <c r="BPQ168" s="14"/>
      <c r="BPR168" s="14"/>
      <c r="BPS168" s="14"/>
      <c r="BPT168" s="14"/>
      <c r="BPU168" s="14"/>
      <c r="BPV168" s="14"/>
      <c r="BPW168" s="14"/>
      <c r="BPX168" s="14"/>
      <c r="BPY168" s="14"/>
      <c r="BPZ168" s="14"/>
      <c r="BQA168" s="14"/>
      <c r="BQB168" s="14"/>
      <c r="BQC168" s="14"/>
      <c r="BQD168" s="14"/>
      <c r="BQE168" s="14"/>
      <c r="BQF168" s="14"/>
      <c r="BQG168" s="14"/>
      <c r="BQH168" s="14"/>
      <c r="BQI168" s="14"/>
      <c r="BQJ168" s="14"/>
      <c r="BQK168" s="14"/>
      <c r="BQL168" s="14"/>
      <c r="BQM168" s="14"/>
      <c r="BQN168" s="14"/>
      <c r="BQO168" s="14"/>
      <c r="BQP168" s="14"/>
      <c r="BQQ168" s="14"/>
      <c r="BQR168" s="14"/>
      <c r="BQS168" s="14"/>
      <c r="BQT168" s="14"/>
      <c r="BQU168" s="14"/>
      <c r="BQV168" s="14"/>
      <c r="BQW168" s="14"/>
      <c r="BQX168" s="14"/>
      <c r="BQY168" s="14"/>
      <c r="BQZ168" s="14"/>
      <c r="BRA168" s="14"/>
      <c r="BRB168" s="14"/>
      <c r="BRC168" s="14"/>
      <c r="BRD168" s="14"/>
      <c r="BRE168" s="14"/>
      <c r="BRF168" s="14"/>
      <c r="BRG168" s="14"/>
      <c r="BRH168" s="14"/>
      <c r="BRI168" s="14"/>
      <c r="BRJ168" s="14"/>
      <c r="BRK168" s="14"/>
      <c r="BRL168" s="14"/>
      <c r="BRM168" s="14"/>
      <c r="BRN168" s="14"/>
      <c r="BRO168" s="14"/>
      <c r="BRP168" s="14"/>
      <c r="BRQ168" s="14"/>
      <c r="BRR168" s="14"/>
      <c r="BRS168" s="14"/>
      <c r="BRT168" s="14"/>
      <c r="BRU168" s="14"/>
      <c r="BRV168" s="14"/>
      <c r="BRW168" s="14"/>
      <c r="BRX168" s="14"/>
      <c r="BRY168" s="14"/>
      <c r="BRZ168" s="14"/>
      <c r="BSA168" s="14"/>
      <c r="BSB168" s="14"/>
      <c r="BSC168" s="14"/>
      <c r="BSD168" s="14"/>
      <c r="BSE168" s="14"/>
      <c r="BSF168" s="14"/>
      <c r="BSG168" s="14"/>
      <c r="BSH168" s="14"/>
      <c r="BSI168" s="14"/>
      <c r="BSJ168" s="14"/>
      <c r="BSK168" s="14"/>
      <c r="BSL168" s="14"/>
      <c r="BSM168" s="14"/>
      <c r="BSN168" s="14"/>
      <c r="BSO168" s="14"/>
      <c r="BSP168" s="14"/>
      <c r="BSQ168" s="14"/>
      <c r="BSR168" s="14"/>
      <c r="BSS168" s="14"/>
      <c r="BST168" s="14"/>
      <c r="BSU168" s="14"/>
      <c r="BSV168" s="14"/>
      <c r="BSW168" s="14"/>
      <c r="BSX168" s="14"/>
      <c r="BSY168" s="14"/>
      <c r="BSZ168" s="14"/>
      <c r="BTA168" s="14"/>
      <c r="BTB168" s="14"/>
      <c r="BTC168" s="14"/>
      <c r="BTD168" s="14"/>
      <c r="BTE168" s="14"/>
      <c r="BTF168" s="14"/>
      <c r="BTG168" s="14"/>
      <c r="BTH168" s="14"/>
      <c r="BTI168" s="14"/>
      <c r="BTJ168" s="14"/>
      <c r="BTK168" s="14"/>
      <c r="BTL168" s="14"/>
      <c r="BTM168" s="14"/>
      <c r="BTN168" s="14"/>
      <c r="BTO168" s="14"/>
      <c r="BTP168" s="14"/>
      <c r="BTQ168" s="14"/>
      <c r="BTR168" s="14"/>
      <c r="BTS168" s="14"/>
      <c r="BTT168" s="14"/>
      <c r="BTU168" s="14"/>
      <c r="BTV168" s="14"/>
      <c r="BTW168" s="14"/>
      <c r="BTX168" s="14"/>
      <c r="BTY168" s="14"/>
      <c r="BTZ168" s="14"/>
      <c r="BUA168" s="14"/>
      <c r="BUB168" s="14"/>
      <c r="BUC168" s="14"/>
      <c r="BUD168" s="14"/>
      <c r="BUE168" s="14"/>
      <c r="BUF168" s="14"/>
      <c r="BUG168" s="14"/>
      <c r="BUH168" s="14"/>
      <c r="BUI168" s="14"/>
      <c r="BUJ168" s="14"/>
      <c r="BUK168" s="14"/>
      <c r="BUL168" s="14"/>
      <c r="BUM168" s="14"/>
      <c r="BUN168" s="14"/>
      <c r="BUO168" s="14"/>
      <c r="BUP168" s="14"/>
      <c r="BUQ168" s="14"/>
      <c r="BUR168" s="14"/>
      <c r="BUS168" s="14"/>
      <c r="BUT168" s="14"/>
      <c r="BUU168" s="14"/>
      <c r="BUV168" s="14"/>
      <c r="BUW168" s="14"/>
      <c r="BUX168" s="14"/>
      <c r="BUY168" s="14"/>
      <c r="BUZ168" s="14"/>
      <c r="BVA168" s="14"/>
      <c r="BVB168" s="14"/>
      <c r="BVC168" s="14"/>
      <c r="BVD168" s="14"/>
      <c r="BVE168" s="14"/>
      <c r="BVF168" s="14"/>
      <c r="BVG168" s="14"/>
      <c r="BVH168" s="14"/>
      <c r="BVI168" s="14"/>
      <c r="BVJ168" s="14"/>
      <c r="BVK168" s="14"/>
      <c r="BVL168" s="14"/>
      <c r="BVM168" s="14"/>
      <c r="BVN168" s="14"/>
      <c r="BVO168" s="14"/>
      <c r="BVP168" s="14"/>
      <c r="BVQ168" s="14"/>
      <c r="BVR168" s="14"/>
      <c r="BVS168" s="14"/>
      <c r="BVT168" s="14"/>
      <c r="BVU168" s="14"/>
      <c r="BVV168" s="14"/>
      <c r="BVW168" s="14"/>
      <c r="BVX168" s="14"/>
      <c r="BVY168" s="14"/>
      <c r="BVZ168" s="14"/>
      <c r="BWA168" s="14"/>
      <c r="BWB168" s="14"/>
      <c r="BWC168" s="14"/>
      <c r="BWD168" s="14"/>
      <c r="BWE168" s="14"/>
      <c r="BWF168" s="14"/>
      <c r="BWG168" s="14"/>
      <c r="BWH168" s="14"/>
      <c r="BWI168" s="14"/>
      <c r="BWJ168" s="14"/>
      <c r="BWK168" s="14"/>
      <c r="BWL168" s="14"/>
      <c r="BWM168" s="14"/>
      <c r="BWN168" s="14"/>
      <c r="BWO168" s="14"/>
      <c r="BWP168" s="14"/>
      <c r="BWQ168" s="14"/>
      <c r="BWR168" s="14"/>
      <c r="BWS168" s="14"/>
      <c r="BWT168" s="14"/>
      <c r="BWU168" s="14"/>
      <c r="BWV168" s="14"/>
      <c r="BWW168" s="14"/>
      <c r="BWX168" s="14"/>
      <c r="BWY168" s="14"/>
      <c r="BWZ168" s="14"/>
      <c r="BXA168" s="14"/>
      <c r="BXB168" s="14"/>
      <c r="BXC168" s="14"/>
      <c r="BXD168" s="14"/>
      <c r="BXE168" s="14"/>
      <c r="BXF168" s="14"/>
      <c r="BXG168" s="14"/>
      <c r="BXH168" s="14"/>
      <c r="BXI168" s="14"/>
      <c r="BXJ168" s="14"/>
      <c r="BXK168" s="14"/>
      <c r="BXL168" s="14"/>
      <c r="BXM168" s="14"/>
      <c r="BXN168" s="14"/>
      <c r="BXO168" s="14"/>
      <c r="BXP168" s="14"/>
      <c r="BXQ168" s="14"/>
      <c r="BXR168" s="14"/>
      <c r="BXS168" s="14"/>
      <c r="BXT168" s="14"/>
      <c r="BXU168" s="14"/>
      <c r="BXV168" s="14"/>
      <c r="BXW168" s="14"/>
      <c r="BXX168" s="14"/>
      <c r="BXY168" s="14"/>
      <c r="BXZ168" s="14"/>
      <c r="BYA168" s="14"/>
      <c r="BYB168" s="14"/>
      <c r="BYC168" s="14"/>
      <c r="BYD168" s="14"/>
      <c r="BYE168" s="14"/>
      <c r="BYF168" s="14"/>
      <c r="BYG168" s="14"/>
      <c r="BYH168" s="14"/>
      <c r="BYI168" s="14"/>
      <c r="BYJ168" s="14"/>
      <c r="BYK168" s="14"/>
      <c r="BYL168" s="14"/>
      <c r="BYM168" s="14"/>
      <c r="BYN168" s="14"/>
      <c r="BYO168" s="14"/>
      <c r="BYP168" s="14"/>
      <c r="BYQ168" s="14"/>
      <c r="BYR168" s="14"/>
      <c r="BYS168" s="14"/>
      <c r="BYT168" s="14"/>
      <c r="BYU168" s="14"/>
      <c r="BYV168" s="14"/>
      <c r="BYW168" s="14"/>
      <c r="BYX168" s="14"/>
      <c r="BYY168" s="14"/>
      <c r="BYZ168" s="14"/>
      <c r="BZA168" s="14"/>
      <c r="BZB168" s="14"/>
      <c r="BZC168" s="14"/>
      <c r="BZD168" s="14"/>
      <c r="BZE168" s="14"/>
      <c r="BZF168" s="14"/>
      <c r="BZG168" s="14"/>
      <c r="BZH168" s="14"/>
      <c r="BZI168" s="14"/>
      <c r="BZJ168" s="14"/>
      <c r="BZK168" s="14"/>
      <c r="BZL168" s="14"/>
      <c r="BZM168" s="14"/>
      <c r="BZN168" s="14"/>
      <c r="BZO168" s="14"/>
      <c r="BZP168" s="14"/>
      <c r="BZQ168" s="14"/>
      <c r="BZR168" s="14"/>
      <c r="BZS168" s="14"/>
      <c r="BZT168" s="14"/>
      <c r="BZU168" s="14"/>
      <c r="BZV168" s="14"/>
      <c r="BZW168" s="14"/>
      <c r="BZX168" s="14"/>
      <c r="BZY168" s="14"/>
      <c r="BZZ168" s="14"/>
      <c r="CAA168" s="14"/>
      <c r="CAB168" s="14"/>
      <c r="CAC168" s="14"/>
      <c r="CAD168" s="14"/>
      <c r="CAE168" s="14"/>
      <c r="CAF168" s="14"/>
      <c r="CAG168" s="14"/>
      <c r="CAH168" s="14"/>
      <c r="CAI168" s="14"/>
      <c r="CAJ168" s="14"/>
      <c r="CAK168" s="14"/>
      <c r="CAL168" s="14"/>
      <c r="CAM168" s="14"/>
      <c r="CAN168" s="14"/>
      <c r="CAO168" s="14"/>
      <c r="CAP168" s="14"/>
      <c r="CAQ168" s="14"/>
      <c r="CAR168" s="14"/>
      <c r="CAS168" s="14"/>
      <c r="CAT168" s="14"/>
      <c r="CAU168" s="14"/>
      <c r="CAV168" s="14"/>
      <c r="CAW168" s="14"/>
      <c r="CAX168" s="14"/>
      <c r="CAY168" s="14"/>
      <c r="CAZ168" s="14"/>
      <c r="CBA168" s="14"/>
      <c r="CBB168" s="14"/>
      <c r="CBC168" s="14"/>
      <c r="CBD168" s="14"/>
      <c r="CBE168" s="14"/>
      <c r="CBF168" s="14"/>
      <c r="CBG168" s="14"/>
      <c r="CBH168" s="14"/>
      <c r="CBI168" s="14"/>
      <c r="CBJ168" s="14"/>
      <c r="CBK168" s="14"/>
      <c r="CBL168" s="14"/>
      <c r="CBM168" s="14"/>
      <c r="CBN168" s="14"/>
      <c r="CBO168" s="14"/>
      <c r="CBP168" s="14"/>
      <c r="CBQ168" s="14"/>
      <c r="CBR168" s="14"/>
      <c r="CBS168" s="14"/>
      <c r="CBT168" s="14"/>
      <c r="CBU168" s="14"/>
      <c r="CBV168" s="14"/>
      <c r="CBW168" s="14"/>
      <c r="CBX168" s="14"/>
      <c r="CBY168" s="14"/>
      <c r="CBZ168" s="14"/>
      <c r="CCA168" s="14"/>
      <c r="CCB168" s="14"/>
      <c r="CCC168" s="14"/>
      <c r="CCD168" s="14"/>
      <c r="CCE168" s="14"/>
      <c r="CCF168" s="14"/>
      <c r="CCG168" s="14"/>
      <c r="CCH168" s="14"/>
      <c r="CCI168" s="14"/>
      <c r="CCJ168" s="14"/>
      <c r="CCK168" s="14"/>
      <c r="CCL168" s="14"/>
      <c r="CCM168" s="14"/>
      <c r="CCN168" s="14"/>
      <c r="CCO168" s="14"/>
      <c r="CCP168" s="14"/>
      <c r="CCQ168" s="14"/>
      <c r="CCR168" s="14"/>
      <c r="CCS168" s="14"/>
      <c r="CCT168" s="14"/>
      <c r="CCU168" s="14"/>
      <c r="CCV168" s="14"/>
      <c r="CCW168" s="14"/>
      <c r="CCX168" s="14"/>
      <c r="CCY168" s="14"/>
      <c r="CCZ168" s="14"/>
      <c r="CDA168" s="14"/>
      <c r="CDB168" s="14"/>
      <c r="CDC168" s="14"/>
      <c r="CDD168" s="14"/>
      <c r="CDE168" s="14"/>
      <c r="CDF168" s="14"/>
      <c r="CDG168" s="14"/>
      <c r="CDH168" s="14"/>
      <c r="CDI168" s="14"/>
      <c r="CDJ168" s="14"/>
      <c r="CDK168" s="14"/>
      <c r="CDL168" s="14"/>
      <c r="CDM168" s="14"/>
      <c r="CDN168" s="14"/>
      <c r="CDO168" s="14"/>
      <c r="CDP168" s="14"/>
      <c r="CDQ168" s="14"/>
      <c r="CDR168" s="14"/>
      <c r="CDS168" s="14"/>
      <c r="CDT168" s="14"/>
      <c r="CDU168" s="14"/>
      <c r="CDV168" s="14"/>
      <c r="CDW168" s="14"/>
      <c r="CDX168" s="14"/>
      <c r="CDY168" s="14"/>
      <c r="CDZ168" s="14"/>
      <c r="CEA168" s="14"/>
      <c r="CEB168" s="14"/>
      <c r="CEC168" s="14"/>
      <c r="CED168" s="14"/>
      <c r="CEE168" s="14"/>
      <c r="CEF168" s="14"/>
      <c r="CEG168" s="14"/>
      <c r="CEH168" s="14"/>
      <c r="CEI168" s="14"/>
      <c r="CEJ168" s="14"/>
      <c r="CEK168" s="14"/>
      <c r="CEL168" s="14"/>
      <c r="CEM168" s="14"/>
      <c r="CEN168" s="14"/>
      <c r="CEO168" s="14"/>
      <c r="CEP168" s="14"/>
      <c r="CEQ168" s="14"/>
      <c r="CER168" s="14"/>
      <c r="CES168" s="14"/>
      <c r="CET168" s="14"/>
      <c r="CEU168" s="14"/>
      <c r="CEV168" s="14"/>
      <c r="CEW168" s="14"/>
      <c r="CEX168" s="14"/>
      <c r="CEY168" s="14"/>
      <c r="CEZ168" s="14"/>
      <c r="CFA168" s="14"/>
      <c r="CFB168" s="14"/>
      <c r="CFC168" s="14"/>
      <c r="CFD168" s="14"/>
      <c r="CFE168" s="14"/>
      <c r="CFF168" s="14"/>
      <c r="CFG168" s="14"/>
      <c r="CFH168" s="14"/>
      <c r="CFI168" s="14"/>
      <c r="CFJ168" s="14"/>
      <c r="CFK168" s="14"/>
      <c r="CFL168" s="14"/>
      <c r="CFM168" s="14"/>
      <c r="CFN168" s="14"/>
      <c r="CFO168" s="14"/>
      <c r="CFP168" s="14"/>
      <c r="CFQ168" s="14"/>
      <c r="CFR168" s="14"/>
      <c r="CFS168" s="14"/>
      <c r="CFT168" s="14"/>
      <c r="CFU168" s="14"/>
      <c r="CFV168" s="14"/>
      <c r="CFW168" s="14"/>
      <c r="CFX168" s="14"/>
      <c r="CFY168" s="14"/>
      <c r="CFZ168" s="14"/>
      <c r="CGA168" s="14"/>
      <c r="CGB168" s="14"/>
      <c r="CGC168" s="14"/>
      <c r="CGD168" s="14"/>
      <c r="CGE168" s="14"/>
      <c r="CGF168" s="14"/>
      <c r="CGG168" s="14"/>
      <c r="CGH168" s="14"/>
      <c r="CGI168" s="14"/>
      <c r="CGJ168" s="14"/>
      <c r="CGK168" s="14"/>
      <c r="CGL168" s="14"/>
      <c r="CGM168" s="14"/>
      <c r="CGN168" s="14"/>
      <c r="CGO168" s="14"/>
      <c r="CGP168" s="14"/>
      <c r="CGQ168" s="14"/>
      <c r="CGR168" s="14"/>
      <c r="CGS168" s="14"/>
      <c r="CGT168" s="14"/>
      <c r="CGU168" s="14"/>
      <c r="CGV168" s="14"/>
      <c r="CGW168" s="14"/>
      <c r="CGX168" s="14"/>
      <c r="CGY168" s="14"/>
      <c r="CGZ168" s="14"/>
      <c r="CHA168" s="14"/>
      <c r="CHB168" s="14"/>
      <c r="CHC168" s="14"/>
      <c r="CHD168" s="14"/>
      <c r="CHE168" s="14"/>
      <c r="CHF168" s="14"/>
      <c r="CHG168" s="14"/>
      <c r="CHH168" s="14"/>
      <c r="CHI168" s="14"/>
      <c r="CHJ168" s="14"/>
      <c r="CHK168" s="14"/>
      <c r="CHL168" s="14"/>
      <c r="CHM168" s="14"/>
      <c r="CHN168" s="14"/>
      <c r="CHO168" s="14"/>
      <c r="CHP168" s="14"/>
      <c r="CHQ168" s="14"/>
      <c r="CHR168" s="14"/>
      <c r="CHS168" s="14"/>
      <c r="CHT168" s="14"/>
      <c r="CHU168" s="14"/>
      <c r="CHV168" s="14"/>
      <c r="CHW168" s="14"/>
      <c r="CHX168" s="14"/>
      <c r="CHY168" s="14"/>
      <c r="CHZ168" s="14"/>
      <c r="CIA168" s="14"/>
      <c r="CIB168" s="14"/>
      <c r="CIC168" s="14"/>
      <c r="CID168" s="14"/>
      <c r="CIE168" s="14"/>
      <c r="CIF168" s="14"/>
      <c r="CIG168" s="14"/>
      <c r="CIH168" s="14"/>
      <c r="CII168" s="14"/>
      <c r="CIJ168" s="14"/>
      <c r="CIK168" s="14"/>
      <c r="CIL168" s="14"/>
      <c r="CIM168" s="14"/>
      <c r="CIN168" s="14"/>
      <c r="CIO168" s="14"/>
      <c r="CIP168" s="14"/>
      <c r="CIQ168" s="14"/>
      <c r="CIR168" s="14"/>
      <c r="CIS168" s="14"/>
      <c r="CIT168" s="14"/>
      <c r="CIU168" s="14"/>
      <c r="CIV168" s="14"/>
      <c r="CIW168" s="14"/>
      <c r="CIX168" s="14"/>
      <c r="CIY168" s="14"/>
      <c r="CIZ168" s="14"/>
      <c r="CJA168" s="14"/>
      <c r="CJB168" s="14"/>
      <c r="CJC168" s="14"/>
      <c r="CJD168" s="14"/>
      <c r="CJE168" s="14"/>
      <c r="CJF168" s="14"/>
      <c r="CJG168" s="14"/>
      <c r="CJH168" s="14"/>
      <c r="CJI168" s="14"/>
      <c r="CJJ168" s="14"/>
      <c r="CJK168" s="14"/>
      <c r="CJL168" s="14"/>
      <c r="CJM168" s="14"/>
      <c r="CJN168" s="14"/>
      <c r="CJO168" s="14"/>
      <c r="CJP168" s="14"/>
      <c r="CJQ168" s="14"/>
      <c r="CJR168" s="14"/>
      <c r="CJS168" s="14"/>
      <c r="CJT168" s="14"/>
      <c r="CJU168" s="14"/>
      <c r="CJV168" s="14"/>
      <c r="CJW168" s="14"/>
      <c r="CJX168" s="14"/>
      <c r="CJY168" s="14"/>
      <c r="CJZ168" s="14"/>
      <c r="CKA168" s="14"/>
      <c r="CKB168" s="14"/>
      <c r="CKC168" s="14"/>
      <c r="CKD168" s="14"/>
      <c r="CKE168" s="14"/>
      <c r="CKF168" s="14"/>
      <c r="CKG168" s="14"/>
      <c r="CKH168" s="14"/>
      <c r="CKI168" s="14"/>
      <c r="CKJ168" s="14"/>
      <c r="CKK168" s="14"/>
      <c r="CKL168" s="14"/>
      <c r="CKM168" s="14"/>
      <c r="CKN168" s="14"/>
      <c r="CKO168" s="14"/>
      <c r="CKP168" s="14"/>
      <c r="CKQ168" s="14"/>
      <c r="CKR168" s="14"/>
      <c r="CKS168" s="14"/>
      <c r="CKT168" s="14"/>
      <c r="CKU168" s="14"/>
      <c r="CKV168" s="14"/>
      <c r="CKW168" s="14"/>
      <c r="CKX168" s="14"/>
      <c r="CKY168" s="14"/>
      <c r="CKZ168" s="14"/>
      <c r="CLA168" s="14"/>
      <c r="CLB168" s="14"/>
      <c r="CLC168" s="14"/>
      <c r="CLD168" s="14"/>
      <c r="CLE168" s="14"/>
      <c r="CLF168" s="14"/>
      <c r="CLG168" s="14"/>
      <c r="CLH168" s="14"/>
      <c r="CLI168" s="14"/>
      <c r="CLJ168" s="14"/>
      <c r="CLK168" s="14"/>
      <c r="CLL168" s="14"/>
      <c r="CLM168" s="14"/>
      <c r="CLN168" s="14"/>
      <c r="CLO168" s="14"/>
      <c r="CLP168" s="14"/>
      <c r="CLQ168" s="14"/>
      <c r="CLR168" s="14"/>
      <c r="CLS168" s="14"/>
      <c r="CLT168" s="14"/>
      <c r="CLU168" s="14"/>
      <c r="CLV168" s="14"/>
      <c r="CLW168" s="14"/>
      <c r="CLX168" s="14"/>
      <c r="CLY168" s="14"/>
      <c r="CLZ168" s="14"/>
      <c r="CMA168" s="14"/>
      <c r="CMB168" s="14"/>
      <c r="CMC168" s="14"/>
      <c r="CMD168" s="14"/>
      <c r="CME168" s="14"/>
      <c r="CMF168" s="14"/>
      <c r="CMG168" s="14"/>
      <c r="CMH168" s="14"/>
      <c r="CMI168" s="14"/>
      <c r="CMJ168" s="14"/>
      <c r="CMK168" s="14"/>
      <c r="CML168" s="14"/>
      <c r="CMM168" s="14"/>
      <c r="CMN168" s="14"/>
      <c r="CMO168" s="14"/>
      <c r="CMP168" s="14"/>
      <c r="CMQ168" s="14"/>
      <c r="CMR168" s="14"/>
      <c r="CMS168" s="14"/>
      <c r="CMT168" s="14"/>
      <c r="CMU168" s="14"/>
      <c r="CMV168" s="14"/>
      <c r="CMW168" s="14"/>
      <c r="CMX168" s="14"/>
      <c r="CMY168" s="14"/>
      <c r="CMZ168" s="14"/>
      <c r="CNA168" s="14"/>
      <c r="CNB168" s="14"/>
      <c r="CNC168" s="14"/>
      <c r="CND168" s="14"/>
      <c r="CNE168" s="14"/>
      <c r="CNF168" s="14"/>
      <c r="CNG168" s="14"/>
      <c r="CNH168" s="14"/>
      <c r="CNI168" s="14"/>
      <c r="CNJ168" s="14"/>
      <c r="CNK168" s="14"/>
      <c r="CNL168" s="14"/>
      <c r="CNM168" s="14"/>
      <c r="CNN168" s="14"/>
      <c r="CNO168" s="14"/>
      <c r="CNP168" s="14"/>
      <c r="CNQ168" s="14"/>
      <c r="CNR168" s="14"/>
      <c r="CNS168" s="14"/>
      <c r="CNT168" s="14"/>
      <c r="CNU168" s="14"/>
      <c r="CNV168" s="14"/>
      <c r="CNW168" s="14"/>
      <c r="CNX168" s="14"/>
      <c r="CNY168" s="14"/>
      <c r="CNZ168" s="14"/>
      <c r="COA168" s="14"/>
      <c r="COB168" s="14"/>
      <c r="COC168" s="14"/>
      <c r="COD168" s="14"/>
      <c r="COE168" s="14"/>
      <c r="COF168" s="14"/>
      <c r="COG168" s="14"/>
      <c r="COH168" s="14"/>
      <c r="COI168" s="14"/>
      <c r="COJ168" s="14"/>
      <c r="COK168" s="14"/>
      <c r="COL168" s="14"/>
      <c r="COM168" s="14"/>
      <c r="CON168" s="14"/>
      <c r="COO168" s="14"/>
      <c r="COP168" s="14"/>
      <c r="COQ168" s="14"/>
      <c r="COR168" s="14"/>
      <c r="COS168" s="14"/>
      <c r="COT168" s="14"/>
      <c r="COU168" s="14"/>
      <c r="COV168" s="14"/>
      <c r="COW168" s="14"/>
      <c r="COX168" s="14"/>
      <c r="COY168" s="14"/>
      <c r="COZ168" s="14"/>
      <c r="CPA168" s="14"/>
      <c r="CPB168" s="14"/>
      <c r="CPC168" s="14"/>
      <c r="CPD168" s="14"/>
      <c r="CPE168" s="14"/>
      <c r="CPF168" s="14"/>
      <c r="CPG168" s="14"/>
      <c r="CPH168" s="14"/>
      <c r="CPI168" s="14"/>
      <c r="CPJ168" s="14"/>
      <c r="CPK168" s="14"/>
      <c r="CPL168" s="14"/>
      <c r="CPM168" s="14"/>
      <c r="CPN168" s="14"/>
      <c r="CPO168" s="14"/>
      <c r="CPP168" s="14"/>
      <c r="CPQ168" s="14"/>
      <c r="CPR168" s="14"/>
      <c r="CPS168" s="14"/>
      <c r="CPT168" s="14"/>
      <c r="CPU168" s="14"/>
      <c r="CPV168" s="14"/>
      <c r="CPW168" s="14"/>
      <c r="CPX168" s="14"/>
      <c r="CPY168" s="14"/>
      <c r="CPZ168" s="14"/>
      <c r="CQA168" s="14"/>
      <c r="CQB168" s="14"/>
      <c r="CQC168" s="14"/>
      <c r="CQD168" s="14"/>
      <c r="CQE168" s="14"/>
      <c r="CQF168" s="14"/>
      <c r="CQG168" s="14"/>
      <c r="CQH168" s="14"/>
      <c r="CQI168" s="14"/>
      <c r="CQJ168" s="14"/>
      <c r="CQK168" s="14"/>
      <c r="CQL168" s="14"/>
      <c r="CQM168" s="14"/>
      <c r="CQN168" s="14"/>
      <c r="CQO168" s="14"/>
      <c r="CQP168" s="14"/>
      <c r="CQQ168" s="14"/>
      <c r="CQR168" s="14"/>
      <c r="CQS168" s="14"/>
      <c r="CQT168" s="14"/>
      <c r="CQU168" s="14"/>
      <c r="CQV168" s="14"/>
      <c r="CQW168" s="14"/>
      <c r="CQX168" s="14"/>
      <c r="CQY168" s="14"/>
      <c r="CQZ168" s="14"/>
      <c r="CRA168" s="14"/>
      <c r="CRB168" s="14"/>
      <c r="CRC168" s="14"/>
      <c r="CRD168" s="14"/>
      <c r="CRE168" s="14"/>
      <c r="CRF168" s="14"/>
      <c r="CRG168" s="14"/>
      <c r="CRH168" s="14"/>
      <c r="CRI168" s="14"/>
      <c r="CRJ168" s="14"/>
      <c r="CRK168" s="14"/>
      <c r="CRL168" s="14"/>
      <c r="CRM168" s="14"/>
      <c r="CRN168" s="14"/>
      <c r="CRO168" s="14"/>
      <c r="CRP168" s="14"/>
      <c r="CRQ168" s="14"/>
      <c r="CRR168" s="14"/>
      <c r="CRS168" s="14"/>
      <c r="CRT168" s="14"/>
      <c r="CRU168" s="14"/>
      <c r="CRV168" s="14"/>
      <c r="CRW168" s="14"/>
      <c r="CRX168" s="14"/>
      <c r="CRY168" s="14"/>
      <c r="CRZ168" s="14"/>
      <c r="CSA168" s="14"/>
      <c r="CSB168" s="14"/>
      <c r="CSC168" s="14"/>
      <c r="CSD168" s="14"/>
      <c r="CSE168" s="14"/>
      <c r="CSF168" s="14"/>
      <c r="CSG168" s="14"/>
      <c r="CSH168" s="14"/>
      <c r="CSI168" s="14"/>
      <c r="CSJ168" s="14"/>
      <c r="CSK168" s="14"/>
      <c r="CSL168" s="14"/>
      <c r="CSM168" s="14"/>
      <c r="CSN168" s="14"/>
      <c r="CSO168" s="14"/>
      <c r="CSP168" s="14"/>
      <c r="CSQ168" s="14"/>
      <c r="CSR168" s="14"/>
      <c r="CSS168" s="14"/>
      <c r="CST168" s="14"/>
      <c r="CSU168" s="14"/>
      <c r="CSV168" s="14"/>
      <c r="CSW168" s="14"/>
      <c r="CSX168" s="14"/>
      <c r="CSY168" s="14"/>
      <c r="CSZ168" s="14"/>
      <c r="CTA168" s="14"/>
      <c r="CTB168" s="14"/>
      <c r="CTC168" s="14"/>
      <c r="CTD168" s="14"/>
      <c r="CTE168" s="14"/>
      <c r="CTF168" s="14"/>
      <c r="CTG168" s="14"/>
      <c r="CTH168" s="14"/>
      <c r="CTI168" s="14"/>
      <c r="CTJ168" s="14"/>
      <c r="CTK168" s="14"/>
      <c r="CTL168" s="14"/>
      <c r="CTM168" s="14"/>
      <c r="CTN168" s="14"/>
      <c r="CTO168" s="14"/>
      <c r="CTP168" s="14"/>
      <c r="CTQ168" s="14"/>
      <c r="CTR168" s="14"/>
      <c r="CTS168" s="14"/>
      <c r="CTT168" s="14"/>
      <c r="CTU168" s="14"/>
      <c r="CTV168" s="14"/>
      <c r="CTW168" s="14"/>
      <c r="CTX168" s="14"/>
      <c r="CTY168" s="14"/>
      <c r="CTZ168" s="14"/>
      <c r="CUA168" s="14"/>
      <c r="CUB168" s="14"/>
      <c r="CUC168" s="14"/>
      <c r="CUD168" s="14"/>
      <c r="CUE168" s="14"/>
      <c r="CUF168" s="14"/>
      <c r="CUG168" s="14"/>
      <c r="CUH168" s="14"/>
      <c r="CUI168" s="14"/>
      <c r="CUJ168" s="14"/>
      <c r="CUK168" s="14"/>
      <c r="CUL168" s="14"/>
      <c r="CUM168" s="14"/>
      <c r="CUN168" s="14"/>
      <c r="CUO168" s="14"/>
      <c r="CUP168" s="14"/>
      <c r="CUQ168" s="14"/>
      <c r="CUR168" s="14"/>
      <c r="CUS168" s="14"/>
      <c r="CUT168" s="14"/>
      <c r="CUU168" s="14"/>
      <c r="CUV168" s="14"/>
      <c r="CUW168" s="14"/>
      <c r="CUX168" s="14"/>
      <c r="CUY168" s="14"/>
      <c r="CUZ168" s="14"/>
      <c r="CVA168" s="14"/>
      <c r="CVB168" s="14"/>
      <c r="CVC168" s="14"/>
      <c r="CVD168" s="14"/>
      <c r="CVE168" s="14"/>
      <c r="CVF168" s="14"/>
      <c r="CVG168" s="14"/>
      <c r="CVH168" s="14"/>
      <c r="CVI168" s="14"/>
      <c r="CVJ168" s="14"/>
      <c r="CVK168" s="14"/>
      <c r="CVL168" s="14"/>
      <c r="CVM168" s="14"/>
      <c r="CVN168" s="14"/>
      <c r="CVO168" s="14"/>
      <c r="CVP168" s="14"/>
      <c r="CVQ168" s="14"/>
      <c r="CVR168" s="14"/>
      <c r="CVS168" s="14"/>
      <c r="CVT168" s="14"/>
      <c r="CVU168" s="14"/>
      <c r="CVV168" s="14"/>
      <c r="CVW168" s="14"/>
      <c r="CVX168" s="14"/>
      <c r="CVY168" s="14"/>
      <c r="CVZ168" s="14"/>
      <c r="CWA168" s="14"/>
      <c r="CWB168" s="14"/>
      <c r="CWC168" s="14"/>
      <c r="CWD168" s="14"/>
      <c r="CWE168" s="14"/>
      <c r="CWF168" s="14"/>
      <c r="CWG168" s="14"/>
      <c r="CWH168" s="14"/>
      <c r="CWI168" s="14"/>
      <c r="CWJ168" s="14"/>
      <c r="CWK168" s="14"/>
      <c r="CWL168" s="14"/>
      <c r="CWM168" s="14"/>
      <c r="CWN168" s="14"/>
      <c r="CWO168" s="14"/>
      <c r="CWP168" s="14"/>
      <c r="CWQ168" s="14"/>
      <c r="CWR168" s="14"/>
      <c r="CWS168" s="14"/>
      <c r="CWT168" s="14"/>
      <c r="CWU168" s="14"/>
      <c r="CWV168" s="14"/>
      <c r="CWW168" s="14"/>
      <c r="CWX168" s="14"/>
      <c r="CWY168" s="14"/>
      <c r="CWZ168" s="14"/>
      <c r="CXA168" s="14"/>
      <c r="CXB168" s="14"/>
      <c r="CXC168" s="14"/>
      <c r="CXD168" s="14"/>
      <c r="CXE168" s="14"/>
      <c r="CXF168" s="14"/>
      <c r="CXG168" s="14"/>
      <c r="CXH168" s="14"/>
      <c r="CXI168" s="14"/>
      <c r="CXJ168" s="14"/>
      <c r="CXK168" s="14"/>
      <c r="CXL168" s="14"/>
      <c r="CXM168" s="14"/>
      <c r="CXN168" s="14"/>
      <c r="CXO168" s="14"/>
      <c r="CXP168" s="14"/>
      <c r="CXQ168" s="14"/>
      <c r="CXR168" s="14"/>
      <c r="CXS168" s="14"/>
      <c r="CXT168" s="14"/>
      <c r="CXU168" s="14"/>
      <c r="CXV168" s="14"/>
      <c r="CXW168" s="14"/>
      <c r="CXX168" s="14"/>
      <c r="CXY168" s="14"/>
      <c r="CXZ168" s="14"/>
      <c r="CYA168" s="14"/>
      <c r="CYB168" s="14"/>
      <c r="CYC168" s="14"/>
      <c r="CYD168" s="14"/>
      <c r="CYE168" s="14"/>
      <c r="CYF168" s="14"/>
      <c r="CYG168" s="14"/>
      <c r="CYH168" s="14"/>
      <c r="CYI168" s="14"/>
      <c r="CYJ168" s="14"/>
      <c r="CYK168" s="14"/>
      <c r="CYL168" s="14"/>
      <c r="CYM168" s="14"/>
      <c r="CYN168" s="14"/>
      <c r="CYO168" s="14"/>
      <c r="CYP168" s="14"/>
      <c r="CYQ168" s="14"/>
      <c r="CYR168" s="14"/>
      <c r="CYS168" s="14"/>
      <c r="CYT168" s="14"/>
      <c r="CYU168" s="14"/>
      <c r="CYV168" s="14"/>
      <c r="CYW168" s="14"/>
      <c r="CYX168" s="14"/>
      <c r="CYY168" s="14"/>
      <c r="CYZ168" s="14"/>
      <c r="CZA168" s="14"/>
      <c r="CZB168" s="14"/>
      <c r="CZC168" s="14"/>
      <c r="CZD168" s="14"/>
      <c r="CZE168" s="14"/>
      <c r="CZF168" s="14"/>
      <c r="CZG168" s="14"/>
      <c r="CZH168" s="14"/>
      <c r="CZI168" s="14"/>
      <c r="CZJ168" s="14"/>
      <c r="CZK168" s="14"/>
      <c r="CZL168" s="14"/>
      <c r="CZM168" s="14"/>
      <c r="CZN168" s="14"/>
      <c r="CZO168" s="14"/>
      <c r="CZP168" s="14"/>
      <c r="CZQ168" s="14"/>
      <c r="CZR168" s="14"/>
      <c r="CZS168" s="14"/>
      <c r="CZT168" s="14"/>
      <c r="CZU168" s="14"/>
      <c r="CZV168" s="14"/>
      <c r="CZW168" s="14"/>
      <c r="CZX168" s="14"/>
      <c r="CZY168" s="14"/>
      <c r="CZZ168" s="14"/>
      <c r="DAA168" s="14"/>
      <c r="DAB168" s="14"/>
      <c r="DAC168" s="14"/>
      <c r="DAD168" s="14"/>
      <c r="DAE168" s="14"/>
      <c r="DAF168" s="14"/>
      <c r="DAG168" s="14"/>
      <c r="DAH168" s="14"/>
      <c r="DAI168" s="14"/>
      <c r="DAJ168" s="14"/>
      <c r="DAK168" s="14"/>
      <c r="DAL168" s="14"/>
      <c r="DAM168" s="14"/>
      <c r="DAN168" s="14"/>
      <c r="DAO168" s="14"/>
      <c r="DAP168" s="14"/>
      <c r="DAQ168" s="14"/>
      <c r="DAR168" s="14"/>
      <c r="DAS168" s="14"/>
      <c r="DAT168" s="14"/>
      <c r="DAU168" s="14"/>
      <c r="DAV168" s="14"/>
      <c r="DAW168" s="14"/>
      <c r="DAX168" s="14"/>
      <c r="DAY168" s="14"/>
      <c r="DAZ168" s="14"/>
      <c r="DBA168" s="14"/>
      <c r="DBB168" s="14"/>
      <c r="DBC168" s="14"/>
      <c r="DBD168" s="14"/>
      <c r="DBE168" s="14"/>
      <c r="DBF168" s="14"/>
      <c r="DBG168" s="14"/>
      <c r="DBH168" s="14"/>
      <c r="DBI168" s="14"/>
      <c r="DBJ168" s="14"/>
      <c r="DBK168" s="14"/>
      <c r="DBL168" s="14"/>
      <c r="DBM168" s="14"/>
      <c r="DBN168" s="14"/>
      <c r="DBO168" s="14"/>
      <c r="DBP168" s="14"/>
      <c r="DBQ168" s="14"/>
      <c r="DBR168" s="14"/>
      <c r="DBS168" s="14"/>
      <c r="DBT168" s="14"/>
      <c r="DBU168" s="14"/>
      <c r="DBV168" s="14"/>
      <c r="DBW168" s="14"/>
      <c r="DBX168" s="14"/>
      <c r="DBY168" s="14"/>
      <c r="DBZ168" s="14"/>
      <c r="DCA168" s="14"/>
      <c r="DCB168" s="14"/>
      <c r="DCC168" s="14"/>
      <c r="DCD168" s="14"/>
      <c r="DCE168" s="14"/>
      <c r="DCF168" s="14"/>
      <c r="DCG168" s="14"/>
      <c r="DCH168" s="14"/>
      <c r="DCI168" s="14"/>
      <c r="DCJ168" s="14"/>
      <c r="DCK168" s="14"/>
      <c r="DCL168" s="14"/>
      <c r="DCM168" s="14"/>
      <c r="DCN168" s="14"/>
      <c r="DCO168" s="14"/>
      <c r="DCP168" s="14"/>
      <c r="DCQ168" s="14"/>
      <c r="DCR168" s="14"/>
      <c r="DCS168" s="14"/>
      <c r="DCT168" s="14"/>
      <c r="DCU168" s="14"/>
      <c r="DCV168" s="14"/>
      <c r="DCW168" s="14"/>
      <c r="DCX168" s="14"/>
      <c r="DCY168" s="14"/>
      <c r="DCZ168" s="14"/>
      <c r="DDA168" s="14"/>
      <c r="DDB168" s="14"/>
      <c r="DDC168" s="14"/>
      <c r="DDD168" s="14"/>
      <c r="DDE168" s="14"/>
      <c r="DDF168" s="14"/>
      <c r="DDG168" s="14"/>
      <c r="DDH168" s="14"/>
      <c r="DDI168" s="14"/>
      <c r="DDJ168" s="14"/>
      <c r="DDK168" s="14"/>
      <c r="DDL168" s="14"/>
      <c r="DDM168" s="14"/>
      <c r="DDN168" s="14"/>
      <c r="DDO168" s="14"/>
      <c r="DDP168" s="14"/>
      <c r="DDQ168" s="14"/>
      <c r="DDR168" s="14"/>
      <c r="DDS168" s="14"/>
      <c r="DDT168" s="14"/>
      <c r="DDU168" s="14"/>
      <c r="DDV168" s="14"/>
      <c r="DDW168" s="14"/>
      <c r="DDX168" s="14"/>
      <c r="DDY168" s="14"/>
      <c r="DDZ168" s="14"/>
      <c r="DEA168" s="14"/>
      <c r="DEB168" s="14"/>
      <c r="DEC168" s="14"/>
      <c r="DED168" s="14"/>
      <c r="DEE168" s="14"/>
      <c r="DEF168" s="14"/>
      <c r="DEG168" s="14"/>
      <c r="DEH168" s="14"/>
      <c r="DEI168" s="14"/>
      <c r="DEJ168" s="14"/>
      <c r="DEK168" s="14"/>
      <c r="DEL168" s="14"/>
      <c r="DEM168" s="14"/>
      <c r="DEN168" s="14"/>
      <c r="DEO168" s="14"/>
      <c r="DEP168" s="14"/>
      <c r="DEQ168" s="14"/>
      <c r="DER168" s="14"/>
      <c r="DES168" s="14"/>
      <c r="DET168" s="14"/>
      <c r="DEU168" s="14"/>
      <c r="DEV168" s="14"/>
      <c r="DEW168" s="14"/>
      <c r="DEX168" s="14"/>
      <c r="DEY168" s="14"/>
      <c r="DEZ168" s="14"/>
      <c r="DFA168" s="14"/>
      <c r="DFB168" s="14"/>
      <c r="DFC168" s="14"/>
      <c r="DFD168" s="14"/>
      <c r="DFE168" s="14"/>
      <c r="DFF168" s="14"/>
      <c r="DFG168" s="14"/>
      <c r="DFH168" s="14"/>
      <c r="DFI168" s="14"/>
      <c r="DFJ168" s="14"/>
      <c r="DFK168" s="14"/>
      <c r="DFL168" s="14"/>
      <c r="DFM168" s="14"/>
      <c r="DFN168" s="14"/>
      <c r="DFO168" s="14"/>
      <c r="DFP168" s="14"/>
      <c r="DFQ168" s="14"/>
      <c r="DFR168" s="14"/>
      <c r="DFS168" s="14"/>
      <c r="DFT168" s="14"/>
      <c r="DFU168" s="14"/>
      <c r="DFV168" s="14"/>
      <c r="DFW168" s="14"/>
      <c r="DFX168" s="14"/>
      <c r="DFY168" s="14"/>
      <c r="DFZ168" s="14"/>
      <c r="DGA168" s="14"/>
      <c r="DGB168" s="14"/>
      <c r="DGC168" s="14"/>
      <c r="DGD168" s="14"/>
      <c r="DGE168" s="14"/>
      <c r="DGF168" s="14"/>
      <c r="DGG168" s="14"/>
      <c r="DGH168" s="14"/>
      <c r="DGI168" s="14"/>
      <c r="DGJ168" s="14"/>
      <c r="DGK168" s="14"/>
      <c r="DGL168" s="14"/>
      <c r="DGM168" s="14"/>
      <c r="DGN168" s="14"/>
      <c r="DGO168" s="14"/>
      <c r="DGP168" s="14"/>
      <c r="DGQ168" s="14"/>
      <c r="DGR168" s="14"/>
      <c r="DGS168" s="14"/>
      <c r="DGT168" s="14"/>
      <c r="DGU168" s="14"/>
      <c r="DGV168" s="14"/>
      <c r="DGW168" s="14"/>
      <c r="DGX168" s="14"/>
      <c r="DGY168" s="14"/>
      <c r="DGZ168" s="14"/>
      <c r="DHA168" s="14"/>
      <c r="DHB168" s="14"/>
      <c r="DHC168" s="14"/>
      <c r="DHD168" s="14"/>
      <c r="DHE168" s="14"/>
      <c r="DHF168" s="14"/>
      <c r="DHG168" s="14"/>
      <c r="DHH168" s="14"/>
      <c r="DHI168" s="14"/>
      <c r="DHJ168" s="14"/>
      <c r="DHK168" s="14"/>
      <c r="DHL168" s="14"/>
      <c r="DHM168" s="14"/>
      <c r="DHN168" s="14"/>
      <c r="DHO168" s="14"/>
      <c r="DHP168" s="14"/>
      <c r="DHQ168" s="14"/>
      <c r="DHR168" s="14"/>
      <c r="DHS168" s="14"/>
      <c r="DHT168" s="14"/>
      <c r="DHU168" s="14"/>
      <c r="DHV168" s="14"/>
      <c r="DHW168" s="14"/>
      <c r="DHX168" s="14"/>
      <c r="DHY168" s="14"/>
      <c r="DHZ168" s="14"/>
      <c r="DIA168" s="14"/>
      <c r="DIB168" s="14"/>
      <c r="DIC168" s="14"/>
      <c r="DID168" s="14"/>
      <c r="DIE168" s="14"/>
      <c r="DIF168" s="14"/>
      <c r="DIG168" s="14"/>
      <c r="DIH168" s="14"/>
      <c r="DII168" s="14"/>
      <c r="DIJ168" s="14"/>
      <c r="DIK168" s="14"/>
      <c r="DIL168" s="14"/>
      <c r="DIM168" s="14"/>
      <c r="DIN168" s="14"/>
      <c r="DIO168" s="14"/>
      <c r="DIP168" s="14"/>
      <c r="DIQ168" s="14"/>
      <c r="DIR168" s="14"/>
      <c r="DIS168" s="14"/>
      <c r="DIT168" s="14"/>
      <c r="DIU168" s="14"/>
      <c r="DIV168" s="14"/>
      <c r="DIW168" s="14"/>
      <c r="DIX168" s="14"/>
      <c r="DIY168" s="14"/>
      <c r="DIZ168" s="14"/>
      <c r="DJA168" s="14"/>
      <c r="DJB168" s="14"/>
      <c r="DJC168" s="14"/>
      <c r="DJD168" s="14"/>
      <c r="DJE168" s="14"/>
      <c r="DJF168" s="14"/>
      <c r="DJG168" s="14"/>
      <c r="DJH168" s="14"/>
      <c r="DJI168" s="14"/>
      <c r="DJJ168" s="14"/>
      <c r="DJK168" s="14"/>
      <c r="DJL168" s="14"/>
      <c r="DJM168" s="14"/>
      <c r="DJN168" s="14"/>
      <c r="DJO168" s="14"/>
      <c r="DJP168" s="14"/>
      <c r="DJQ168" s="14"/>
      <c r="DJR168" s="14"/>
      <c r="DJS168" s="14"/>
      <c r="DJT168" s="14"/>
      <c r="DJU168" s="14"/>
      <c r="DJV168" s="14"/>
      <c r="DJW168" s="14"/>
      <c r="DJX168" s="14"/>
      <c r="DJY168" s="14"/>
      <c r="DJZ168" s="14"/>
      <c r="DKA168" s="14"/>
      <c r="DKB168" s="14"/>
      <c r="DKC168" s="14"/>
      <c r="DKD168" s="14"/>
      <c r="DKE168" s="14"/>
      <c r="DKF168" s="14"/>
      <c r="DKG168" s="14"/>
      <c r="DKH168" s="14"/>
      <c r="DKI168" s="14"/>
      <c r="DKJ168" s="14"/>
      <c r="DKK168" s="14"/>
      <c r="DKL168" s="14"/>
      <c r="DKM168" s="14"/>
      <c r="DKN168" s="14"/>
      <c r="DKO168" s="14"/>
      <c r="DKP168" s="14"/>
      <c r="DKQ168" s="14"/>
      <c r="DKR168" s="14"/>
      <c r="DKS168" s="14"/>
      <c r="DKT168" s="14"/>
      <c r="DKU168" s="14"/>
      <c r="DKV168" s="14"/>
      <c r="DKW168" s="14"/>
      <c r="DKX168" s="14"/>
      <c r="DKY168" s="14"/>
      <c r="DKZ168" s="14"/>
      <c r="DLA168" s="14"/>
      <c r="DLB168" s="14"/>
      <c r="DLC168" s="14"/>
      <c r="DLD168" s="14"/>
      <c r="DLE168" s="14"/>
      <c r="DLF168" s="14"/>
      <c r="DLG168" s="14"/>
      <c r="DLH168" s="14"/>
      <c r="DLI168" s="14"/>
      <c r="DLJ168" s="14"/>
      <c r="DLK168" s="14"/>
      <c r="DLL168" s="14"/>
      <c r="DLM168" s="14"/>
      <c r="DLN168" s="14"/>
      <c r="DLO168" s="14"/>
      <c r="DLP168" s="14"/>
      <c r="DLQ168" s="14"/>
      <c r="DLR168" s="14"/>
      <c r="DLS168" s="14"/>
      <c r="DLT168" s="14"/>
      <c r="DLU168" s="14"/>
      <c r="DLV168" s="14"/>
      <c r="DLW168" s="14"/>
      <c r="DLX168" s="14"/>
      <c r="DLY168" s="14"/>
      <c r="DLZ168" s="14"/>
      <c r="DMA168" s="14"/>
      <c r="DMB168" s="14"/>
      <c r="DMC168" s="14"/>
      <c r="DMD168" s="14"/>
      <c r="DME168" s="14"/>
      <c r="DMF168" s="14"/>
      <c r="DMG168" s="14"/>
      <c r="DMH168" s="14"/>
      <c r="DMI168" s="14"/>
      <c r="DMJ168" s="14"/>
      <c r="DMK168" s="14"/>
      <c r="DML168" s="14"/>
      <c r="DMM168" s="14"/>
      <c r="DMN168" s="14"/>
      <c r="DMO168" s="14"/>
      <c r="DMP168" s="14"/>
      <c r="DMQ168" s="14"/>
      <c r="DMR168" s="14"/>
      <c r="DMS168" s="14"/>
      <c r="DMT168" s="14"/>
      <c r="DMU168" s="14"/>
      <c r="DMV168" s="14"/>
      <c r="DMW168" s="14"/>
      <c r="DMX168" s="14"/>
      <c r="DMY168" s="14"/>
      <c r="DMZ168" s="14"/>
      <c r="DNA168" s="14"/>
      <c r="DNB168" s="14"/>
      <c r="DNC168" s="14"/>
      <c r="DND168" s="14"/>
      <c r="DNE168" s="14"/>
      <c r="DNF168" s="14"/>
      <c r="DNG168" s="14"/>
      <c r="DNH168" s="14"/>
      <c r="DNI168" s="14"/>
      <c r="DNJ168" s="14"/>
      <c r="DNK168" s="14"/>
      <c r="DNL168" s="14"/>
      <c r="DNM168" s="14"/>
      <c r="DNN168" s="14"/>
      <c r="DNO168" s="14"/>
      <c r="DNP168" s="14"/>
      <c r="DNQ168" s="14"/>
      <c r="DNR168" s="14"/>
      <c r="DNS168" s="14"/>
      <c r="DNT168" s="14"/>
      <c r="DNU168" s="14"/>
      <c r="DNV168" s="14"/>
      <c r="DNW168" s="14"/>
      <c r="DNX168" s="14"/>
      <c r="DNY168" s="14"/>
      <c r="DNZ168" s="14"/>
      <c r="DOA168" s="14"/>
      <c r="DOB168" s="14"/>
      <c r="DOC168" s="14"/>
      <c r="DOD168" s="14"/>
      <c r="DOE168" s="14"/>
      <c r="DOF168" s="14"/>
      <c r="DOG168" s="14"/>
      <c r="DOH168" s="14"/>
      <c r="DOI168" s="14"/>
      <c r="DOJ168" s="14"/>
      <c r="DOK168" s="14"/>
      <c r="DOL168" s="14"/>
      <c r="DOM168" s="14"/>
      <c r="DON168" s="14"/>
      <c r="DOO168" s="14"/>
      <c r="DOP168" s="14"/>
      <c r="DOQ168" s="14"/>
      <c r="DOR168" s="14"/>
      <c r="DOS168" s="14"/>
      <c r="DOT168" s="14"/>
      <c r="DOU168" s="14"/>
      <c r="DOV168" s="14"/>
      <c r="DOW168" s="14"/>
      <c r="DOX168" s="14"/>
      <c r="DOY168" s="14"/>
      <c r="DOZ168" s="14"/>
      <c r="DPA168" s="14"/>
      <c r="DPB168" s="14"/>
      <c r="DPC168" s="14"/>
      <c r="DPD168" s="14"/>
      <c r="DPE168" s="14"/>
      <c r="DPF168" s="14"/>
      <c r="DPG168" s="14"/>
      <c r="DPH168" s="14"/>
      <c r="DPI168" s="14"/>
      <c r="DPJ168" s="14"/>
      <c r="DPK168" s="14"/>
      <c r="DPL168" s="14"/>
      <c r="DPM168" s="14"/>
      <c r="DPN168" s="14"/>
      <c r="DPO168" s="14"/>
      <c r="DPP168" s="14"/>
      <c r="DPQ168" s="14"/>
      <c r="DPR168" s="14"/>
      <c r="DPS168" s="14"/>
      <c r="DPT168" s="14"/>
      <c r="DPU168" s="14"/>
      <c r="DPV168" s="14"/>
      <c r="DPW168" s="14"/>
      <c r="DPX168" s="14"/>
      <c r="DPY168" s="14"/>
      <c r="DPZ168" s="14"/>
      <c r="DQA168" s="14"/>
      <c r="DQB168" s="14"/>
      <c r="DQC168" s="14"/>
      <c r="DQD168" s="14"/>
      <c r="DQE168" s="14"/>
      <c r="DQF168" s="14"/>
      <c r="DQG168" s="14"/>
      <c r="DQH168" s="14"/>
      <c r="DQI168" s="14"/>
      <c r="DQJ168" s="14"/>
      <c r="DQK168" s="14"/>
      <c r="DQL168" s="14"/>
      <c r="DQM168" s="14"/>
      <c r="DQN168" s="14"/>
      <c r="DQO168" s="14"/>
      <c r="DQP168" s="14"/>
      <c r="DQQ168" s="14"/>
      <c r="DQR168" s="14"/>
      <c r="DQS168" s="14"/>
      <c r="DQT168" s="14"/>
      <c r="DQU168" s="14"/>
      <c r="DQV168" s="14"/>
      <c r="DQW168" s="14"/>
      <c r="DQX168" s="14"/>
      <c r="DQY168" s="14"/>
      <c r="DQZ168" s="14"/>
      <c r="DRA168" s="14"/>
      <c r="DRB168" s="14"/>
      <c r="DRC168" s="14"/>
      <c r="DRD168" s="14"/>
      <c r="DRE168" s="14"/>
      <c r="DRF168" s="14"/>
      <c r="DRG168" s="14"/>
      <c r="DRH168" s="14"/>
      <c r="DRI168" s="14"/>
      <c r="DRJ168" s="14"/>
      <c r="DRK168" s="14"/>
      <c r="DRL168" s="14"/>
      <c r="DRM168" s="14"/>
      <c r="DRN168" s="14"/>
      <c r="DRO168" s="14"/>
      <c r="DRP168" s="14"/>
      <c r="DRQ168" s="14"/>
      <c r="DRR168" s="14"/>
      <c r="DRS168" s="14"/>
      <c r="DRT168" s="14"/>
      <c r="DRU168" s="14"/>
      <c r="DRV168" s="14"/>
      <c r="DRW168" s="14"/>
      <c r="DRX168" s="14"/>
      <c r="DRY168" s="14"/>
      <c r="DRZ168" s="14"/>
      <c r="DSA168" s="14"/>
      <c r="DSB168" s="14"/>
      <c r="DSC168" s="14"/>
      <c r="DSD168" s="14"/>
      <c r="DSE168" s="14"/>
      <c r="DSF168" s="14"/>
      <c r="DSG168" s="14"/>
      <c r="DSH168" s="14"/>
      <c r="DSI168" s="14"/>
      <c r="DSJ168" s="14"/>
      <c r="DSK168" s="14"/>
      <c r="DSL168" s="14"/>
      <c r="DSM168" s="14"/>
      <c r="DSN168" s="14"/>
      <c r="DSO168" s="14"/>
      <c r="DSP168" s="14"/>
      <c r="DSQ168" s="14"/>
      <c r="DSR168" s="14"/>
      <c r="DSS168" s="14"/>
      <c r="DST168" s="14"/>
      <c r="DSU168" s="14"/>
      <c r="DSV168" s="14"/>
      <c r="DSW168" s="14"/>
      <c r="DSX168" s="14"/>
      <c r="DSY168" s="14"/>
      <c r="DSZ168" s="14"/>
      <c r="DTA168" s="14"/>
      <c r="DTB168" s="14"/>
      <c r="DTC168" s="14"/>
      <c r="DTD168" s="14"/>
      <c r="DTE168" s="14"/>
      <c r="DTF168" s="14"/>
      <c r="DTG168" s="14"/>
      <c r="DTH168" s="14"/>
      <c r="DTI168" s="14"/>
      <c r="DTJ168" s="14"/>
      <c r="DTK168" s="14"/>
      <c r="DTL168" s="14"/>
      <c r="DTM168" s="14"/>
      <c r="DTN168" s="14"/>
      <c r="DTO168" s="14"/>
      <c r="DTP168" s="14"/>
      <c r="DTQ168" s="14"/>
      <c r="DTR168" s="14"/>
      <c r="DTS168" s="14"/>
      <c r="DTT168" s="14"/>
      <c r="DTU168" s="14"/>
      <c r="DTV168" s="14"/>
      <c r="DTW168" s="14"/>
      <c r="DTX168" s="14"/>
      <c r="DTY168" s="14"/>
      <c r="DTZ168" s="14"/>
      <c r="DUA168" s="14"/>
      <c r="DUB168" s="14"/>
      <c r="DUC168" s="14"/>
      <c r="DUD168" s="14"/>
      <c r="DUE168" s="14"/>
      <c r="DUF168" s="14"/>
      <c r="DUG168" s="14"/>
      <c r="DUH168" s="14"/>
      <c r="DUI168" s="14"/>
      <c r="DUJ168" s="14"/>
      <c r="DUK168" s="14"/>
      <c r="DUL168" s="14"/>
      <c r="DUM168" s="14"/>
      <c r="DUN168" s="14"/>
      <c r="DUO168" s="14"/>
      <c r="DUP168" s="14"/>
      <c r="DUQ168" s="14"/>
      <c r="DUR168" s="14"/>
      <c r="DUS168" s="14"/>
      <c r="DUT168" s="14"/>
      <c r="DUU168" s="14"/>
      <c r="DUV168" s="14"/>
      <c r="DUW168" s="14"/>
      <c r="DUX168" s="14"/>
      <c r="DUY168" s="14"/>
      <c r="DUZ168" s="14"/>
      <c r="DVA168" s="14"/>
      <c r="DVB168" s="14"/>
      <c r="DVC168" s="14"/>
      <c r="DVD168" s="14"/>
      <c r="DVE168" s="14"/>
      <c r="DVF168" s="14"/>
      <c r="DVG168" s="14"/>
      <c r="DVH168" s="14"/>
      <c r="DVI168" s="14"/>
      <c r="DVJ168" s="14"/>
      <c r="DVK168" s="14"/>
      <c r="DVL168" s="14"/>
      <c r="DVM168" s="14"/>
      <c r="DVN168" s="14"/>
      <c r="DVO168" s="14"/>
      <c r="DVP168" s="14"/>
      <c r="DVQ168" s="14"/>
      <c r="DVR168" s="14"/>
      <c r="DVS168" s="14"/>
      <c r="DVT168" s="14"/>
      <c r="DVU168" s="14"/>
      <c r="DVV168" s="14"/>
      <c r="DVW168" s="14"/>
      <c r="DVX168" s="14"/>
      <c r="DVY168" s="14"/>
      <c r="DVZ168" s="14"/>
      <c r="DWA168" s="14"/>
      <c r="DWB168" s="14"/>
      <c r="DWC168" s="14"/>
      <c r="DWD168" s="14"/>
      <c r="DWE168" s="14"/>
      <c r="DWF168" s="14"/>
      <c r="DWG168" s="14"/>
      <c r="DWH168" s="14"/>
      <c r="DWI168" s="14"/>
      <c r="DWJ168" s="14"/>
      <c r="DWK168" s="14"/>
      <c r="DWL168" s="14"/>
      <c r="DWM168" s="14"/>
      <c r="DWN168" s="14"/>
      <c r="DWO168" s="14"/>
      <c r="DWP168" s="14"/>
      <c r="DWQ168" s="14"/>
      <c r="DWR168" s="14"/>
      <c r="DWS168" s="14"/>
      <c r="DWT168" s="14"/>
      <c r="DWU168" s="14"/>
      <c r="DWV168" s="14"/>
      <c r="DWW168" s="14"/>
      <c r="DWX168" s="14"/>
      <c r="DWY168" s="14"/>
      <c r="DWZ168" s="14"/>
      <c r="DXA168" s="14"/>
      <c r="DXB168" s="14"/>
      <c r="DXC168" s="14"/>
      <c r="DXD168" s="14"/>
      <c r="DXE168" s="14"/>
      <c r="DXF168" s="14"/>
      <c r="DXG168" s="14"/>
      <c r="DXH168" s="14"/>
      <c r="DXI168" s="14"/>
      <c r="DXJ168" s="14"/>
      <c r="DXK168" s="14"/>
      <c r="DXL168" s="14"/>
      <c r="DXM168" s="14"/>
      <c r="DXN168" s="14"/>
      <c r="DXO168" s="14"/>
      <c r="DXP168" s="14"/>
      <c r="DXQ168" s="14"/>
      <c r="DXR168" s="14"/>
      <c r="DXS168" s="14"/>
      <c r="DXT168" s="14"/>
      <c r="DXU168" s="14"/>
      <c r="DXV168" s="14"/>
      <c r="DXW168" s="14"/>
      <c r="DXX168" s="14"/>
      <c r="DXY168" s="14"/>
      <c r="DXZ168" s="14"/>
      <c r="DYA168" s="14"/>
      <c r="DYB168" s="14"/>
      <c r="DYC168" s="14"/>
      <c r="DYD168" s="14"/>
      <c r="DYE168" s="14"/>
      <c r="DYF168" s="14"/>
      <c r="DYG168" s="14"/>
      <c r="DYH168" s="14"/>
      <c r="DYI168" s="14"/>
      <c r="DYJ168" s="14"/>
      <c r="DYK168" s="14"/>
      <c r="DYL168" s="14"/>
      <c r="DYM168" s="14"/>
      <c r="DYN168" s="14"/>
      <c r="DYO168" s="14"/>
      <c r="DYP168" s="14"/>
      <c r="DYQ168" s="14"/>
      <c r="DYR168" s="14"/>
      <c r="DYS168" s="14"/>
      <c r="DYT168" s="14"/>
      <c r="DYU168" s="14"/>
      <c r="DYV168" s="14"/>
      <c r="DYW168" s="14"/>
      <c r="DYX168" s="14"/>
      <c r="DYY168" s="14"/>
      <c r="DYZ168" s="14"/>
      <c r="DZA168" s="14"/>
      <c r="DZB168" s="14"/>
      <c r="DZC168" s="14"/>
      <c r="DZD168" s="14"/>
      <c r="DZE168" s="14"/>
      <c r="DZF168" s="14"/>
      <c r="DZG168" s="14"/>
      <c r="DZH168" s="14"/>
      <c r="DZI168" s="14"/>
      <c r="DZJ168" s="14"/>
      <c r="DZK168" s="14"/>
      <c r="DZL168" s="14"/>
      <c r="DZM168" s="14"/>
      <c r="DZN168" s="14"/>
      <c r="DZO168" s="14"/>
      <c r="DZP168" s="14"/>
      <c r="DZQ168" s="14"/>
      <c r="DZR168" s="14"/>
      <c r="DZS168" s="14"/>
      <c r="DZT168" s="14"/>
      <c r="DZU168" s="14"/>
      <c r="DZV168" s="14"/>
      <c r="DZW168" s="14"/>
      <c r="DZX168" s="14"/>
      <c r="DZY168" s="14"/>
      <c r="DZZ168" s="14"/>
      <c r="EAA168" s="14"/>
      <c r="EAB168" s="14"/>
      <c r="EAC168" s="14"/>
      <c r="EAD168" s="14"/>
      <c r="EAE168" s="14"/>
      <c r="EAF168" s="14"/>
      <c r="EAG168" s="14"/>
      <c r="EAH168" s="14"/>
      <c r="EAI168" s="14"/>
      <c r="EAJ168" s="14"/>
      <c r="EAK168" s="14"/>
      <c r="EAL168" s="14"/>
      <c r="EAM168" s="14"/>
      <c r="EAN168" s="14"/>
      <c r="EAO168" s="14"/>
      <c r="EAP168" s="14"/>
      <c r="EAQ168" s="14"/>
      <c r="EAR168" s="14"/>
      <c r="EAS168" s="14"/>
      <c r="EAT168" s="14"/>
      <c r="EAU168" s="14"/>
      <c r="EAV168" s="14"/>
      <c r="EAW168" s="14"/>
      <c r="EAX168" s="14"/>
      <c r="EAY168" s="14"/>
      <c r="EAZ168" s="14"/>
      <c r="EBA168" s="14"/>
      <c r="EBB168" s="14"/>
      <c r="EBC168" s="14"/>
      <c r="EBD168" s="14"/>
      <c r="EBE168" s="14"/>
      <c r="EBF168" s="14"/>
      <c r="EBG168" s="14"/>
      <c r="EBH168" s="14"/>
      <c r="EBI168" s="14"/>
      <c r="EBJ168" s="14"/>
      <c r="EBK168" s="14"/>
      <c r="EBL168" s="14"/>
      <c r="EBM168" s="14"/>
      <c r="EBN168" s="14"/>
      <c r="EBO168" s="14"/>
      <c r="EBP168" s="14"/>
      <c r="EBQ168" s="14"/>
      <c r="EBR168" s="14"/>
      <c r="EBS168" s="14"/>
      <c r="EBT168" s="14"/>
      <c r="EBU168" s="14"/>
      <c r="EBV168" s="14"/>
      <c r="EBW168" s="14"/>
      <c r="EBX168" s="14"/>
      <c r="EBY168" s="14"/>
      <c r="EBZ168" s="14"/>
      <c r="ECA168" s="14"/>
      <c r="ECB168" s="14"/>
      <c r="ECC168" s="14"/>
      <c r="ECD168" s="14"/>
      <c r="ECE168" s="14"/>
      <c r="ECF168" s="14"/>
      <c r="ECG168" s="14"/>
      <c r="ECH168" s="14"/>
      <c r="ECI168" s="14"/>
      <c r="ECJ168" s="14"/>
      <c r="ECK168" s="14"/>
      <c r="ECL168" s="14"/>
      <c r="ECM168" s="14"/>
      <c r="ECN168" s="14"/>
      <c r="ECO168" s="14"/>
      <c r="ECP168" s="14"/>
      <c r="ECQ168" s="14"/>
      <c r="ECR168" s="14"/>
      <c r="ECS168" s="14"/>
      <c r="ECT168" s="14"/>
      <c r="ECU168" s="14"/>
      <c r="ECV168" s="14"/>
      <c r="ECW168" s="14"/>
      <c r="ECX168" s="14"/>
      <c r="ECY168" s="14"/>
      <c r="ECZ168" s="14"/>
      <c r="EDA168" s="14"/>
      <c r="EDB168" s="14"/>
      <c r="EDC168" s="14"/>
      <c r="EDD168" s="14"/>
      <c r="EDE168" s="14"/>
      <c r="EDF168" s="14"/>
      <c r="EDG168" s="14"/>
      <c r="EDH168" s="14"/>
      <c r="EDI168" s="14"/>
      <c r="EDJ168" s="14"/>
      <c r="EDK168" s="14"/>
      <c r="EDL168" s="14"/>
      <c r="EDM168" s="14"/>
      <c r="EDN168" s="14"/>
      <c r="EDO168" s="14"/>
      <c r="EDP168" s="14"/>
      <c r="EDQ168" s="14"/>
      <c r="EDR168" s="14"/>
      <c r="EDS168" s="14"/>
      <c r="EDT168" s="14"/>
      <c r="EDU168" s="14"/>
      <c r="EDV168" s="14"/>
      <c r="EDW168" s="14"/>
      <c r="EDX168" s="14"/>
      <c r="EDY168" s="14"/>
      <c r="EDZ168" s="14"/>
      <c r="EEA168" s="14"/>
      <c r="EEB168" s="14"/>
      <c r="EEC168" s="14"/>
      <c r="EED168" s="14"/>
      <c r="EEE168" s="14"/>
      <c r="EEF168" s="14"/>
      <c r="EEG168" s="14"/>
      <c r="EEH168" s="14"/>
      <c r="EEI168" s="14"/>
      <c r="EEJ168" s="14"/>
      <c r="EEK168" s="14"/>
      <c r="EEL168" s="14"/>
      <c r="EEM168" s="14"/>
      <c r="EEN168" s="14"/>
      <c r="EEO168" s="14"/>
      <c r="EEP168" s="14"/>
      <c r="EEQ168" s="14"/>
      <c r="EER168" s="14"/>
      <c r="EES168" s="14"/>
      <c r="EET168" s="14"/>
      <c r="EEU168" s="14"/>
      <c r="EEV168" s="14"/>
      <c r="EEW168" s="14"/>
      <c r="EEX168" s="14"/>
      <c r="EEY168" s="14"/>
      <c r="EEZ168" s="14"/>
      <c r="EFA168" s="14"/>
      <c r="EFB168" s="14"/>
      <c r="EFC168" s="14"/>
      <c r="EFD168" s="14"/>
      <c r="EFE168" s="14"/>
      <c r="EFF168" s="14"/>
      <c r="EFG168" s="14"/>
      <c r="EFH168" s="14"/>
      <c r="EFI168" s="14"/>
      <c r="EFJ168" s="14"/>
      <c r="EFK168" s="14"/>
      <c r="EFL168" s="14"/>
      <c r="EFM168" s="14"/>
      <c r="EFN168" s="14"/>
      <c r="EFO168" s="14"/>
      <c r="EFP168" s="14"/>
      <c r="EFQ168" s="14"/>
      <c r="EFR168" s="14"/>
      <c r="EFS168" s="14"/>
      <c r="EFT168" s="14"/>
      <c r="EFU168" s="14"/>
      <c r="EFV168" s="14"/>
      <c r="EFW168" s="14"/>
      <c r="EFX168" s="14"/>
      <c r="EFY168" s="14"/>
      <c r="EFZ168" s="14"/>
      <c r="EGA168" s="14"/>
      <c r="EGB168" s="14"/>
      <c r="EGC168" s="14"/>
      <c r="EGD168" s="14"/>
      <c r="EGE168" s="14"/>
      <c r="EGF168" s="14"/>
      <c r="EGG168" s="14"/>
      <c r="EGH168" s="14"/>
      <c r="EGI168" s="14"/>
      <c r="EGJ168" s="14"/>
      <c r="EGK168" s="14"/>
      <c r="EGL168" s="14"/>
      <c r="EGM168" s="14"/>
      <c r="EGN168" s="14"/>
      <c r="EGO168" s="14"/>
      <c r="EGP168" s="14"/>
      <c r="EGQ168" s="14"/>
      <c r="EGR168" s="14"/>
      <c r="EGS168" s="14"/>
      <c r="EGT168" s="14"/>
      <c r="EGU168" s="14"/>
      <c r="EGV168" s="14"/>
      <c r="EGW168" s="14"/>
      <c r="EGX168" s="14"/>
      <c r="EGY168" s="14"/>
      <c r="EGZ168" s="14"/>
      <c r="EHA168" s="14"/>
      <c r="EHB168" s="14"/>
      <c r="EHC168" s="14"/>
      <c r="EHD168" s="14"/>
      <c r="EHE168" s="14"/>
      <c r="EHF168" s="14"/>
      <c r="EHG168" s="14"/>
      <c r="EHH168" s="14"/>
      <c r="EHI168" s="14"/>
      <c r="EHJ168" s="14"/>
      <c r="EHK168" s="14"/>
      <c r="EHL168" s="14"/>
      <c r="EHM168" s="14"/>
      <c r="EHN168" s="14"/>
      <c r="EHO168" s="14"/>
      <c r="EHP168" s="14"/>
      <c r="EHQ168" s="14"/>
      <c r="EHR168" s="14"/>
      <c r="EHS168" s="14"/>
      <c r="EHT168" s="14"/>
      <c r="EHU168" s="14"/>
      <c r="EHV168" s="14"/>
      <c r="EHW168" s="14"/>
      <c r="EHX168" s="14"/>
      <c r="EHY168" s="14"/>
      <c r="EHZ168" s="14"/>
      <c r="EIA168" s="14"/>
      <c r="EIB168" s="14"/>
      <c r="EIC168" s="14"/>
      <c r="EID168" s="14"/>
      <c r="EIE168" s="14"/>
      <c r="EIF168" s="14"/>
      <c r="EIG168" s="14"/>
      <c r="EIH168" s="14"/>
      <c r="EII168" s="14"/>
      <c r="EIJ168" s="14"/>
      <c r="EIK168" s="14"/>
      <c r="EIL168" s="14"/>
      <c r="EIM168" s="14"/>
      <c r="EIN168" s="14"/>
      <c r="EIO168" s="14"/>
      <c r="EIP168" s="14"/>
      <c r="EIQ168" s="14"/>
      <c r="EIR168" s="14"/>
      <c r="EIS168" s="14"/>
      <c r="EIT168" s="14"/>
      <c r="EIU168" s="14"/>
      <c r="EIV168" s="14"/>
      <c r="EIW168" s="14"/>
      <c r="EIX168" s="14"/>
      <c r="EIY168" s="14"/>
      <c r="EIZ168" s="14"/>
      <c r="EJA168" s="14"/>
      <c r="EJB168" s="14"/>
      <c r="EJC168" s="14"/>
      <c r="EJD168" s="14"/>
      <c r="EJE168" s="14"/>
      <c r="EJF168" s="14"/>
      <c r="EJG168" s="14"/>
      <c r="EJH168" s="14"/>
      <c r="EJI168" s="14"/>
      <c r="EJJ168" s="14"/>
      <c r="EJK168" s="14"/>
      <c r="EJL168" s="14"/>
      <c r="EJM168" s="14"/>
      <c r="EJN168" s="14"/>
      <c r="EJO168" s="14"/>
      <c r="EJP168" s="14"/>
      <c r="EJQ168" s="14"/>
      <c r="EJR168" s="14"/>
      <c r="EJS168" s="14"/>
      <c r="EJT168" s="14"/>
      <c r="EJU168" s="14"/>
      <c r="EJV168" s="14"/>
      <c r="EJW168" s="14"/>
      <c r="EJX168" s="14"/>
      <c r="EJY168" s="14"/>
      <c r="EJZ168" s="14"/>
      <c r="EKA168" s="14"/>
      <c r="EKB168" s="14"/>
      <c r="EKC168" s="14"/>
      <c r="EKD168" s="14"/>
      <c r="EKE168" s="14"/>
      <c r="EKF168" s="14"/>
      <c r="EKG168" s="14"/>
      <c r="EKH168" s="14"/>
      <c r="EKI168" s="14"/>
      <c r="EKJ168" s="14"/>
      <c r="EKK168" s="14"/>
      <c r="EKL168" s="14"/>
      <c r="EKM168" s="14"/>
      <c r="EKN168" s="14"/>
      <c r="EKO168" s="14"/>
      <c r="EKP168" s="14"/>
      <c r="EKQ168" s="14"/>
      <c r="EKR168" s="14"/>
      <c r="EKS168" s="14"/>
      <c r="EKT168" s="14"/>
      <c r="EKU168" s="14"/>
      <c r="EKV168" s="14"/>
      <c r="EKW168" s="14"/>
      <c r="EKX168" s="14"/>
      <c r="EKY168" s="14"/>
      <c r="EKZ168" s="14"/>
      <c r="ELA168" s="14"/>
      <c r="ELB168" s="14"/>
      <c r="ELC168" s="14"/>
      <c r="ELD168" s="14"/>
      <c r="ELE168" s="14"/>
      <c r="ELF168" s="14"/>
      <c r="ELG168" s="14"/>
      <c r="ELH168" s="14"/>
      <c r="ELI168" s="14"/>
      <c r="ELJ168" s="14"/>
      <c r="ELK168" s="14"/>
      <c r="ELL168" s="14"/>
      <c r="ELM168" s="14"/>
      <c r="ELN168" s="14"/>
      <c r="ELO168" s="14"/>
      <c r="ELP168" s="14"/>
      <c r="ELQ168" s="14"/>
      <c r="ELR168" s="14"/>
      <c r="ELS168" s="14"/>
      <c r="ELT168" s="14"/>
      <c r="ELU168" s="14"/>
      <c r="ELV168" s="14"/>
      <c r="ELW168" s="14"/>
      <c r="ELX168" s="14"/>
      <c r="ELY168" s="14"/>
      <c r="ELZ168" s="14"/>
      <c r="EMA168" s="14"/>
      <c r="EMB168" s="14"/>
      <c r="EMC168" s="14"/>
      <c r="EMD168" s="14"/>
      <c r="EME168" s="14"/>
      <c r="EMF168" s="14"/>
      <c r="EMG168" s="14"/>
      <c r="EMH168" s="14"/>
      <c r="EMI168" s="14"/>
      <c r="EMJ168" s="14"/>
      <c r="EMK168" s="14"/>
      <c r="EML168" s="14"/>
      <c r="EMM168" s="14"/>
      <c r="EMN168" s="14"/>
      <c r="EMO168" s="14"/>
      <c r="EMP168" s="14"/>
      <c r="EMQ168" s="14"/>
      <c r="EMR168" s="14"/>
      <c r="EMS168" s="14"/>
      <c r="EMT168" s="14"/>
      <c r="EMU168" s="14"/>
      <c r="EMV168" s="14"/>
      <c r="EMW168" s="14"/>
      <c r="EMX168" s="14"/>
      <c r="EMY168" s="14"/>
      <c r="EMZ168" s="14"/>
      <c r="ENA168" s="14"/>
      <c r="ENB168" s="14"/>
      <c r="ENC168" s="14"/>
      <c r="END168" s="14"/>
      <c r="ENE168" s="14"/>
      <c r="ENF168" s="14"/>
      <c r="ENG168" s="14"/>
      <c r="ENH168" s="14"/>
      <c r="ENI168" s="14"/>
      <c r="ENJ168" s="14"/>
      <c r="ENK168" s="14"/>
      <c r="ENL168" s="14"/>
      <c r="ENM168" s="14"/>
      <c r="ENN168" s="14"/>
      <c r="ENO168" s="14"/>
      <c r="ENP168" s="14"/>
      <c r="ENQ168" s="14"/>
      <c r="ENR168" s="14"/>
      <c r="ENS168" s="14"/>
      <c r="ENT168" s="14"/>
      <c r="ENU168" s="14"/>
      <c r="ENV168" s="14"/>
      <c r="ENW168" s="14"/>
      <c r="ENX168" s="14"/>
      <c r="ENY168" s="14"/>
      <c r="ENZ168" s="14"/>
      <c r="EOA168" s="14"/>
      <c r="EOB168" s="14"/>
      <c r="EOC168" s="14"/>
      <c r="EOD168" s="14"/>
      <c r="EOE168" s="14"/>
      <c r="EOF168" s="14"/>
      <c r="EOG168" s="14"/>
      <c r="EOH168" s="14"/>
      <c r="EOI168" s="14"/>
      <c r="EOJ168" s="14"/>
      <c r="EOK168" s="14"/>
      <c r="EOL168" s="14"/>
      <c r="EOM168" s="14"/>
      <c r="EON168" s="14"/>
      <c r="EOO168" s="14"/>
      <c r="EOP168" s="14"/>
      <c r="EOQ168" s="14"/>
      <c r="EOR168" s="14"/>
      <c r="EOS168" s="14"/>
      <c r="EOT168" s="14"/>
      <c r="EOU168" s="14"/>
      <c r="EOV168" s="14"/>
      <c r="EOW168" s="14"/>
      <c r="EOX168" s="14"/>
      <c r="EOY168" s="14"/>
      <c r="EOZ168" s="14"/>
      <c r="EPA168" s="14"/>
      <c r="EPB168" s="14"/>
      <c r="EPC168" s="14"/>
      <c r="EPD168" s="14"/>
      <c r="EPE168" s="14"/>
      <c r="EPF168" s="14"/>
      <c r="EPG168" s="14"/>
      <c r="EPH168" s="14"/>
      <c r="EPI168" s="14"/>
      <c r="EPJ168" s="14"/>
      <c r="EPK168" s="14"/>
      <c r="EPL168" s="14"/>
      <c r="EPM168" s="14"/>
      <c r="EPN168" s="14"/>
      <c r="EPO168" s="14"/>
      <c r="EPP168" s="14"/>
      <c r="EPQ168" s="14"/>
      <c r="EPR168" s="14"/>
      <c r="EPS168" s="14"/>
      <c r="EPT168" s="14"/>
      <c r="EPU168" s="14"/>
      <c r="EPV168" s="14"/>
      <c r="EPW168" s="14"/>
      <c r="EPX168" s="14"/>
      <c r="EPY168" s="14"/>
      <c r="EPZ168" s="14"/>
      <c r="EQA168" s="14"/>
      <c r="EQB168" s="14"/>
      <c r="EQC168" s="14"/>
      <c r="EQD168" s="14"/>
      <c r="EQE168" s="14"/>
      <c r="EQF168" s="14"/>
      <c r="EQG168" s="14"/>
      <c r="EQH168" s="14"/>
      <c r="EQI168" s="14"/>
      <c r="EQJ168" s="14"/>
      <c r="EQK168" s="14"/>
      <c r="EQL168" s="14"/>
      <c r="EQM168" s="14"/>
      <c r="EQN168" s="14"/>
      <c r="EQO168" s="14"/>
      <c r="EQP168" s="14"/>
      <c r="EQQ168" s="14"/>
      <c r="EQR168" s="14"/>
      <c r="EQS168" s="14"/>
      <c r="EQT168" s="14"/>
      <c r="EQU168" s="14"/>
      <c r="EQV168" s="14"/>
      <c r="EQW168" s="14"/>
      <c r="EQX168" s="14"/>
      <c r="EQY168" s="14"/>
      <c r="EQZ168" s="14"/>
      <c r="ERA168" s="14"/>
      <c r="ERB168" s="14"/>
      <c r="ERC168" s="14"/>
      <c r="ERD168" s="14"/>
      <c r="ERE168" s="14"/>
      <c r="ERF168" s="14"/>
      <c r="ERG168" s="14"/>
      <c r="ERH168" s="14"/>
      <c r="ERI168" s="14"/>
      <c r="ERJ168" s="14"/>
      <c r="ERK168" s="14"/>
      <c r="ERL168" s="14"/>
      <c r="ERM168" s="14"/>
      <c r="ERN168" s="14"/>
      <c r="ERO168" s="14"/>
      <c r="ERP168" s="14"/>
      <c r="ERQ168" s="14"/>
      <c r="ERR168" s="14"/>
      <c r="ERS168" s="14"/>
      <c r="ERT168" s="14"/>
      <c r="ERU168" s="14"/>
      <c r="ERV168" s="14"/>
      <c r="ERW168" s="14"/>
      <c r="ERX168" s="14"/>
      <c r="ERY168" s="14"/>
      <c r="ERZ168" s="14"/>
      <c r="ESA168" s="14"/>
      <c r="ESB168" s="14"/>
      <c r="ESC168" s="14"/>
      <c r="ESD168" s="14"/>
      <c r="ESE168" s="14"/>
      <c r="ESF168" s="14"/>
      <c r="ESG168" s="14"/>
      <c r="ESH168" s="14"/>
      <c r="ESI168" s="14"/>
      <c r="ESJ168" s="14"/>
      <c r="ESK168" s="14"/>
      <c r="ESL168" s="14"/>
      <c r="ESM168" s="14"/>
      <c r="ESN168" s="14"/>
      <c r="ESO168" s="14"/>
      <c r="ESP168" s="14"/>
      <c r="ESQ168" s="14"/>
      <c r="ESR168" s="14"/>
      <c r="ESS168" s="14"/>
      <c r="EST168" s="14"/>
      <c r="ESU168" s="14"/>
      <c r="ESV168" s="14"/>
      <c r="ESW168" s="14"/>
      <c r="ESX168" s="14"/>
      <c r="ESY168" s="14"/>
      <c r="ESZ168" s="14"/>
      <c r="ETA168" s="14"/>
      <c r="ETB168" s="14"/>
      <c r="ETC168" s="14"/>
      <c r="ETD168" s="14"/>
      <c r="ETE168" s="14"/>
      <c r="ETF168" s="14"/>
      <c r="ETG168" s="14"/>
      <c r="ETH168" s="14"/>
      <c r="ETI168" s="14"/>
      <c r="ETJ168" s="14"/>
      <c r="ETK168" s="14"/>
      <c r="ETL168" s="14"/>
      <c r="ETM168" s="14"/>
      <c r="ETN168" s="14"/>
      <c r="ETO168" s="14"/>
      <c r="ETP168" s="14"/>
      <c r="ETQ168" s="14"/>
      <c r="ETR168" s="14"/>
      <c r="ETS168" s="14"/>
      <c r="ETT168" s="14"/>
      <c r="ETU168" s="14"/>
      <c r="ETV168" s="14"/>
      <c r="ETW168" s="14"/>
      <c r="ETX168" s="14"/>
      <c r="ETY168" s="14"/>
      <c r="ETZ168" s="14"/>
      <c r="EUA168" s="14"/>
      <c r="EUB168" s="14"/>
      <c r="EUC168" s="14"/>
      <c r="EUD168" s="14"/>
      <c r="EUE168" s="14"/>
      <c r="EUF168" s="14"/>
      <c r="EUG168" s="14"/>
      <c r="EUH168" s="14"/>
      <c r="EUI168" s="14"/>
      <c r="EUJ168" s="14"/>
      <c r="EUK168" s="14"/>
      <c r="EUL168" s="14"/>
      <c r="EUM168" s="14"/>
      <c r="EUN168" s="14"/>
      <c r="EUO168" s="14"/>
      <c r="EUP168" s="14"/>
      <c r="EUQ168" s="14"/>
      <c r="EUR168" s="14"/>
      <c r="EUS168" s="14"/>
      <c r="EUT168" s="14"/>
      <c r="EUU168" s="14"/>
      <c r="EUV168" s="14"/>
      <c r="EUW168" s="14"/>
      <c r="EUX168" s="14"/>
      <c r="EUY168" s="14"/>
      <c r="EUZ168" s="14"/>
      <c r="EVA168" s="14"/>
      <c r="EVB168" s="14"/>
      <c r="EVC168" s="14"/>
      <c r="EVD168" s="14"/>
      <c r="EVE168" s="14"/>
      <c r="EVF168" s="14"/>
      <c r="EVG168" s="14"/>
      <c r="EVH168" s="14"/>
      <c r="EVI168" s="14"/>
      <c r="EVJ168" s="14"/>
      <c r="EVK168" s="14"/>
      <c r="EVL168" s="14"/>
      <c r="EVM168" s="14"/>
      <c r="EVN168" s="14"/>
      <c r="EVO168" s="14"/>
      <c r="EVP168" s="14"/>
      <c r="EVQ168" s="14"/>
      <c r="EVR168" s="14"/>
      <c r="EVS168" s="14"/>
      <c r="EVT168" s="14"/>
      <c r="EVU168" s="14"/>
      <c r="EVV168" s="14"/>
      <c r="EVW168" s="14"/>
      <c r="EVX168" s="14"/>
      <c r="EVY168" s="14"/>
      <c r="EVZ168" s="14"/>
      <c r="EWA168" s="14"/>
      <c r="EWB168" s="14"/>
      <c r="EWC168" s="14"/>
      <c r="EWD168" s="14"/>
      <c r="EWE168" s="14"/>
      <c r="EWF168" s="14"/>
      <c r="EWG168" s="14"/>
      <c r="EWH168" s="14"/>
      <c r="EWI168" s="14"/>
      <c r="EWJ168" s="14"/>
      <c r="EWK168" s="14"/>
      <c r="EWL168" s="14"/>
      <c r="EWM168" s="14"/>
      <c r="EWN168" s="14"/>
      <c r="EWO168" s="14"/>
      <c r="EWP168" s="14"/>
      <c r="EWQ168" s="14"/>
      <c r="EWR168" s="14"/>
      <c r="EWS168" s="14"/>
      <c r="EWT168" s="14"/>
      <c r="EWU168" s="14"/>
      <c r="EWV168" s="14"/>
      <c r="EWW168" s="14"/>
      <c r="EWX168" s="14"/>
      <c r="EWY168" s="14"/>
      <c r="EWZ168" s="14"/>
      <c r="EXA168" s="14"/>
      <c r="EXB168" s="14"/>
      <c r="EXC168" s="14"/>
      <c r="EXD168" s="14"/>
      <c r="EXE168" s="14"/>
      <c r="EXF168" s="14"/>
      <c r="EXG168" s="14"/>
      <c r="EXH168" s="14"/>
      <c r="EXI168" s="14"/>
      <c r="EXJ168" s="14"/>
      <c r="EXK168" s="14"/>
      <c r="EXL168" s="14"/>
      <c r="EXM168" s="14"/>
      <c r="EXN168" s="14"/>
      <c r="EXO168" s="14"/>
      <c r="EXP168" s="14"/>
      <c r="EXQ168" s="14"/>
      <c r="EXR168" s="14"/>
      <c r="EXS168" s="14"/>
      <c r="EXT168" s="14"/>
      <c r="EXU168" s="14"/>
      <c r="EXV168" s="14"/>
      <c r="EXW168" s="14"/>
      <c r="EXX168" s="14"/>
      <c r="EXY168" s="14"/>
      <c r="EXZ168" s="14"/>
      <c r="EYA168" s="14"/>
      <c r="EYB168" s="14"/>
      <c r="EYC168" s="14"/>
      <c r="EYD168" s="14"/>
      <c r="EYE168" s="14"/>
      <c r="EYF168" s="14"/>
      <c r="EYG168" s="14"/>
      <c r="EYH168" s="14"/>
      <c r="EYI168" s="14"/>
      <c r="EYJ168" s="14"/>
      <c r="EYK168" s="14"/>
      <c r="EYL168" s="14"/>
      <c r="EYM168" s="14"/>
      <c r="EYN168" s="14"/>
      <c r="EYO168" s="14"/>
      <c r="EYP168" s="14"/>
      <c r="EYQ168" s="14"/>
      <c r="EYR168" s="14"/>
      <c r="EYS168" s="14"/>
      <c r="EYT168" s="14"/>
      <c r="EYU168" s="14"/>
      <c r="EYV168" s="14"/>
      <c r="EYW168" s="14"/>
      <c r="EYX168" s="14"/>
      <c r="EYY168" s="14"/>
      <c r="EYZ168" s="14"/>
      <c r="EZA168" s="14"/>
      <c r="EZB168" s="14"/>
      <c r="EZC168" s="14"/>
      <c r="EZD168" s="14"/>
      <c r="EZE168" s="14"/>
      <c r="EZF168" s="14"/>
      <c r="EZG168" s="14"/>
      <c r="EZH168" s="14"/>
      <c r="EZI168" s="14"/>
      <c r="EZJ168" s="14"/>
      <c r="EZK168" s="14"/>
      <c r="EZL168" s="14"/>
      <c r="EZM168" s="14"/>
      <c r="EZN168" s="14"/>
      <c r="EZO168" s="14"/>
      <c r="EZP168" s="14"/>
      <c r="EZQ168" s="14"/>
      <c r="EZR168" s="14"/>
      <c r="EZS168" s="14"/>
      <c r="EZT168" s="14"/>
      <c r="EZU168" s="14"/>
      <c r="EZV168" s="14"/>
      <c r="EZW168" s="14"/>
      <c r="EZX168" s="14"/>
      <c r="EZY168" s="14"/>
      <c r="EZZ168" s="14"/>
      <c r="FAA168" s="14"/>
      <c r="FAB168" s="14"/>
      <c r="FAC168" s="14"/>
      <c r="FAD168" s="14"/>
      <c r="FAE168" s="14"/>
      <c r="FAF168" s="14"/>
      <c r="FAG168" s="14"/>
      <c r="FAH168" s="14"/>
      <c r="FAI168" s="14"/>
      <c r="FAJ168" s="14"/>
      <c r="FAK168" s="14"/>
      <c r="FAL168" s="14"/>
      <c r="FAM168" s="14"/>
      <c r="FAN168" s="14"/>
      <c r="FAO168" s="14"/>
      <c r="FAP168" s="14"/>
      <c r="FAQ168" s="14"/>
      <c r="FAR168" s="14"/>
      <c r="FAS168" s="14"/>
      <c r="FAT168" s="14"/>
      <c r="FAU168" s="14"/>
      <c r="FAV168" s="14"/>
      <c r="FAW168" s="14"/>
      <c r="FAX168" s="14"/>
      <c r="FAY168" s="14"/>
      <c r="FAZ168" s="14"/>
      <c r="FBA168" s="14"/>
      <c r="FBB168" s="14"/>
      <c r="FBC168" s="14"/>
      <c r="FBD168" s="14"/>
      <c r="FBE168" s="14"/>
      <c r="FBF168" s="14"/>
      <c r="FBG168" s="14"/>
      <c r="FBH168" s="14"/>
      <c r="FBI168" s="14"/>
      <c r="FBJ168" s="14"/>
      <c r="FBK168" s="14"/>
      <c r="FBL168" s="14"/>
      <c r="FBM168" s="14"/>
      <c r="FBN168" s="14"/>
      <c r="FBO168" s="14"/>
      <c r="FBP168" s="14"/>
      <c r="FBQ168" s="14"/>
      <c r="FBR168" s="14"/>
      <c r="FBS168" s="14"/>
      <c r="FBT168" s="14"/>
      <c r="FBU168" s="14"/>
      <c r="FBV168" s="14"/>
      <c r="FBW168" s="14"/>
      <c r="FBX168" s="14"/>
      <c r="FBY168" s="14"/>
      <c r="FBZ168" s="14"/>
      <c r="FCA168" s="14"/>
      <c r="FCB168" s="14"/>
      <c r="FCC168" s="14"/>
      <c r="FCD168" s="14"/>
      <c r="FCE168" s="14"/>
      <c r="FCF168" s="14"/>
      <c r="FCG168" s="14"/>
      <c r="FCH168" s="14"/>
      <c r="FCI168" s="14"/>
      <c r="FCJ168" s="14"/>
      <c r="FCK168" s="14"/>
      <c r="FCL168" s="14"/>
      <c r="FCM168" s="14"/>
      <c r="FCN168" s="14"/>
      <c r="FCO168" s="14"/>
      <c r="FCP168" s="14"/>
      <c r="FCQ168" s="14"/>
      <c r="FCR168" s="14"/>
      <c r="FCS168" s="14"/>
      <c r="FCT168" s="14"/>
      <c r="FCU168" s="14"/>
      <c r="FCV168" s="14"/>
      <c r="FCW168" s="14"/>
      <c r="FCX168" s="14"/>
      <c r="FCY168" s="14"/>
      <c r="FCZ168" s="14"/>
      <c r="FDA168" s="14"/>
      <c r="FDB168" s="14"/>
      <c r="FDC168" s="14"/>
      <c r="FDD168" s="14"/>
      <c r="FDE168" s="14"/>
      <c r="FDF168" s="14"/>
      <c r="FDG168" s="14"/>
      <c r="FDH168" s="14"/>
      <c r="FDI168" s="14"/>
      <c r="FDJ168" s="14"/>
      <c r="FDK168" s="14"/>
      <c r="FDL168" s="14"/>
      <c r="FDM168" s="14"/>
      <c r="FDN168" s="14"/>
      <c r="FDO168" s="14"/>
      <c r="FDP168" s="14"/>
      <c r="FDQ168" s="14"/>
      <c r="FDR168" s="14"/>
      <c r="FDS168" s="14"/>
      <c r="FDT168" s="14"/>
      <c r="FDU168" s="14"/>
      <c r="FDV168" s="14"/>
      <c r="FDW168" s="14"/>
      <c r="FDX168" s="14"/>
      <c r="FDY168" s="14"/>
      <c r="FDZ168" s="14"/>
      <c r="FEA168" s="14"/>
      <c r="FEB168" s="14"/>
      <c r="FEC168" s="14"/>
      <c r="FED168" s="14"/>
      <c r="FEE168" s="14"/>
      <c r="FEF168" s="14"/>
      <c r="FEG168" s="14"/>
      <c r="FEH168" s="14"/>
      <c r="FEI168" s="14"/>
      <c r="FEJ168" s="14"/>
      <c r="FEK168" s="14"/>
      <c r="FEL168" s="14"/>
      <c r="FEM168" s="14"/>
      <c r="FEN168" s="14"/>
      <c r="FEO168" s="14"/>
      <c r="FEP168" s="14"/>
      <c r="FEQ168" s="14"/>
      <c r="FER168" s="14"/>
      <c r="FES168" s="14"/>
      <c r="FET168" s="14"/>
      <c r="FEU168" s="14"/>
      <c r="FEV168" s="14"/>
      <c r="FEW168" s="14"/>
      <c r="FEX168" s="14"/>
      <c r="FEY168" s="14"/>
      <c r="FEZ168" s="14"/>
      <c r="FFA168" s="14"/>
      <c r="FFB168" s="14"/>
      <c r="FFC168" s="14"/>
      <c r="FFD168" s="14"/>
      <c r="FFE168" s="14"/>
      <c r="FFF168" s="14"/>
      <c r="FFG168" s="14"/>
      <c r="FFH168" s="14"/>
      <c r="FFI168" s="14"/>
      <c r="FFJ168" s="14"/>
      <c r="FFK168" s="14"/>
      <c r="FFL168" s="14"/>
      <c r="FFM168" s="14"/>
      <c r="FFN168" s="14"/>
      <c r="FFO168" s="14"/>
      <c r="FFP168" s="14"/>
      <c r="FFQ168" s="14"/>
      <c r="FFR168" s="14"/>
      <c r="FFS168" s="14"/>
      <c r="FFT168" s="14"/>
      <c r="FFU168" s="14"/>
      <c r="FFV168" s="14"/>
      <c r="FFW168" s="14"/>
      <c r="FFX168" s="14"/>
      <c r="FFY168" s="14"/>
      <c r="FFZ168" s="14"/>
      <c r="FGA168" s="14"/>
      <c r="FGB168" s="14"/>
      <c r="FGC168" s="14"/>
      <c r="FGD168" s="14"/>
      <c r="FGE168" s="14"/>
      <c r="FGF168" s="14"/>
      <c r="FGG168" s="14"/>
      <c r="FGH168" s="14"/>
      <c r="FGI168" s="14"/>
      <c r="FGJ168" s="14"/>
      <c r="FGK168" s="14"/>
      <c r="FGL168" s="14"/>
      <c r="FGM168" s="14"/>
      <c r="FGN168" s="14"/>
      <c r="FGO168" s="14"/>
      <c r="FGP168" s="14"/>
      <c r="FGQ168" s="14"/>
      <c r="FGR168" s="14"/>
      <c r="FGS168" s="14"/>
      <c r="FGT168" s="14"/>
      <c r="FGU168" s="14"/>
      <c r="FGV168" s="14"/>
      <c r="FGW168" s="14"/>
      <c r="FGX168" s="14"/>
      <c r="FGY168" s="14"/>
      <c r="FGZ168" s="14"/>
      <c r="FHA168" s="14"/>
      <c r="FHB168" s="14"/>
      <c r="FHC168" s="14"/>
      <c r="FHD168" s="14"/>
      <c r="FHE168" s="14"/>
      <c r="FHF168" s="14"/>
      <c r="FHG168" s="14"/>
      <c r="FHH168" s="14"/>
      <c r="FHI168" s="14"/>
      <c r="FHJ168" s="14"/>
      <c r="FHK168" s="14"/>
      <c r="FHL168" s="14"/>
      <c r="FHM168" s="14"/>
      <c r="FHN168" s="14"/>
      <c r="FHO168" s="14"/>
      <c r="FHP168" s="14"/>
      <c r="FHQ168" s="14"/>
      <c r="FHR168" s="14"/>
      <c r="FHS168" s="14"/>
      <c r="FHT168" s="14"/>
      <c r="FHU168" s="14"/>
      <c r="FHV168" s="14"/>
      <c r="FHW168" s="14"/>
      <c r="FHX168" s="14"/>
      <c r="FHY168" s="14"/>
      <c r="FHZ168" s="14"/>
      <c r="FIA168" s="14"/>
      <c r="FIB168" s="14"/>
      <c r="FIC168" s="14"/>
      <c r="FID168" s="14"/>
      <c r="FIE168" s="14"/>
      <c r="FIF168" s="14"/>
      <c r="FIG168" s="14"/>
      <c r="FIH168" s="14"/>
      <c r="FII168" s="14"/>
      <c r="FIJ168" s="14"/>
      <c r="FIK168" s="14"/>
      <c r="FIL168" s="14"/>
      <c r="FIM168" s="14"/>
      <c r="FIN168" s="14"/>
      <c r="FIO168" s="14"/>
      <c r="FIP168" s="14"/>
      <c r="FIQ168" s="14"/>
      <c r="FIR168" s="14"/>
      <c r="FIS168" s="14"/>
      <c r="FIT168" s="14"/>
      <c r="FIU168" s="14"/>
      <c r="FIV168" s="14"/>
      <c r="FIW168" s="14"/>
      <c r="FIX168" s="14"/>
      <c r="FIY168" s="14"/>
      <c r="FIZ168" s="14"/>
      <c r="FJA168" s="14"/>
      <c r="FJB168" s="14"/>
      <c r="FJC168" s="14"/>
      <c r="FJD168" s="14"/>
      <c r="FJE168" s="14"/>
      <c r="FJF168" s="14"/>
      <c r="FJG168" s="14"/>
      <c r="FJH168" s="14"/>
      <c r="FJI168" s="14"/>
      <c r="FJJ168" s="14"/>
      <c r="FJK168" s="14"/>
      <c r="FJL168" s="14"/>
      <c r="FJM168" s="14"/>
      <c r="FJN168" s="14"/>
      <c r="FJO168" s="14"/>
      <c r="FJP168" s="14"/>
      <c r="FJQ168" s="14"/>
      <c r="FJR168" s="14"/>
      <c r="FJS168" s="14"/>
      <c r="FJT168" s="14"/>
      <c r="FJU168" s="14"/>
      <c r="FJV168" s="14"/>
      <c r="FJW168" s="14"/>
      <c r="FJX168" s="14"/>
      <c r="FJY168" s="14"/>
      <c r="FJZ168" s="14"/>
      <c r="FKA168" s="14"/>
      <c r="FKB168" s="14"/>
      <c r="FKC168" s="14"/>
      <c r="FKD168" s="14"/>
      <c r="FKE168" s="14"/>
      <c r="FKF168" s="14"/>
      <c r="FKG168" s="14"/>
      <c r="FKH168" s="14"/>
      <c r="FKI168" s="14"/>
      <c r="FKJ168" s="14"/>
      <c r="FKK168" s="14"/>
      <c r="FKL168" s="14"/>
      <c r="FKM168" s="14"/>
      <c r="FKN168" s="14"/>
      <c r="FKO168" s="14"/>
      <c r="FKP168" s="14"/>
      <c r="FKQ168" s="14"/>
      <c r="FKR168" s="14"/>
      <c r="FKS168" s="14"/>
      <c r="FKT168" s="14"/>
      <c r="FKU168" s="14"/>
      <c r="FKV168" s="14"/>
      <c r="FKW168" s="14"/>
      <c r="FKX168" s="14"/>
      <c r="FKY168" s="14"/>
      <c r="FKZ168" s="14"/>
      <c r="FLA168" s="14"/>
      <c r="FLB168" s="14"/>
      <c r="FLC168" s="14"/>
      <c r="FLD168" s="14"/>
      <c r="FLE168" s="14"/>
      <c r="FLF168" s="14"/>
      <c r="FLG168" s="14"/>
      <c r="FLH168" s="14"/>
      <c r="FLI168" s="14"/>
      <c r="FLJ168" s="14"/>
      <c r="FLK168" s="14"/>
      <c r="FLL168" s="14"/>
      <c r="FLM168" s="14"/>
      <c r="FLN168" s="14"/>
      <c r="FLO168" s="14"/>
      <c r="FLP168" s="14"/>
      <c r="FLQ168" s="14"/>
      <c r="FLR168" s="14"/>
      <c r="FLS168" s="14"/>
      <c r="FLT168" s="14"/>
      <c r="FLU168" s="14"/>
      <c r="FLV168" s="14"/>
      <c r="FLW168" s="14"/>
      <c r="FLX168" s="14"/>
      <c r="FLY168" s="14"/>
      <c r="FLZ168" s="14"/>
      <c r="FMA168" s="14"/>
      <c r="FMB168" s="14"/>
      <c r="FMC168" s="14"/>
      <c r="FMD168" s="14"/>
      <c r="FME168" s="14"/>
      <c r="FMF168" s="14"/>
      <c r="FMG168" s="14"/>
      <c r="FMH168" s="14"/>
      <c r="FMI168" s="14"/>
      <c r="FMJ168" s="14"/>
      <c r="FMK168" s="14"/>
      <c r="FML168" s="14"/>
      <c r="FMM168" s="14"/>
      <c r="FMN168" s="14"/>
      <c r="FMO168" s="14"/>
      <c r="FMP168" s="14"/>
      <c r="FMQ168" s="14"/>
      <c r="FMR168" s="14"/>
      <c r="FMS168" s="14"/>
      <c r="FMT168" s="14"/>
      <c r="FMU168" s="14"/>
      <c r="FMV168" s="14"/>
      <c r="FMW168" s="14"/>
      <c r="FMX168" s="14"/>
      <c r="FMY168" s="14"/>
      <c r="FMZ168" s="14"/>
      <c r="FNA168" s="14"/>
      <c r="FNB168" s="14"/>
      <c r="FNC168" s="14"/>
      <c r="FND168" s="14"/>
      <c r="FNE168" s="14"/>
      <c r="FNF168" s="14"/>
      <c r="FNG168" s="14"/>
      <c r="FNH168" s="14"/>
      <c r="FNI168" s="14"/>
      <c r="FNJ168" s="14"/>
      <c r="FNK168" s="14"/>
      <c r="FNL168" s="14"/>
      <c r="FNM168" s="14"/>
      <c r="FNN168" s="14"/>
      <c r="FNO168" s="14"/>
      <c r="FNP168" s="14"/>
      <c r="FNQ168" s="14"/>
      <c r="FNR168" s="14"/>
      <c r="FNS168" s="14"/>
      <c r="FNT168" s="14"/>
      <c r="FNU168" s="14"/>
      <c r="FNV168" s="14"/>
      <c r="FNW168" s="14"/>
      <c r="FNX168" s="14"/>
      <c r="FNY168" s="14"/>
      <c r="FNZ168" s="14"/>
      <c r="FOA168" s="14"/>
      <c r="FOB168" s="14"/>
      <c r="FOC168" s="14"/>
      <c r="FOD168" s="14"/>
      <c r="FOE168" s="14"/>
      <c r="FOF168" s="14"/>
      <c r="FOG168" s="14"/>
      <c r="FOH168" s="14"/>
      <c r="FOI168" s="14"/>
      <c r="FOJ168" s="14"/>
      <c r="FOK168" s="14"/>
      <c r="FOL168" s="14"/>
      <c r="FOM168" s="14"/>
      <c r="FON168" s="14"/>
      <c r="FOO168" s="14"/>
      <c r="FOP168" s="14"/>
      <c r="FOQ168" s="14"/>
      <c r="FOR168" s="14"/>
      <c r="FOS168" s="14"/>
      <c r="FOT168" s="14"/>
      <c r="FOU168" s="14"/>
      <c r="FOV168" s="14"/>
      <c r="FOW168" s="14"/>
      <c r="FOX168" s="14"/>
      <c r="FOY168" s="14"/>
      <c r="FOZ168" s="14"/>
      <c r="FPA168" s="14"/>
      <c r="FPB168" s="14"/>
      <c r="FPC168" s="14"/>
      <c r="FPD168" s="14"/>
      <c r="FPE168" s="14"/>
      <c r="FPF168" s="14"/>
      <c r="FPG168" s="14"/>
      <c r="FPH168" s="14"/>
      <c r="FPI168" s="14"/>
      <c r="FPJ168" s="14"/>
      <c r="FPK168" s="14"/>
      <c r="FPL168" s="14"/>
      <c r="FPM168" s="14"/>
      <c r="FPN168" s="14"/>
      <c r="FPO168" s="14"/>
      <c r="FPP168" s="14"/>
      <c r="FPQ168" s="14"/>
      <c r="FPR168" s="14"/>
      <c r="FPS168" s="14"/>
      <c r="FPT168" s="14"/>
      <c r="FPU168" s="14"/>
      <c r="FPV168" s="14"/>
      <c r="FPW168" s="14"/>
      <c r="FPX168" s="14"/>
      <c r="FPY168" s="14"/>
      <c r="FPZ168" s="14"/>
      <c r="FQA168" s="14"/>
      <c r="FQB168" s="14"/>
      <c r="FQC168" s="14"/>
      <c r="FQD168" s="14"/>
      <c r="FQE168" s="14"/>
      <c r="FQF168" s="14"/>
      <c r="FQG168" s="14"/>
      <c r="FQH168" s="14"/>
      <c r="FQI168" s="14"/>
      <c r="FQJ168" s="14"/>
      <c r="FQK168" s="14"/>
      <c r="FQL168" s="14"/>
      <c r="FQM168" s="14"/>
      <c r="FQN168" s="14"/>
      <c r="FQO168" s="14"/>
      <c r="FQP168" s="14"/>
      <c r="FQQ168" s="14"/>
      <c r="FQR168" s="14"/>
      <c r="FQS168" s="14"/>
      <c r="FQT168" s="14"/>
      <c r="FQU168" s="14"/>
      <c r="FQV168" s="14"/>
      <c r="FQW168" s="14"/>
      <c r="FQX168" s="14"/>
      <c r="FQY168" s="14"/>
      <c r="FQZ168" s="14"/>
      <c r="FRA168" s="14"/>
      <c r="FRB168" s="14"/>
      <c r="FRC168" s="14"/>
      <c r="FRD168" s="14"/>
      <c r="FRE168" s="14"/>
      <c r="FRF168" s="14"/>
      <c r="FRG168" s="14"/>
      <c r="FRH168" s="14"/>
      <c r="FRI168" s="14"/>
      <c r="FRJ168" s="14"/>
      <c r="FRK168" s="14"/>
      <c r="FRL168" s="14"/>
      <c r="FRM168" s="14"/>
      <c r="FRN168" s="14"/>
      <c r="FRO168" s="14"/>
      <c r="FRP168" s="14"/>
      <c r="FRQ168" s="14"/>
      <c r="FRR168" s="14"/>
      <c r="FRS168" s="14"/>
      <c r="FRT168" s="14"/>
      <c r="FRU168" s="14"/>
      <c r="FRV168" s="14"/>
      <c r="FRW168" s="14"/>
      <c r="FRX168" s="14"/>
      <c r="FRY168" s="14"/>
      <c r="FRZ168" s="14"/>
      <c r="FSA168" s="14"/>
      <c r="FSB168" s="14"/>
      <c r="FSC168" s="14"/>
      <c r="FSD168" s="14"/>
      <c r="FSE168" s="14"/>
      <c r="FSF168" s="14"/>
      <c r="FSG168" s="14"/>
      <c r="FSH168" s="14"/>
      <c r="FSI168" s="14"/>
      <c r="FSJ168" s="14"/>
      <c r="FSK168" s="14"/>
      <c r="FSL168" s="14"/>
      <c r="FSM168" s="14"/>
      <c r="FSN168" s="14"/>
      <c r="FSO168" s="14"/>
      <c r="FSP168" s="14"/>
      <c r="FSQ168" s="14"/>
      <c r="FSR168" s="14"/>
      <c r="FSS168" s="14"/>
      <c r="FST168" s="14"/>
      <c r="FSU168" s="14"/>
      <c r="FSV168" s="14"/>
      <c r="FSW168" s="14"/>
      <c r="FSX168" s="14"/>
      <c r="FSY168" s="14"/>
      <c r="FSZ168" s="14"/>
      <c r="FTA168" s="14"/>
      <c r="FTB168" s="14"/>
      <c r="FTC168" s="14"/>
      <c r="FTD168" s="14"/>
      <c r="FTE168" s="14"/>
      <c r="FTF168" s="14"/>
      <c r="FTG168" s="14"/>
      <c r="FTH168" s="14"/>
      <c r="FTI168" s="14"/>
      <c r="FTJ168" s="14"/>
      <c r="FTK168" s="14"/>
      <c r="FTL168" s="14"/>
      <c r="FTM168" s="14"/>
      <c r="FTN168" s="14"/>
      <c r="FTO168" s="14"/>
      <c r="FTP168" s="14"/>
      <c r="FTQ168" s="14"/>
      <c r="FTR168" s="14"/>
      <c r="FTS168" s="14"/>
      <c r="FTT168" s="14"/>
      <c r="FTU168" s="14"/>
      <c r="FTV168" s="14"/>
      <c r="FTW168" s="14"/>
      <c r="FTX168" s="14"/>
      <c r="FTY168" s="14"/>
      <c r="FTZ168" s="14"/>
      <c r="FUA168" s="14"/>
      <c r="FUB168" s="14"/>
      <c r="FUC168" s="14"/>
      <c r="FUD168" s="14"/>
      <c r="FUE168" s="14"/>
      <c r="FUF168" s="14"/>
      <c r="FUG168" s="14"/>
      <c r="FUH168" s="14"/>
      <c r="FUI168" s="14"/>
      <c r="FUJ168" s="14"/>
      <c r="FUK168" s="14"/>
      <c r="FUL168" s="14"/>
      <c r="FUM168" s="14"/>
      <c r="FUN168" s="14"/>
      <c r="FUO168" s="14"/>
      <c r="FUP168" s="14"/>
      <c r="FUQ168" s="14"/>
      <c r="FUR168" s="14"/>
      <c r="FUS168" s="14"/>
      <c r="FUT168" s="14"/>
      <c r="FUU168" s="14"/>
      <c r="FUV168" s="14"/>
      <c r="FUW168" s="14"/>
      <c r="FUX168" s="14"/>
      <c r="FUY168" s="14"/>
      <c r="FUZ168" s="14"/>
      <c r="FVA168" s="14"/>
      <c r="FVB168" s="14"/>
      <c r="FVC168" s="14"/>
      <c r="FVD168" s="14"/>
      <c r="FVE168" s="14"/>
      <c r="FVF168" s="14"/>
      <c r="FVG168" s="14"/>
      <c r="FVH168" s="14"/>
      <c r="FVI168" s="14"/>
      <c r="FVJ168" s="14"/>
      <c r="FVK168" s="14"/>
      <c r="FVL168" s="14"/>
      <c r="FVM168" s="14"/>
      <c r="FVN168" s="14"/>
      <c r="FVO168" s="14"/>
      <c r="FVP168" s="14"/>
      <c r="FVQ168" s="14"/>
      <c r="FVR168" s="14"/>
      <c r="FVS168" s="14"/>
      <c r="FVT168" s="14"/>
      <c r="FVU168" s="14"/>
      <c r="FVV168" s="14"/>
      <c r="FVW168" s="14"/>
      <c r="FVX168" s="14"/>
      <c r="FVY168" s="14"/>
      <c r="FVZ168" s="14"/>
      <c r="FWA168" s="14"/>
      <c r="FWB168" s="14"/>
      <c r="FWC168" s="14"/>
      <c r="FWD168" s="14"/>
      <c r="FWE168" s="14"/>
      <c r="FWF168" s="14"/>
      <c r="FWG168" s="14"/>
      <c r="FWH168" s="14"/>
      <c r="FWI168" s="14"/>
      <c r="FWJ168" s="14"/>
      <c r="FWK168" s="14"/>
      <c r="FWL168" s="14"/>
      <c r="FWM168" s="14"/>
      <c r="FWN168" s="14"/>
      <c r="FWO168" s="14"/>
      <c r="FWP168" s="14"/>
      <c r="FWQ168" s="14"/>
      <c r="FWR168" s="14"/>
      <c r="FWS168" s="14"/>
      <c r="FWT168" s="14"/>
      <c r="FWU168" s="14"/>
      <c r="FWV168" s="14"/>
      <c r="FWW168" s="14"/>
      <c r="FWX168" s="14"/>
      <c r="FWY168" s="14"/>
      <c r="FWZ168" s="14"/>
      <c r="FXA168" s="14"/>
      <c r="FXB168" s="14"/>
      <c r="FXC168" s="14"/>
      <c r="FXD168" s="14"/>
      <c r="FXE168" s="14"/>
      <c r="FXF168" s="14"/>
      <c r="FXG168" s="14"/>
      <c r="FXH168" s="14"/>
      <c r="FXI168" s="14"/>
      <c r="FXJ168" s="14"/>
      <c r="FXK168" s="14"/>
      <c r="FXL168" s="14"/>
      <c r="FXM168" s="14"/>
      <c r="FXN168" s="14"/>
      <c r="FXO168" s="14"/>
      <c r="FXP168" s="14"/>
      <c r="FXQ168" s="14"/>
      <c r="FXR168" s="14"/>
      <c r="FXS168" s="14"/>
      <c r="FXT168" s="14"/>
      <c r="FXU168" s="14"/>
      <c r="FXV168" s="14"/>
      <c r="FXW168" s="14"/>
      <c r="FXX168" s="14"/>
      <c r="FXY168" s="14"/>
      <c r="FXZ168" s="14"/>
      <c r="FYA168" s="14"/>
      <c r="FYB168" s="14"/>
      <c r="FYC168" s="14"/>
      <c r="FYD168" s="14"/>
      <c r="FYE168" s="14"/>
      <c r="FYF168" s="14"/>
      <c r="FYG168" s="14"/>
      <c r="FYH168" s="14"/>
      <c r="FYI168" s="14"/>
      <c r="FYJ168" s="14"/>
      <c r="FYK168" s="14"/>
      <c r="FYL168" s="14"/>
      <c r="FYM168" s="14"/>
      <c r="FYN168" s="14"/>
      <c r="FYO168" s="14"/>
      <c r="FYP168" s="14"/>
      <c r="FYQ168" s="14"/>
      <c r="FYR168" s="14"/>
      <c r="FYS168" s="14"/>
      <c r="FYT168" s="14"/>
      <c r="FYU168" s="14"/>
      <c r="FYV168" s="14"/>
      <c r="FYW168" s="14"/>
      <c r="FYX168" s="14"/>
      <c r="FYY168" s="14"/>
      <c r="FYZ168" s="14"/>
      <c r="FZA168" s="14"/>
      <c r="FZB168" s="14"/>
      <c r="FZC168" s="14"/>
      <c r="FZD168" s="14"/>
      <c r="FZE168" s="14"/>
      <c r="FZF168" s="14"/>
      <c r="FZG168" s="14"/>
      <c r="FZH168" s="14"/>
      <c r="FZI168" s="14"/>
      <c r="FZJ168" s="14"/>
      <c r="FZK168" s="14"/>
      <c r="FZL168" s="14"/>
      <c r="FZM168" s="14"/>
      <c r="FZN168" s="14"/>
      <c r="FZO168" s="14"/>
      <c r="FZP168" s="14"/>
      <c r="FZQ168" s="14"/>
      <c r="FZR168" s="14"/>
      <c r="FZS168" s="14"/>
      <c r="FZT168" s="14"/>
      <c r="FZU168" s="14"/>
      <c r="FZV168" s="14"/>
      <c r="FZW168" s="14"/>
      <c r="FZX168" s="14"/>
      <c r="FZY168" s="14"/>
      <c r="FZZ168" s="14"/>
      <c r="GAA168" s="14"/>
      <c r="GAB168" s="14"/>
      <c r="GAC168" s="14"/>
      <c r="GAD168" s="14"/>
      <c r="GAE168" s="14"/>
      <c r="GAF168" s="14"/>
      <c r="GAG168" s="14"/>
      <c r="GAH168" s="14"/>
      <c r="GAI168" s="14"/>
      <c r="GAJ168" s="14"/>
      <c r="GAK168" s="14"/>
      <c r="GAL168" s="14"/>
      <c r="GAM168" s="14"/>
      <c r="GAN168" s="14"/>
      <c r="GAO168" s="14"/>
      <c r="GAP168" s="14"/>
      <c r="GAQ168" s="14"/>
      <c r="GAR168" s="14"/>
      <c r="GAS168" s="14"/>
      <c r="GAT168" s="14"/>
      <c r="GAU168" s="14"/>
      <c r="GAV168" s="14"/>
      <c r="GAW168" s="14"/>
      <c r="GAX168" s="14"/>
      <c r="GAY168" s="14"/>
      <c r="GAZ168" s="14"/>
      <c r="GBA168" s="14"/>
      <c r="GBB168" s="14"/>
      <c r="GBC168" s="14"/>
      <c r="GBD168" s="14"/>
      <c r="GBE168" s="14"/>
      <c r="GBF168" s="14"/>
      <c r="GBG168" s="14"/>
      <c r="GBH168" s="14"/>
      <c r="GBI168" s="14"/>
      <c r="GBJ168" s="14"/>
      <c r="GBK168" s="14"/>
      <c r="GBL168" s="14"/>
      <c r="GBM168" s="14"/>
      <c r="GBN168" s="14"/>
      <c r="GBO168" s="14"/>
      <c r="GBP168" s="14"/>
      <c r="GBQ168" s="14"/>
      <c r="GBR168" s="14"/>
      <c r="GBS168" s="14"/>
      <c r="GBT168" s="14"/>
      <c r="GBU168" s="14"/>
      <c r="GBV168" s="14"/>
      <c r="GBW168" s="14"/>
      <c r="GBX168" s="14"/>
      <c r="GBY168" s="14"/>
      <c r="GBZ168" s="14"/>
      <c r="GCA168" s="14"/>
      <c r="GCB168" s="14"/>
      <c r="GCC168" s="14"/>
      <c r="GCD168" s="14"/>
      <c r="GCE168" s="14"/>
      <c r="GCF168" s="14"/>
      <c r="GCG168" s="14"/>
      <c r="GCH168" s="14"/>
      <c r="GCI168" s="14"/>
      <c r="GCJ168" s="14"/>
      <c r="GCK168" s="14"/>
      <c r="GCL168" s="14"/>
      <c r="GCM168" s="14"/>
      <c r="GCN168" s="14"/>
      <c r="GCO168" s="14"/>
      <c r="GCP168" s="14"/>
      <c r="GCQ168" s="14"/>
      <c r="GCR168" s="14"/>
      <c r="GCS168" s="14"/>
      <c r="GCT168" s="14"/>
      <c r="GCU168" s="14"/>
      <c r="GCV168" s="14"/>
      <c r="GCW168" s="14"/>
      <c r="GCX168" s="14"/>
      <c r="GCY168" s="14"/>
      <c r="GCZ168" s="14"/>
      <c r="GDA168" s="14"/>
      <c r="GDB168" s="14"/>
      <c r="GDC168" s="14"/>
      <c r="GDD168" s="14"/>
      <c r="GDE168" s="14"/>
      <c r="GDF168" s="14"/>
      <c r="GDG168" s="14"/>
      <c r="GDH168" s="14"/>
      <c r="GDI168" s="14"/>
      <c r="GDJ168" s="14"/>
      <c r="GDK168" s="14"/>
      <c r="GDL168" s="14"/>
      <c r="GDM168" s="14"/>
      <c r="GDN168" s="14"/>
      <c r="GDO168" s="14"/>
      <c r="GDP168" s="14"/>
      <c r="GDQ168" s="14"/>
      <c r="GDR168" s="14"/>
      <c r="GDS168" s="14"/>
      <c r="GDT168" s="14"/>
      <c r="GDU168" s="14"/>
      <c r="GDV168" s="14"/>
      <c r="GDW168" s="14"/>
      <c r="GDX168" s="14"/>
      <c r="GDY168" s="14"/>
      <c r="GDZ168" s="14"/>
      <c r="GEA168" s="14"/>
      <c r="GEB168" s="14"/>
      <c r="GEC168" s="14"/>
      <c r="GED168" s="14"/>
      <c r="GEE168" s="14"/>
      <c r="GEF168" s="14"/>
      <c r="GEG168" s="14"/>
      <c r="GEH168" s="14"/>
      <c r="GEI168" s="14"/>
      <c r="GEJ168" s="14"/>
      <c r="GEK168" s="14"/>
      <c r="GEL168" s="14"/>
      <c r="GEM168" s="14"/>
      <c r="GEN168" s="14"/>
      <c r="GEO168" s="14"/>
      <c r="GEP168" s="14"/>
      <c r="GEQ168" s="14"/>
      <c r="GER168" s="14"/>
      <c r="GES168" s="14"/>
      <c r="GET168" s="14"/>
      <c r="GEU168" s="14"/>
      <c r="GEV168" s="14"/>
      <c r="GEW168" s="14"/>
      <c r="GEX168" s="14"/>
      <c r="GEY168" s="14"/>
      <c r="GEZ168" s="14"/>
      <c r="GFA168" s="14"/>
      <c r="GFB168" s="14"/>
      <c r="GFC168" s="14"/>
      <c r="GFD168" s="14"/>
      <c r="GFE168" s="14"/>
      <c r="GFF168" s="14"/>
      <c r="GFG168" s="14"/>
      <c r="GFH168" s="14"/>
      <c r="GFI168" s="14"/>
      <c r="GFJ168" s="14"/>
      <c r="GFK168" s="14"/>
      <c r="GFL168" s="14"/>
      <c r="GFM168" s="14"/>
      <c r="GFN168" s="14"/>
      <c r="GFO168" s="14"/>
      <c r="GFP168" s="14"/>
      <c r="GFQ168" s="14"/>
      <c r="GFR168" s="14"/>
      <c r="GFS168" s="14"/>
      <c r="GFT168" s="14"/>
      <c r="GFU168" s="14"/>
      <c r="GFV168" s="14"/>
      <c r="GFW168" s="14"/>
      <c r="GFX168" s="14"/>
      <c r="GFY168" s="14"/>
      <c r="GFZ168" s="14"/>
      <c r="GGA168" s="14"/>
      <c r="GGB168" s="14"/>
      <c r="GGC168" s="14"/>
      <c r="GGD168" s="14"/>
      <c r="GGE168" s="14"/>
      <c r="GGF168" s="14"/>
      <c r="GGG168" s="14"/>
      <c r="GGH168" s="14"/>
      <c r="GGI168" s="14"/>
      <c r="GGJ168" s="14"/>
      <c r="GGK168" s="14"/>
      <c r="GGL168" s="14"/>
      <c r="GGM168" s="14"/>
      <c r="GGN168" s="14"/>
      <c r="GGO168" s="14"/>
      <c r="GGP168" s="14"/>
      <c r="GGQ168" s="14"/>
      <c r="GGR168" s="14"/>
      <c r="GGS168" s="14"/>
      <c r="GGT168" s="14"/>
      <c r="GGU168" s="14"/>
      <c r="GGV168" s="14"/>
      <c r="GGW168" s="14"/>
      <c r="GGX168" s="14"/>
      <c r="GGY168" s="14"/>
      <c r="GGZ168" s="14"/>
      <c r="GHA168" s="14"/>
      <c r="GHB168" s="14"/>
      <c r="GHC168" s="14"/>
      <c r="GHD168" s="14"/>
      <c r="GHE168" s="14"/>
      <c r="GHF168" s="14"/>
      <c r="GHG168" s="14"/>
      <c r="GHH168" s="14"/>
      <c r="GHI168" s="14"/>
      <c r="GHJ168" s="14"/>
      <c r="GHK168" s="14"/>
      <c r="GHL168" s="14"/>
      <c r="GHM168" s="14"/>
      <c r="GHN168" s="14"/>
      <c r="GHO168" s="14"/>
      <c r="GHP168" s="14"/>
      <c r="GHQ168" s="14"/>
      <c r="GHR168" s="14"/>
      <c r="GHS168" s="14"/>
      <c r="GHT168" s="14"/>
      <c r="GHU168" s="14"/>
      <c r="GHV168" s="14"/>
      <c r="GHW168" s="14"/>
      <c r="GHX168" s="14"/>
      <c r="GHY168" s="14"/>
      <c r="GHZ168" s="14"/>
      <c r="GIA168" s="14"/>
      <c r="GIB168" s="14"/>
      <c r="GIC168" s="14"/>
      <c r="GID168" s="14"/>
      <c r="GIE168" s="14"/>
      <c r="GIF168" s="14"/>
      <c r="GIG168" s="14"/>
      <c r="GIH168" s="14"/>
      <c r="GII168" s="14"/>
      <c r="GIJ168" s="14"/>
      <c r="GIK168" s="14"/>
      <c r="GIL168" s="14"/>
      <c r="GIM168" s="14"/>
      <c r="GIN168" s="14"/>
      <c r="GIO168" s="14"/>
      <c r="GIP168" s="14"/>
      <c r="GIQ168" s="14"/>
      <c r="GIR168" s="14"/>
      <c r="GIS168" s="14"/>
      <c r="GIT168" s="14"/>
      <c r="GIU168" s="14"/>
      <c r="GIV168" s="14"/>
      <c r="GIW168" s="14"/>
      <c r="GIX168" s="14"/>
      <c r="GIY168" s="14"/>
      <c r="GIZ168" s="14"/>
      <c r="GJA168" s="14"/>
      <c r="GJB168" s="14"/>
      <c r="GJC168" s="14"/>
      <c r="GJD168" s="14"/>
      <c r="GJE168" s="14"/>
      <c r="GJF168" s="14"/>
      <c r="GJG168" s="14"/>
      <c r="GJH168" s="14"/>
      <c r="GJI168" s="14"/>
      <c r="GJJ168" s="14"/>
      <c r="GJK168" s="14"/>
      <c r="GJL168" s="14"/>
      <c r="GJM168" s="14"/>
      <c r="GJN168" s="14"/>
      <c r="GJO168" s="14"/>
      <c r="GJP168" s="14"/>
      <c r="GJQ168" s="14"/>
      <c r="GJR168" s="14"/>
      <c r="GJS168" s="14"/>
      <c r="GJT168" s="14"/>
      <c r="GJU168" s="14"/>
      <c r="GJV168" s="14"/>
      <c r="GJW168" s="14"/>
      <c r="GJX168" s="14"/>
      <c r="GJY168" s="14"/>
      <c r="GJZ168" s="14"/>
      <c r="GKA168" s="14"/>
      <c r="GKB168" s="14"/>
      <c r="GKC168" s="14"/>
      <c r="GKD168" s="14"/>
      <c r="GKE168" s="14"/>
      <c r="GKF168" s="14"/>
      <c r="GKG168" s="14"/>
      <c r="GKH168" s="14"/>
      <c r="GKI168" s="14"/>
      <c r="GKJ168" s="14"/>
      <c r="GKK168" s="14"/>
      <c r="GKL168" s="14"/>
      <c r="GKM168" s="14"/>
      <c r="GKN168" s="14"/>
      <c r="GKO168" s="14"/>
      <c r="GKP168" s="14"/>
      <c r="GKQ168" s="14"/>
      <c r="GKR168" s="14"/>
      <c r="GKS168" s="14"/>
      <c r="GKT168" s="14"/>
      <c r="GKU168" s="14"/>
      <c r="GKV168" s="14"/>
      <c r="GKW168" s="14"/>
      <c r="GKX168" s="14"/>
      <c r="GKY168" s="14"/>
      <c r="GKZ168" s="14"/>
      <c r="GLA168" s="14"/>
      <c r="GLB168" s="14"/>
      <c r="GLC168" s="14"/>
      <c r="GLD168" s="14"/>
      <c r="GLE168" s="14"/>
      <c r="GLF168" s="14"/>
      <c r="GLG168" s="14"/>
      <c r="GLH168" s="14"/>
      <c r="GLI168" s="14"/>
      <c r="GLJ168" s="14"/>
      <c r="GLK168" s="14"/>
      <c r="GLL168" s="14"/>
      <c r="GLM168" s="14"/>
      <c r="GLN168" s="14"/>
      <c r="GLO168" s="14"/>
      <c r="GLP168" s="14"/>
      <c r="GLQ168" s="14"/>
      <c r="GLR168" s="14"/>
      <c r="GLS168" s="14"/>
      <c r="GLT168" s="14"/>
      <c r="GLU168" s="14"/>
      <c r="GLV168" s="14"/>
      <c r="GLW168" s="14"/>
      <c r="GLX168" s="14"/>
      <c r="GLY168" s="14"/>
      <c r="GLZ168" s="14"/>
      <c r="GMA168" s="14"/>
      <c r="GMB168" s="14"/>
      <c r="GMC168" s="14"/>
      <c r="GMD168" s="14"/>
      <c r="GME168" s="14"/>
      <c r="GMF168" s="14"/>
      <c r="GMG168" s="14"/>
      <c r="GMH168" s="14"/>
      <c r="GMI168" s="14"/>
      <c r="GMJ168" s="14"/>
      <c r="GMK168" s="14"/>
      <c r="GML168" s="14"/>
      <c r="GMM168" s="14"/>
      <c r="GMN168" s="14"/>
      <c r="GMO168" s="14"/>
      <c r="GMP168" s="14"/>
      <c r="GMQ168" s="14"/>
      <c r="GMR168" s="14"/>
      <c r="GMS168" s="14"/>
      <c r="GMT168" s="14"/>
      <c r="GMU168" s="14"/>
      <c r="GMV168" s="14"/>
      <c r="GMW168" s="14"/>
      <c r="GMX168" s="14"/>
      <c r="GMY168" s="14"/>
      <c r="GMZ168" s="14"/>
      <c r="GNA168" s="14"/>
      <c r="GNB168" s="14"/>
      <c r="GNC168" s="14"/>
      <c r="GND168" s="14"/>
      <c r="GNE168" s="14"/>
      <c r="GNF168" s="14"/>
      <c r="GNG168" s="14"/>
      <c r="GNH168" s="14"/>
      <c r="GNI168" s="14"/>
      <c r="GNJ168" s="14"/>
      <c r="GNK168" s="14"/>
      <c r="GNL168" s="14"/>
      <c r="GNM168" s="14"/>
      <c r="GNN168" s="14"/>
      <c r="GNO168" s="14"/>
      <c r="GNP168" s="14"/>
      <c r="GNQ168" s="14"/>
      <c r="GNR168" s="14"/>
      <c r="GNS168" s="14"/>
      <c r="GNT168" s="14"/>
      <c r="GNU168" s="14"/>
      <c r="GNV168" s="14"/>
      <c r="GNW168" s="14"/>
      <c r="GNX168" s="14"/>
      <c r="GNY168" s="14"/>
      <c r="GNZ168" s="14"/>
      <c r="GOA168" s="14"/>
      <c r="GOB168" s="14"/>
      <c r="GOC168" s="14"/>
      <c r="GOD168" s="14"/>
      <c r="GOE168" s="14"/>
      <c r="GOF168" s="14"/>
      <c r="GOG168" s="14"/>
      <c r="GOH168" s="14"/>
      <c r="GOI168" s="14"/>
      <c r="GOJ168" s="14"/>
      <c r="GOK168" s="14"/>
      <c r="GOL168" s="14"/>
      <c r="GOM168" s="14"/>
      <c r="GON168" s="14"/>
      <c r="GOO168" s="14"/>
      <c r="GOP168" s="14"/>
      <c r="GOQ168" s="14"/>
      <c r="GOR168" s="14"/>
      <c r="GOS168" s="14"/>
      <c r="GOT168" s="14"/>
      <c r="GOU168" s="14"/>
      <c r="GOV168" s="14"/>
      <c r="GOW168" s="14"/>
      <c r="GOX168" s="14"/>
      <c r="GOY168" s="14"/>
      <c r="GOZ168" s="14"/>
      <c r="GPA168" s="14"/>
      <c r="GPB168" s="14"/>
      <c r="GPC168" s="14"/>
      <c r="GPD168" s="14"/>
      <c r="GPE168" s="14"/>
      <c r="GPF168" s="14"/>
      <c r="GPG168" s="14"/>
      <c r="GPH168" s="14"/>
      <c r="GPI168" s="14"/>
      <c r="GPJ168" s="14"/>
      <c r="GPK168" s="14"/>
      <c r="GPL168" s="14"/>
      <c r="GPM168" s="14"/>
      <c r="GPN168" s="14"/>
      <c r="GPO168" s="14"/>
      <c r="GPP168" s="14"/>
      <c r="GPQ168" s="14"/>
      <c r="GPR168" s="14"/>
      <c r="GPS168" s="14"/>
      <c r="GPT168" s="14"/>
      <c r="GPU168" s="14"/>
      <c r="GPV168" s="14"/>
      <c r="GPW168" s="14"/>
      <c r="GPX168" s="14"/>
      <c r="GPY168" s="14"/>
      <c r="GPZ168" s="14"/>
      <c r="GQA168" s="14"/>
      <c r="GQB168" s="14"/>
      <c r="GQC168" s="14"/>
      <c r="GQD168" s="14"/>
      <c r="GQE168" s="14"/>
      <c r="GQF168" s="14"/>
      <c r="GQG168" s="14"/>
      <c r="GQH168" s="14"/>
      <c r="GQI168" s="14"/>
      <c r="GQJ168" s="14"/>
      <c r="GQK168" s="14"/>
      <c r="GQL168" s="14"/>
      <c r="GQM168" s="14"/>
      <c r="GQN168" s="14"/>
      <c r="GQO168" s="14"/>
      <c r="GQP168" s="14"/>
      <c r="GQQ168" s="14"/>
      <c r="GQR168" s="14"/>
      <c r="GQS168" s="14"/>
      <c r="GQT168" s="14"/>
      <c r="GQU168" s="14"/>
      <c r="GQV168" s="14"/>
      <c r="GQW168" s="14"/>
      <c r="GQX168" s="14"/>
      <c r="GQY168" s="14"/>
      <c r="GQZ168" s="14"/>
      <c r="GRA168" s="14"/>
      <c r="GRB168" s="14"/>
      <c r="GRC168" s="14"/>
      <c r="GRD168" s="14"/>
      <c r="GRE168" s="14"/>
      <c r="GRF168" s="14"/>
      <c r="GRG168" s="14"/>
      <c r="GRH168" s="14"/>
      <c r="GRI168" s="14"/>
      <c r="GRJ168" s="14"/>
      <c r="GRK168" s="14"/>
      <c r="GRL168" s="14"/>
      <c r="GRM168" s="14"/>
      <c r="GRN168" s="14"/>
      <c r="GRO168" s="14"/>
      <c r="GRP168" s="14"/>
      <c r="GRQ168" s="14"/>
      <c r="GRR168" s="14"/>
      <c r="GRS168" s="14"/>
      <c r="GRT168" s="14"/>
      <c r="GRU168" s="14"/>
      <c r="GRV168" s="14"/>
      <c r="GRW168" s="14"/>
      <c r="GRX168" s="14"/>
      <c r="GRY168" s="14"/>
      <c r="GRZ168" s="14"/>
      <c r="GSA168" s="14"/>
      <c r="GSB168" s="14"/>
      <c r="GSC168" s="14"/>
      <c r="GSD168" s="14"/>
      <c r="GSE168" s="14"/>
      <c r="GSF168" s="14"/>
      <c r="GSG168" s="14"/>
      <c r="GSH168" s="14"/>
      <c r="GSI168" s="14"/>
      <c r="GSJ168" s="14"/>
      <c r="GSK168" s="14"/>
      <c r="GSL168" s="14"/>
      <c r="GSM168" s="14"/>
      <c r="GSN168" s="14"/>
      <c r="GSO168" s="14"/>
      <c r="GSP168" s="14"/>
      <c r="GSQ168" s="14"/>
      <c r="GSR168" s="14"/>
      <c r="GSS168" s="14"/>
      <c r="GST168" s="14"/>
      <c r="GSU168" s="14"/>
      <c r="GSV168" s="14"/>
      <c r="GSW168" s="14"/>
      <c r="GSX168" s="14"/>
      <c r="GSY168" s="14"/>
      <c r="GSZ168" s="14"/>
      <c r="GTA168" s="14"/>
      <c r="GTB168" s="14"/>
      <c r="GTC168" s="14"/>
      <c r="GTD168" s="14"/>
      <c r="GTE168" s="14"/>
      <c r="GTF168" s="14"/>
      <c r="GTG168" s="14"/>
      <c r="GTH168" s="14"/>
      <c r="GTI168" s="14"/>
      <c r="GTJ168" s="14"/>
      <c r="GTK168" s="14"/>
      <c r="GTL168" s="14"/>
      <c r="GTM168" s="14"/>
      <c r="GTN168" s="14"/>
      <c r="GTO168" s="14"/>
      <c r="GTP168" s="14"/>
      <c r="GTQ168" s="14"/>
      <c r="GTR168" s="14"/>
      <c r="GTS168" s="14"/>
      <c r="GTT168" s="14"/>
      <c r="GTU168" s="14"/>
      <c r="GTV168" s="14"/>
      <c r="GTW168" s="14"/>
      <c r="GTX168" s="14"/>
      <c r="GTY168" s="14"/>
      <c r="GTZ168" s="14"/>
      <c r="GUA168" s="14"/>
      <c r="GUB168" s="14"/>
      <c r="GUC168" s="14"/>
      <c r="GUD168" s="14"/>
      <c r="GUE168" s="14"/>
      <c r="GUF168" s="14"/>
      <c r="GUG168" s="14"/>
      <c r="GUH168" s="14"/>
      <c r="GUI168" s="14"/>
      <c r="GUJ168" s="14"/>
      <c r="GUK168" s="14"/>
      <c r="GUL168" s="14"/>
      <c r="GUM168" s="14"/>
      <c r="GUN168" s="14"/>
      <c r="GUO168" s="14"/>
      <c r="GUP168" s="14"/>
      <c r="GUQ168" s="14"/>
      <c r="GUR168" s="14"/>
      <c r="GUS168" s="14"/>
      <c r="GUT168" s="14"/>
      <c r="GUU168" s="14"/>
      <c r="GUV168" s="14"/>
      <c r="GUW168" s="14"/>
      <c r="GUX168" s="14"/>
      <c r="GUY168" s="14"/>
      <c r="GUZ168" s="14"/>
      <c r="GVA168" s="14"/>
      <c r="GVB168" s="14"/>
      <c r="GVC168" s="14"/>
      <c r="GVD168" s="14"/>
      <c r="GVE168" s="14"/>
      <c r="GVF168" s="14"/>
      <c r="GVG168" s="14"/>
      <c r="GVH168" s="14"/>
      <c r="GVI168" s="14"/>
      <c r="GVJ168" s="14"/>
      <c r="GVK168" s="14"/>
      <c r="GVL168" s="14"/>
      <c r="GVM168" s="14"/>
      <c r="GVN168" s="14"/>
      <c r="GVO168" s="14"/>
      <c r="GVP168" s="14"/>
      <c r="GVQ168" s="14"/>
      <c r="GVR168" s="14"/>
      <c r="GVS168" s="14"/>
      <c r="GVT168" s="14"/>
      <c r="GVU168" s="14"/>
      <c r="GVV168" s="14"/>
      <c r="GVW168" s="14"/>
      <c r="GVX168" s="14"/>
      <c r="GVY168" s="14"/>
      <c r="GVZ168" s="14"/>
      <c r="GWA168" s="14"/>
      <c r="GWB168" s="14"/>
      <c r="GWC168" s="14"/>
      <c r="GWD168" s="14"/>
      <c r="GWE168" s="14"/>
      <c r="GWF168" s="14"/>
      <c r="GWG168" s="14"/>
      <c r="GWH168" s="14"/>
      <c r="GWI168" s="14"/>
      <c r="GWJ168" s="14"/>
      <c r="GWK168" s="14"/>
      <c r="GWL168" s="14"/>
      <c r="GWM168" s="14"/>
      <c r="GWN168" s="14"/>
      <c r="GWO168" s="14"/>
      <c r="GWP168" s="14"/>
      <c r="GWQ168" s="14"/>
      <c r="GWR168" s="14"/>
      <c r="GWS168" s="14"/>
      <c r="GWT168" s="14"/>
      <c r="GWU168" s="14"/>
      <c r="GWV168" s="14"/>
      <c r="GWW168" s="14"/>
      <c r="GWX168" s="14"/>
      <c r="GWY168" s="14"/>
      <c r="GWZ168" s="14"/>
      <c r="GXA168" s="14"/>
      <c r="GXB168" s="14"/>
      <c r="GXC168" s="14"/>
      <c r="GXD168" s="14"/>
      <c r="GXE168" s="14"/>
      <c r="GXF168" s="14"/>
      <c r="GXG168" s="14"/>
      <c r="GXH168" s="14"/>
      <c r="GXI168" s="14"/>
      <c r="GXJ168" s="14"/>
      <c r="GXK168" s="14"/>
      <c r="GXL168" s="14"/>
      <c r="GXM168" s="14"/>
      <c r="GXN168" s="14"/>
      <c r="GXO168" s="14"/>
      <c r="GXP168" s="14"/>
      <c r="GXQ168" s="14"/>
      <c r="GXR168" s="14"/>
      <c r="GXS168" s="14"/>
      <c r="GXT168" s="14"/>
      <c r="GXU168" s="14"/>
      <c r="GXV168" s="14"/>
      <c r="GXW168" s="14"/>
      <c r="GXX168" s="14"/>
      <c r="GXY168" s="14"/>
      <c r="GXZ168" s="14"/>
      <c r="GYA168" s="14"/>
      <c r="GYB168" s="14"/>
      <c r="GYC168" s="14"/>
      <c r="GYD168" s="14"/>
      <c r="GYE168" s="14"/>
      <c r="GYF168" s="14"/>
      <c r="GYG168" s="14"/>
      <c r="GYH168" s="14"/>
      <c r="GYI168" s="14"/>
      <c r="GYJ168" s="14"/>
      <c r="GYK168" s="14"/>
      <c r="GYL168" s="14"/>
      <c r="GYM168" s="14"/>
      <c r="GYN168" s="14"/>
      <c r="GYO168" s="14"/>
      <c r="GYP168" s="14"/>
      <c r="GYQ168" s="14"/>
      <c r="GYR168" s="14"/>
      <c r="GYS168" s="14"/>
      <c r="GYT168" s="14"/>
      <c r="GYU168" s="14"/>
      <c r="GYV168" s="14"/>
      <c r="GYW168" s="14"/>
      <c r="GYX168" s="14"/>
      <c r="GYY168" s="14"/>
      <c r="GYZ168" s="14"/>
      <c r="GZA168" s="14"/>
      <c r="GZB168" s="14"/>
      <c r="GZC168" s="14"/>
      <c r="GZD168" s="14"/>
      <c r="GZE168" s="14"/>
      <c r="GZF168" s="14"/>
      <c r="GZG168" s="14"/>
      <c r="GZH168" s="14"/>
      <c r="GZI168" s="14"/>
      <c r="GZJ168" s="14"/>
      <c r="GZK168" s="14"/>
      <c r="GZL168" s="14"/>
      <c r="GZM168" s="14"/>
      <c r="GZN168" s="14"/>
      <c r="GZO168" s="14"/>
      <c r="GZP168" s="14"/>
      <c r="GZQ168" s="14"/>
      <c r="GZR168" s="14"/>
      <c r="GZS168" s="14"/>
      <c r="GZT168" s="14"/>
      <c r="GZU168" s="14"/>
      <c r="GZV168" s="14"/>
      <c r="GZW168" s="14"/>
      <c r="GZX168" s="14"/>
      <c r="GZY168" s="14"/>
      <c r="GZZ168" s="14"/>
      <c r="HAA168" s="14"/>
      <c r="HAB168" s="14"/>
      <c r="HAC168" s="14"/>
      <c r="HAD168" s="14"/>
      <c r="HAE168" s="14"/>
      <c r="HAF168" s="14"/>
      <c r="HAG168" s="14"/>
      <c r="HAH168" s="14"/>
      <c r="HAI168" s="14"/>
      <c r="HAJ168" s="14"/>
      <c r="HAK168" s="14"/>
      <c r="HAL168" s="14"/>
      <c r="HAM168" s="14"/>
      <c r="HAN168" s="14"/>
      <c r="HAO168" s="14"/>
      <c r="HAP168" s="14"/>
      <c r="HAQ168" s="14"/>
      <c r="HAR168" s="14"/>
      <c r="HAS168" s="14"/>
      <c r="HAT168" s="14"/>
      <c r="HAU168" s="14"/>
      <c r="HAV168" s="14"/>
      <c r="HAW168" s="14"/>
      <c r="HAX168" s="14"/>
      <c r="HAY168" s="14"/>
      <c r="HAZ168" s="14"/>
      <c r="HBA168" s="14"/>
      <c r="HBB168" s="14"/>
      <c r="HBC168" s="14"/>
      <c r="HBD168" s="14"/>
      <c r="HBE168" s="14"/>
      <c r="HBF168" s="14"/>
      <c r="HBG168" s="14"/>
      <c r="HBH168" s="14"/>
      <c r="HBI168" s="14"/>
      <c r="HBJ168" s="14"/>
      <c r="HBK168" s="14"/>
      <c r="HBL168" s="14"/>
      <c r="HBM168" s="14"/>
      <c r="HBN168" s="14"/>
      <c r="HBO168" s="14"/>
      <c r="HBP168" s="14"/>
      <c r="HBQ168" s="14"/>
      <c r="HBR168" s="14"/>
      <c r="HBS168" s="14"/>
      <c r="HBT168" s="14"/>
      <c r="HBU168" s="14"/>
      <c r="HBV168" s="14"/>
      <c r="HBW168" s="14"/>
      <c r="HBX168" s="14"/>
      <c r="HBY168" s="14"/>
      <c r="HBZ168" s="14"/>
      <c r="HCA168" s="14"/>
      <c r="HCB168" s="14"/>
      <c r="HCC168" s="14"/>
      <c r="HCD168" s="14"/>
      <c r="HCE168" s="14"/>
      <c r="HCF168" s="14"/>
      <c r="HCG168" s="14"/>
      <c r="HCH168" s="14"/>
      <c r="HCI168" s="14"/>
      <c r="HCJ168" s="14"/>
      <c r="HCK168" s="14"/>
      <c r="HCL168" s="14"/>
      <c r="HCM168" s="14"/>
      <c r="HCN168" s="14"/>
      <c r="HCO168" s="14"/>
      <c r="HCP168" s="14"/>
      <c r="HCQ168" s="14"/>
      <c r="HCR168" s="14"/>
      <c r="HCS168" s="14"/>
      <c r="HCT168" s="14"/>
      <c r="HCU168" s="14"/>
      <c r="HCV168" s="14"/>
      <c r="HCW168" s="14"/>
      <c r="HCX168" s="14"/>
      <c r="HCY168" s="14"/>
      <c r="HCZ168" s="14"/>
      <c r="HDA168" s="14"/>
      <c r="HDB168" s="14"/>
      <c r="HDC168" s="14"/>
      <c r="HDD168" s="14"/>
      <c r="HDE168" s="14"/>
      <c r="HDF168" s="14"/>
      <c r="HDG168" s="14"/>
      <c r="HDH168" s="14"/>
      <c r="HDI168" s="14"/>
      <c r="HDJ168" s="14"/>
      <c r="HDK168" s="14"/>
      <c r="HDL168" s="14"/>
      <c r="HDM168" s="14"/>
      <c r="HDN168" s="14"/>
      <c r="HDO168" s="14"/>
      <c r="HDP168" s="14"/>
      <c r="HDQ168" s="14"/>
      <c r="HDR168" s="14"/>
      <c r="HDS168" s="14"/>
      <c r="HDT168" s="14"/>
      <c r="HDU168" s="14"/>
      <c r="HDV168" s="14"/>
      <c r="HDW168" s="14"/>
      <c r="HDX168" s="14"/>
      <c r="HDY168" s="14"/>
      <c r="HDZ168" s="14"/>
      <c r="HEA168" s="14"/>
      <c r="HEB168" s="14"/>
      <c r="HEC168" s="14"/>
      <c r="HED168" s="14"/>
      <c r="HEE168" s="14"/>
      <c r="HEF168" s="14"/>
      <c r="HEG168" s="14"/>
      <c r="HEH168" s="14"/>
      <c r="HEI168" s="14"/>
      <c r="HEJ168" s="14"/>
      <c r="HEK168" s="14"/>
      <c r="HEL168" s="14"/>
      <c r="HEM168" s="14"/>
      <c r="HEN168" s="14"/>
      <c r="HEO168" s="14"/>
      <c r="HEP168" s="14"/>
      <c r="HEQ168" s="14"/>
      <c r="HER168" s="14"/>
      <c r="HES168" s="14"/>
      <c r="HET168" s="14"/>
      <c r="HEU168" s="14"/>
      <c r="HEV168" s="14"/>
      <c r="HEW168" s="14"/>
      <c r="HEX168" s="14"/>
      <c r="HEY168" s="14"/>
      <c r="HEZ168" s="14"/>
      <c r="HFA168" s="14"/>
      <c r="HFB168" s="14"/>
      <c r="HFC168" s="14"/>
      <c r="HFD168" s="14"/>
      <c r="HFE168" s="14"/>
      <c r="HFF168" s="14"/>
      <c r="HFG168" s="14"/>
      <c r="HFH168" s="14"/>
      <c r="HFI168" s="14"/>
      <c r="HFJ168" s="14"/>
      <c r="HFK168" s="14"/>
      <c r="HFL168" s="14"/>
      <c r="HFM168" s="14"/>
      <c r="HFN168" s="14"/>
      <c r="HFO168" s="14"/>
      <c r="HFP168" s="14"/>
      <c r="HFQ168" s="14"/>
      <c r="HFR168" s="14"/>
      <c r="HFS168" s="14"/>
      <c r="HFT168" s="14"/>
      <c r="HFU168" s="14"/>
      <c r="HFV168" s="14"/>
      <c r="HFW168" s="14"/>
      <c r="HFX168" s="14"/>
      <c r="HFY168" s="14"/>
      <c r="HFZ168" s="14"/>
      <c r="HGA168" s="14"/>
      <c r="HGB168" s="14"/>
      <c r="HGC168" s="14"/>
      <c r="HGD168" s="14"/>
      <c r="HGE168" s="14"/>
      <c r="HGF168" s="14"/>
      <c r="HGG168" s="14"/>
      <c r="HGH168" s="14"/>
      <c r="HGI168" s="14"/>
      <c r="HGJ168" s="14"/>
      <c r="HGK168" s="14"/>
      <c r="HGL168" s="14"/>
      <c r="HGM168" s="14"/>
      <c r="HGN168" s="14"/>
      <c r="HGO168" s="14"/>
      <c r="HGP168" s="14"/>
      <c r="HGQ168" s="14"/>
      <c r="HGR168" s="14"/>
      <c r="HGS168" s="14"/>
      <c r="HGT168" s="14"/>
      <c r="HGU168" s="14"/>
      <c r="HGV168" s="14"/>
      <c r="HGW168" s="14"/>
      <c r="HGX168" s="14"/>
      <c r="HGY168" s="14"/>
      <c r="HGZ168" s="14"/>
      <c r="HHA168" s="14"/>
      <c r="HHB168" s="14"/>
      <c r="HHC168" s="14"/>
      <c r="HHD168" s="14"/>
      <c r="HHE168" s="14"/>
      <c r="HHF168" s="14"/>
      <c r="HHG168" s="14"/>
      <c r="HHH168" s="14"/>
      <c r="HHI168" s="14"/>
      <c r="HHJ168" s="14"/>
      <c r="HHK168" s="14"/>
      <c r="HHL168" s="14"/>
      <c r="HHM168" s="14"/>
      <c r="HHN168" s="14"/>
      <c r="HHO168" s="14"/>
      <c r="HHP168" s="14"/>
      <c r="HHQ168" s="14"/>
      <c r="HHR168" s="14"/>
      <c r="HHS168" s="14"/>
      <c r="HHT168" s="14"/>
      <c r="HHU168" s="14"/>
      <c r="HHV168" s="14"/>
      <c r="HHW168" s="14"/>
      <c r="HHX168" s="14"/>
      <c r="HHY168" s="14"/>
      <c r="HHZ168" s="14"/>
      <c r="HIA168" s="14"/>
      <c r="HIB168" s="14"/>
      <c r="HIC168" s="14"/>
      <c r="HID168" s="14"/>
      <c r="HIE168" s="14"/>
      <c r="HIF168" s="14"/>
      <c r="HIG168" s="14"/>
      <c r="HIH168" s="14"/>
      <c r="HII168" s="14"/>
      <c r="HIJ168" s="14"/>
      <c r="HIK168" s="14"/>
      <c r="HIL168" s="14"/>
      <c r="HIM168" s="14"/>
      <c r="HIN168" s="14"/>
      <c r="HIO168" s="14"/>
      <c r="HIP168" s="14"/>
      <c r="HIQ168" s="14"/>
      <c r="HIR168" s="14"/>
      <c r="HIS168" s="14"/>
      <c r="HIT168" s="14"/>
      <c r="HIU168" s="14"/>
      <c r="HIV168" s="14"/>
      <c r="HIW168" s="14"/>
      <c r="HIX168" s="14"/>
      <c r="HIY168" s="14"/>
      <c r="HIZ168" s="14"/>
      <c r="HJA168" s="14"/>
      <c r="HJB168" s="14"/>
      <c r="HJC168" s="14"/>
      <c r="HJD168" s="14"/>
      <c r="HJE168" s="14"/>
      <c r="HJF168" s="14"/>
      <c r="HJG168" s="14"/>
      <c r="HJH168" s="14"/>
      <c r="HJI168" s="14"/>
      <c r="HJJ168" s="14"/>
      <c r="HJK168" s="14"/>
      <c r="HJL168" s="14"/>
      <c r="HJM168" s="14"/>
      <c r="HJN168" s="14"/>
      <c r="HJO168" s="14"/>
      <c r="HJP168" s="14"/>
      <c r="HJQ168" s="14"/>
      <c r="HJR168" s="14"/>
      <c r="HJS168" s="14"/>
      <c r="HJT168" s="14"/>
      <c r="HJU168" s="14"/>
      <c r="HJV168" s="14"/>
      <c r="HJW168" s="14"/>
      <c r="HJX168" s="14"/>
      <c r="HJY168" s="14"/>
      <c r="HJZ168" s="14"/>
      <c r="HKA168" s="14"/>
      <c r="HKB168" s="14"/>
      <c r="HKC168" s="14"/>
      <c r="HKD168" s="14"/>
      <c r="HKE168" s="14"/>
      <c r="HKF168" s="14"/>
      <c r="HKG168" s="14"/>
      <c r="HKH168" s="14"/>
      <c r="HKI168" s="14"/>
      <c r="HKJ168" s="14"/>
      <c r="HKK168" s="14"/>
      <c r="HKL168" s="14"/>
      <c r="HKM168" s="14"/>
      <c r="HKN168" s="14"/>
      <c r="HKO168" s="14"/>
      <c r="HKP168" s="14"/>
      <c r="HKQ168" s="14"/>
      <c r="HKR168" s="14"/>
      <c r="HKS168" s="14"/>
      <c r="HKT168" s="14"/>
      <c r="HKU168" s="14"/>
      <c r="HKV168" s="14"/>
      <c r="HKW168" s="14"/>
      <c r="HKX168" s="14"/>
      <c r="HKY168" s="14"/>
      <c r="HKZ168" s="14"/>
      <c r="HLA168" s="14"/>
      <c r="HLB168" s="14"/>
      <c r="HLC168" s="14"/>
      <c r="HLD168" s="14"/>
      <c r="HLE168" s="14"/>
      <c r="HLF168" s="14"/>
      <c r="HLG168" s="14"/>
      <c r="HLH168" s="14"/>
      <c r="HLI168" s="14"/>
      <c r="HLJ168" s="14"/>
      <c r="HLK168" s="14"/>
      <c r="HLL168" s="14"/>
      <c r="HLM168" s="14"/>
      <c r="HLN168" s="14"/>
      <c r="HLO168" s="14"/>
      <c r="HLP168" s="14"/>
      <c r="HLQ168" s="14"/>
      <c r="HLR168" s="14"/>
      <c r="HLS168" s="14"/>
      <c r="HLT168" s="14"/>
      <c r="HLU168" s="14"/>
      <c r="HLV168" s="14"/>
      <c r="HLW168" s="14"/>
      <c r="HLX168" s="14"/>
      <c r="HLY168" s="14"/>
      <c r="HLZ168" s="14"/>
      <c r="HMA168" s="14"/>
      <c r="HMB168" s="14"/>
      <c r="HMC168" s="14"/>
      <c r="HMD168" s="14"/>
      <c r="HME168" s="14"/>
      <c r="HMF168" s="14"/>
      <c r="HMG168" s="14"/>
      <c r="HMH168" s="14"/>
      <c r="HMI168" s="14"/>
      <c r="HMJ168" s="14"/>
      <c r="HMK168" s="14"/>
      <c r="HML168" s="14"/>
      <c r="HMM168" s="14"/>
      <c r="HMN168" s="14"/>
      <c r="HMO168" s="14"/>
      <c r="HMP168" s="14"/>
      <c r="HMQ168" s="14"/>
      <c r="HMR168" s="14"/>
      <c r="HMS168" s="14"/>
      <c r="HMT168" s="14"/>
      <c r="HMU168" s="14"/>
      <c r="HMV168" s="14"/>
      <c r="HMW168" s="14"/>
      <c r="HMX168" s="14"/>
      <c r="HMY168" s="14"/>
      <c r="HMZ168" s="14"/>
      <c r="HNA168" s="14"/>
      <c r="HNB168" s="14"/>
      <c r="HNC168" s="14"/>
      <c r="HND168" s="14"/>
      <c r="HNE168" s="14"/>
      <c r="HNF168" s="14"/>
      <c r="HNG168" s="14"/>
      <c r="HNH168" s="14"/>
      <c r="HNI168" s="14"/>
      <c r="HNJ168" s="14"/>
      <c r="HNK168" s="14"/>
      <c r="HNL168" s="14"/>
      <c r="HNM168" s="14"/>
      <c r="HNN168" s="14"/>
      <c r="HNO168" s="14"/>
      <c r="HNP168" s="14"/>
      <c r="HNQ168" s="14"/>
      <c r="HNR168" s="14"/>
      <c r="HNS168" s="14"/>
      <c r="HNT168" s="14"/>
      <c r="HNU168" s="14"/>
      <c r="HNV168" s="14"/>
      <c r="HNW168" s="14"/>
      <c r="HNX168" s="14"/>
      <c r="HNY168" s="14"/>
      <c r="HNZ168" s="14"/>
      <c r="HOA168" s="14"/>
      <c r="HOB168" s="14"/>
      <c r="HOC168" s="14"/>
      <c r="HOD168" s="14"/>
      <c r="HOE168" s="14"/>
      <c r="HOF168" s="14"/>
      <c r="HOG168" s="14"/>
      <c r="HOH168" s="14"/>
      <c r="HOI168" s="14"/>
      <c r="HOJ168" s="14"/>
      <c r="HOK168" s="14"/>
      <c r="HOL168" s="14"/>
      <c r="HOM168" s="14"/>
      <c r="HON168" s="14"/>
      <c r="HOO168" s="14"/>
      <c r="HOP168" s="14"/>
      <c r="HOQ168" s="14"/>
      <c r="HOR168" s="14"/>
      <c r="HOS168" s="14"/>
      <c r="HOT168" s="14"/>
      <c r="HOU168" s="14"/>
      <c r="HOV168" s="14"/>
      <c r="HOW168" s="14"/>
      <c r="HOX168" s="14"/>
      <c r="HOY168" s="14"/>
      <c r="HOZ168" s="14"/>
      <c r="HPA168" s="14"/>
      <c r="HPB168" s="14"/>
      <c r="HPC168" s="14"/>
      <c r="HPD168" s="14"/>
      <c r="HPE168" s="14"/>
      <c r="HPF168" s="14"/>
      <c r="HPG168" s="14"/>
      <c r="HPH168" s="14"/>
      <c r="HPI168" s="14"/>
      <c r="HPJ168" s="14"/>
      <c r="HPK168" s="14"/>
      <c r="HPL168" s="14"/>
      <c r="HPM168" s="14"/>
      <c r="HPN168" s="14"/>
      <c r="HPO168" s="14"/>
      <c r="HPP168" s="14"/>
      <c r="HPQ168" s="14"/>
      <c r="HPR168" s="14"/>
      <c r="HPS168" s="14"/>
      <c r="HPT168" s="14"/>
      <c r="HPU168" s="14"/>
      <c r="HPV168" s="14"/>
      <c r="HPW168" s="14"/>
      <c r="HPX168" s="14"/>
      <c r="HPY168" s="14"/>
      <c r="HPZ168" s="14"/>
      <c r="HQA168" s="14"/>
      <c r="HQB168" s="14"/>
      <c r="HQC168" s="14"/>
      <c r="HQD168" s="14"/>
      <c r="HQE168" s="14"/>
      <c r="HQF168" s="14"/>
      <c r="HQG168" s="14"/>
      <c r="HQH168" s="14"/>
      <c r="HQI168" s="14"/>
      <c r="HQJ168" s="14"/>
      <c r="HQK168" s="14"/>
      <c r="HQL168" s="14"/>
      <c r="HQM168" s="14"/>
      <c r="HQN168" s="14"/>
      <c r="HQO168" s="14"/>
      <c r="HQP168" s="14"/>
      <c r="HQQ168" s="14"/>
      <c r="HQR168" s="14"/>
      <c r="HQS168" s="14"/>
      <c r="HQT168" s="14"/>
      <c r="HQU168" s="14"/>
      <c r="HQV168" s="14"/>
      <c r="HQW168" s="14"/>
      <c r="HQX168" s="14"/>
      <c r="HQY168" s="14"/>
      <c r="HQZ168" s="14"/>
      <c r="HRA168" s="14"/>
      <c r="HRB168" s="14"/>
      <c r="HRC168" s="14"/>
      <c r="HRD168" s="14"/>
      <c r="HRE168" s="14"/>
      <c r="HRF168" s="14"/>
      <c r="HRG168" s="14"/>
      <c r="HRH168" s="14"/>
      <c r="HRI168" s="14"/>
      <c r="HRJ168" s="14"/>
      <c r="HRK168" s="14"/>
      <c r="HRL168" s="14"/>
      <c r="HRM168" s="14"/>
      <c r="HRN168" s="14"/>
      <c r="HRO168" s="14"/>
      <c r="HRP168" s="14"/>
      <c r="HRQ168" s="14"/>
      <c r="HRR168" s="14"/>
      <c r="HRS168" s="14"/>
      <c r="HRT168" s="14"/>
      <c r="HRU168" s="14"/>
      <c r="HRV168" s="14"/>
      <c r="HRW168" s="14"/>
      <c r="HRX168" s="14"/>
      <c r="HRY168" s="14"/>
      <c r="HRZ168" s="14"/>
      <c r="HSA168" s="14"/>
      <c r="HSB168" s="14"/>
      <c r="HSC168" s="14"/>
      <c r="HSD168" s="14"/>
      <c r="HSE168" s="14"/>
      <c r="HSF168" s="14"/>
      <c r="HSG168" s="14"/>
      <c r="HSH168" s="14"/>
      <c r="HSI168" s="14"/>
      <c r="HSJ168" s="14"/>
      <c r="HSK168" s="14"/>
      <c r="HSL168" s="14"/>
      <c r="HSM168" s="14"/>
      <c r="HSN168" s="14"/>
      <c r="HSO168" s="14"/>
      <c r="HSP168" s="14"/>
      <c r="HSQ168" s="14"/>
      <c r="HSR168" s="14"/>
      <c r="HSS168" s="14"/>
      <c r="HST168" s="14"/>
      <c r="HSU168" s="14"/>
      <c r="HSV168" s="14"/>
      <c r="HSW168" s="14"/>
      <c r="HSX168" s="14"/>
      <c r="HSY168" s="14"/>
      <c r="HSZ168" s="14"/>
      <c r="HTA168" s="14"/>
      <c r="HTB168" s="14"/>
      <c r="HTC168" s="14"/>
      <c r="HTD168" s="14"/>
      <c r="HTE168" s="14"/>
      <c r="HTF168" s="14"/>
      <c r="HTG168" s="14"/>
      <c r="HTH168" s="14"/>
      <c r="HTI168" s="14"/>
      <c r="HTJ168" s="14"/>
      <c r="HTK168" s="14"/>
      <c r="HTL168" s="14"/>
      <c r="HTM168" s="14"/>
      <c r="HTN168" s="14"/>
      <c r="HTO168" s="14"/>
      <c r="HTP168" s="14"/>
      <c r="HTQ168" s="14"/>
      <c r="HTR168" s="14"/>
      <c r="HTS168" s="14"/>
      <c r="HTT168" s="14"/>
      <c r="HTU168" s="14"/>
      <c r="HTV168" s="14"/>
      <c r="HTW168" s="14"/>
      <c r="HTX168" s="14"/>
      <c r="HTY168" s="14"/>
      <c r="HTZ168" s="14"/>
      <c r="HUA168" s="14"/>
      <c r="HUB168" s="14"/>
      <c r="HUC168" s="14"/>
      <c r="HUD168" s="14"/>
      <c r="HUE168" s="14"/>
      <c r="HUF168" s="14"/>
      <c r="HUG168" s="14"/>
      <c r="HUH168" s="14"/>
      <c r="HUI168" s="14"/>
      <c r="HUJ168" s="14"/>
      <c r="HUK168" s="14"/>
      <c r="HUL168" s="14"/>
      <c r="HUM168" s="14"/>
      <c r="HUN168" s="14"/>
      <c r="HUO168" s="14"/>
      <c r="HUP168" s="14"/>
      <c r="HUQ168" s="14"/>
      <c r="HUR168" s="14"/>
      <c r="HUS168" s="14"/>
      <c r="HUT168" s="14"/>
      <c r="HUU168" s="14"/>
      <c r="HUV168" s="14"/>
      <c r="HUW168" s="14"/>
      <c r="HUX168" s="14"/>
      <c r="HUY168" s="14"/>
      <c r="HUZ168" s="14"/>
      <c r="HVA168" s="14"/>
      <c r="HVB168" s="14"/>
      <c r="HVC168" s="14"/>
      <c r="HVD168" s="14"/>
      <c r="HVE168" s="14"/>
      <c r="HVF168" s="14"/>
      <c r="HVG168" s="14"/>
      <c r="HVH168" s="14"/>
      <c r="HVI168" s="14"/>
      <c r="HVJ168" s="14"/>
      <c r="HVK168" s="14"/>
      <c r="HVL168" s="14"/>
      <c r="HVM168" s="14"/>
      <c r="HVN168" s="14"/>
      <c r="HVO168" s="14"/>
      <c r="HVP168" s="14"/>
      <c r="HVQ168" s="14"/>
      <c r="HVR168" s="14"/>
      <c r="HVS168" s="14"/>
      <c r="HVT168" s="14"/>
      <c r="HVU168" s="14"/>
      <c r="HVV168" s="14"/>
      <c r="HVW168" s="14"/>
      <c r="HVX168" s="14"/>
      <c r="HVY168" s="14"/>
      <c r="HVZ168" s="14"/>
      <c r="HWA168" s="14"/>
      <c r="HWB168" s="14"/>
      <c r="HWC168" s="14"/>
      <c r="HWD168" s="14"/>
      <c r="HWE168" s="14"/>
      <c r="HWF168" s="14"/>
      <c r="HWG168" s="14"/>
      <c r="HWH168" s="14"/>
      <c r="HWI168" s="14"/>
      <c r="HWJ168" s="14"/>
      <c r="HWK168" s="14"/>
      <c r="HWL168" s="14"/>
      <c r="HWM168" s="14"/>
      <c r="HWN168" s="14"/>
      <c r="HWO168" s="14"/>
      <c r="HWP168" s="14"/>
      <c r="HWQ168" s="14"/>
      <c r="HWR168" s="14"/>
      <c r="HWS168" s="14"/>
      <c r="HWT168" s="14"/>
      <c r="HWU168" s="14"/>
      <c r="HWV168" s="14"/>
      <c r="HWW168" s="14"/>
      <c r="HWX168" s="14"/>
      <c r="HWY168" s="14"/>
      <c r="HWZ168" s="14"/>
      <c r="HXA168" s="14"/>
      <c r="HXB168" s="14"/>
      <c r="HXC168" s="14"/>
      <c r="HXD168" s="14"/>
      <c r="HXE168" s="14"/>
      <c r="HXF168" s="14"/>
      <c r="HXG168" s="14"/>
      <c r="HXH168" s="14"/>
      <c r="HXI168" s="14"/>
      <c r="HXJ168" s="14"/>
      <c r="HXK168" s="14"/>
      <c r="HXL168" s="14"/>
      <c r="HXM168" s="14"/>
      <c r="HXN168" s="14"/>
      <c r="HXO168" s="14"/>
      <c r="HXP168" s="14"/>
      <c r="HXQ168" s="14"/>
      <c r="HXR168" s="14"/>
      <c r="HXS168" s="14"/>
      <c r="HXT168" s="14"/>
      <c r="HXU168" s="14"/>
      <c r="HXV168" s="14"/>
      <c r="HXW168" s="14"/>
      <c r="HXX168" s="14"/>
      <c r="HXY168" s="14"/>
      <c r="HXZ168" s="14"/>
      <c r="HYA168" s="14"/>
      <c r="HYB168" s="14"/>
      <c r="HYC168" s="14"/>
      <c r="HYD168" s="14"/>
      <c r="HYE168" s="14"/>
      <c r="HYF168" s="14"/>
      <c r="HYG168" s="14"/>
      <c r="HYH168" s="14"/>
      <c r="HYI168" s="14"/>
      <c r="HYJ168" s="14"/>
      <c r="HYK168" s="14"/>
      <c r="HYL168" s="14"/>
      <c r="HYM168" s="14"/>
      <c r="HYN168" s="14"/>
      <c r="HYO168" s="14"/>
      <c r="HYP168" s="14"/>
      <c r="HYQ168" s="14"/>
      <c r="HYR168" s="14"/>
      <c r="HYS168" s="14"/>
      <c r="HYT168" s="14"/>
      <c r="HYU168" s="14"/>
      <c r="HYV168" s="14"/>
      <c r="HYW168" s="14"/>
      <c r="HYX168" s="14"/>
      <c r="HYY168" s="14"/>
      <c r="HYZ168" s="14"/>
      <c r="HZA168" s="14"/>
      <c r="HZB168" s="14"/>
      <c r="HZC168" s="14"/>
      <c r="HZD168" s="14"/>
      <c r="HZE168" s="14"/>
      <c r="HZF168" s="14"/>
      <c r="HZG168" s="14"/>
      <c r="HZH168" s="14"/>
      <c r="HZI168" s="14"/>
      <c r="HZJ168" s="14"/>
      <c r="HZK168" s="14"/>
      <c r="HZL168" s="14"/>
      <c r="HZM168" s="14"/>
      <c r="HZN168" s="14"/>
      <c r="HZO168" s="14"/>
      <c r="HZP168" s="14"/>
      <c r="HZQ168" s="14"/>
      <c r="HZR168" s="14"/>
      <c r="HZS168" s="14"/>
      <c r="HZT168" s="14"/>
      <c r="HZU168" s="14"/>
      <c r="HZV168" s="14"/>
      <c r="HZW168" s="14"/>
      <c r="HZX168" s="14"/>
      <c r="HZY168" s="14"/>
      <c r="HZZ168" s="14"/>
      <c r="IAA168" s="14"/>
      <c r="IAB168" s="14"/>
      <c r="IAC168" s="14"/>
      <c r="IAD168" s="14"/>
      <c r="IAE168" s="14"/>
      <c r="IAF168" s="14"/>
      <c r="IAG168" s="14"/>
      <c r="IAH168" s="14"/>
      <c r="IAI168" s="14"/>
      <c r="IAJ168" s="14"/>
      <c r="IAK168" s="14"/>
      <c r="IAL168" s="14"/>
      <c r="IAM168" s="14"/>
      <c r="IAN168" s="14"/>
      <c r="IAO168" s="14"/>
      <c r="IAP168" s="14"/>
      <c r="IAQ168" s="14"/>
      <c r="IAR168" s="14"/>
      <c r="IAS168" s="14"/>
      <c r="IAT168" s="14"/>
      <c r="IAU168" s="14"/>
      <c r="IAV168" s="14"/>
      <c r="IAW168" s="14"/>
      <c r="IAX168" s="14"/>
      <c r="IAY168" s="14"/>
      <c r="IAZ168" s="14"/>
      <c r="IBA168" s="14"/>
      <c r="IBB168" s="14"/>
      <c r="IBC168" s="14"/>
      <c r="IBD168" s="14"/>
      <c r="IBE168" s="14"/>
      <c r="IBF168" s="14"/>
      <c r="IBG168" s="14"/>
      <c r="IBH168" s="14"/>
      <c r="IBI168" s="14"/>
      <c r="IBJ168" s="14"/>
      <c r="IBK168" s="14"/>
      <c r="IBL168" s="14"/>
      <c r="IBM168" s="14"/>
      <c r="IBN168" s="14"/>
      <c r="IBO168" s="14"/>
      <c r="IBP168" s="14"/>
      <c r="IBQ168" s="14"/>
      <c r="IBR168" s="14"/>
      <c r="IBS168" s="14"/>
      <c r="IBT168" s="14"/>
      <c r="IBU168" s="14"/>
      <c r="IBV168" s="14"/>
      <c r="IBW168" s="14"/>
      <c r="IBX168" s="14"/>
      <c r="IBY168" s="14"/>
      <c r="IBZ168" s="14"/>
      <c r="ICA168" s="14"/>
      <c r="ICB168" s="14"/>
      <c r="ICC168" s="14"/>
      <c r="ICD168" s="14"/>
      <c r="ICE168" s="14"/>
      <c r="ICF168" s="14"/>
      <c r="ICG168" s="14"/>
      <c r="ICH168" s="14"/>
      <c r="ICI168" s="14"/>
      <c r="ICJ168" s="14"/>
      <c r="ICK168" s="14"/>
      <c r="ICL168" s="14"/>
      <c r="ICM168" s="14"/>
      <c r="ICN168" s="14"/>
      <c r="ICO168" s="14"/>
      <c r="ICP168" s="14"/>
      <c r="ICQ168" s="14"/>
      <c r="ICR168" s="14"/>
      <c r="ICS168" s="14"/>
      <c r="ICT168" s="14"/>
      <c r="ICU168" s="14"/>
      <c r="ICV168" s="14"/>
      <c r="ICW168" s="14"/>
      <c r="ICX168" s="14"/>
      <c r="ICY168" s="14"/>
      <c r="ICZ168" s="14"/>
      <c r="IDA168" s="14"/>
      <c r="IDB168" s="14"/>
      <c r="IDC168" s="14"/>
      <c r="IDD168" s="14"/>
      <c r="IDE168" s="14"/>
      <c r="IDF168" s="14"/>
      <c r="IDG168" s="14"/>
      <c r="IDH168" s="14"/>
      <c r="IDI168" s="14"/>
      <c r="IDJ168" s="14"/>
      <c r="IDK168" s="14"/>
      <c r="IDL168" s="14"/>
      <c r="IDM168" s="14"/>
      <c r="IDN168" s="14"/>
      <c r="IDO168" s="14"/>
      <c r="IDP168" s="14"/>
      <c r="IDQ168" s="14"/>
      <c r="IDR168" s="14"/>
      <c r="IDS168" s="14"/>
      <c r="IDT168" s="14"/>
      <c r="IDU168" s="14"/>
      <c r="IDV168" s="14"/>
      <c r="IDW168" s="14"/>
      <c r="IDX168" s="14"/>
      <c r="IDY168" s="14"/>
      <c r="IDZ168" s="14"/>
      <c r="IEA168" s="14"/>
      <c r="IEB168" s="14"/>
      <c r="IEC168" s="14"/>
      <c r="IED168" s="14"/>
      <c r="IEE168" s="14"/>
      <c r="IEF168" s="14"/>
      <c r="IEG168" s="14"/>
      <c r="IEH168" s="14"/>
      <c r="IEI168" s="14"/>
      <c r="IEJ168" s="14"/>
      <c r="IEK168" s="14"/>
      <c r="IEL168" s="14"/>
      <c r="IEM168" s="14"/>
      <c r="IEN168" s="14"/>
      <c r="IEO168" s="14"/>
      <c r="IEP168" s="14"/>
      <c r="IEQ168" s="14"/>
      <c r="IER168" s="14"/>
      <c r="IES168" s="14"/>
      <c r="IET168" s="14"/>
      <c r="IEU168" s="14"/>
      <c r="IEV168" s="14"/>
      <c r="IEW168" s="14"/>
      <c r="IEX168" s="14"/>
      <c r="IEY168" s="14"/>
      <c r="IEZ168" s="14"/>
      <c r="IFA168" s="14"/>
      <c r="IFB168" s="14"/>
      <c r="IFC168" s="14"/>
      <c r="IFD168" s="14"/>
      <c r="IFE168" s="14"/>
      <c r="IFF168" s="14"/>
      <c r="IFG168" s="14"/>
      <c r="IFH168" s="14"/>
      <c r="IFI168" s="14"/>
      <c r="IFJ168" s="14"/>
      <c r="IFK168" s="14"/>
      <c r="IFL168" s="14"/>
      <c r="IFM168" s="14"/>
      <c r="IFN168" s="14"/>
      <c r="IFO168" s="14"/>
      <c r="IFP168" s="14"/>
      <c r="IFQ168" s="14"/>
      <c r="IFR168" s="14"/>
      <c r="IFS168" s="14"/>
      <c r="IFT168" s="14"/>
      <c r="IFU168" s="14"/>
      <c r="IFV168" s="14"/>
      <c r="IFW168" s="14"/>
      <c r="IFX168" s="14"/>
      <c r="IFY168" s="14"/>
      <c r="IFZ168" s="14"/>
      <c r="IGA168" s="14"/>
      <c r="IGB168" s="14"/>
      <c r="IGC168" s="14"/>
      <c r="IGD168" s="14"/>
      <c r="IGE168" s="14"/>
      <c r="IGF168" s="14"/>
      <c r="IGG168" s="14"/>
      <c r="IGH168" s="14"/>
      <c r="IGI168" s="14"/>
      <c r="IGJ168" s="14"/>
      <c r="IGK168" s="14"/>
      <c r="IGL168" s="14"/>
      <c r="IGM168" s="14"/>
      <c r="IGN168" s="14"/>
      <c r="IGO168" s="14"/>
      <c r="IGP168" s="14"/>
      <c r="IGQ168" s="14"/>
      <c r="IGR168" s="14"/>
      <c r="IGS168" s="14"/>
      <c r="IGT168" s="14"/>
      <c r="IGU168" s="14"/>
      <c r="IGV168" s="14"/>
      <c r="IGW168" s="14"/>
      <c r="IGX168" s="14"/>
      <c r="IGY168" s="14"/>
      <c r="IGZ168" s="14"/>
      <c r="IHA168" s="14"/>
      <c r="IHB168" s="14"/>
      <c r="IHC168" s="14"/>
      <c r="IHD168" s="14"/>
      <c r="IHE168" s="14"/>
      <c r="IHF168" s="14"/>
      <c r="IHG168" s="14"/>
      <c r="IHH168" s="14"/>
      <c r="IHI168" s="14"/>
      <c r="IHJ168" s="14"/>
      <c r="IHK168" s="14"/>
      <c r="IHL168" s="14"/>
      <c r="IHM168" s="14"/>
      <c r="IHN168" s="14"/>
      <c r="IHO168" s="14"/>
      <c r="IHP168" s="14"/>
      <c r="IHQ168" s="14"/>
      <c r="IHR168" s="14"/>
      <c r="IHS168" s="14"/>
      <c r="IHT168" s="14"/>
      <c r="IHU168" s="14"/>
      <c r="IHV168" s="14"/>
      <c r="IHW168" s="14"/>
      <c r="IHX168" s="14"/>
      <c r="IHY168" s="14"/>
      <c r="IHZ168" s="14"/>
      <c r="IIA168" s="14"/>
      <c r="IIB168" s="14"/>
      <c r="IIC168" s="14"/>
      <c r="IID168" s="14"/>
      <c r="IIE168" s="14"/>
      <c r="IIF168" s="14"/>
      <c r="IIG168" s="14"/>
      <c r="IIH168" s="14"/>
      <c r="III168" s="14"/>
      <c r="IIJ168" s="14"/>
      <c r="IIK168" s="14"/>
      <c r="IIL168" s="14"/>
      <c r="IIM168" s="14"/>
      <c r="IIN168" s="14"/>
      <c r="IIO168" s="14"/>
      <c r="IIP168" s="14"/>
      <c r="IIQ168" s="14"/>
      <c r="IIR168" s="14"/>
      <c r="IIS168" s="14"/>
      <c r="IIT168" s="14"/>
      <c r="IIU168" s="14"/>
      <c r="IIV168" s="14"/>
      <c r="IIW168" s="14"/>
      <c r="IIX168" s="14"/>
      <c r="IIY168" s="14"/>
      <c r="IIZ168" s="14"/>
      <c r="IJA168" s="14"/>
      <c r="IJB168" s="14"/>
      <c r="IJC168" s="14"/>
      <c r="IJD168" s="14"/>
      <c r="IJE168" s="14"/>
      <c r="IJF168" s="14"/>
      <c r="IJG168" s="14"/>
      <c r="IJH168" s="14"/>
      <c r="IJI168" s="14"/>
      <c r="IJJ168" s="14"/>
      <c r="IJK168" s="14"/>
      <c r="IJL168" s="14"/>
      <c r="IJM168" s="14"/>
      <c r="IJN168" s="14"/>
      <c r="IJO168" s="14"/>
      <c r="IJP168" s="14"/>
      <c r="IJQ168" s="14"/>
      <c r="IJR168" s="14"/>
      <c r="IJS168" s="14"/>
      <c r="IJT168" s="14"/>
      <c r="IJU168" s="14"/>
      <c r="IJV168" s="14"/>
      <c r="IJW168" s="14"/>
      <c r="IJX168" s="14"/>
      <c r="IJY168" s="14"/>
      <c r="IJZ168" s="14"/>
      <c r="IKA168" s="14"/>
      <c r="IKB168" s="14"/>
      <c r="IKC168" s="14"/>
      <c r="IKD168" s="14"/>
      <c r="IKE168" s="14"/>
      <c r="IKF168" s="14"/>
      <c r="IKG168" s="14"/>
      <c r="IKH168" s="14"/>
      <c r="IKI168" s="14"/>
      <c r="IKJ168" s="14"/>
      <c r="IKK168" s="14"/>
      <c r="IKL168" s="14"/>
      <c r="IKM168" s="14"/>
      <c r="IKN168" s="14"/>
      <c r="IKO168" s="14"/>
      <c r="IKP168" s="14"/>
      <c r="IKQ168" s="14"/>
      <c r="IKR168" s="14"/>
      <c r="IKS168" s="14"/>
      <c r="IKT168" s="14"/>
      <c r="IKU168" s="14"/>
      <c r="IKV168" s="14"/>
      <c r="IKW168" s="14"/>
      <c r="IKX168" s="14"/>
      <c r="IKY168" s="14"/>
      <c r="IKZ168" s="14"/>
      <c r="ILA168" s="14"/>
      <c r="ILB168" s="14"/>
      <c r="ILC168" s="14"/>
      <c r="ILD168" s="14"/>
      <c r="ILE168" s="14"/>
      <c r="ILF168" s="14"/>
      <c r="ILG168" s="14"/>
      <c r="ILH168" s="14"/>
      <c r="ILI168" s="14"/>
      <c r="ILJ168" s="14"/>
      <c r="ILK168" s="14"/>
      <c r="ILL168" s="14"/>
      <c r="ILM168" s="14"/>
      <c r="ILN168" s="14"/>
      <c r="ILO168" s="14"/>
      <c r="ILP168" s="14"/>
      <c r="ILQ168" s="14"/>
      <c r="ILR168" s="14"/>
      <c r="ILS168" s="14"/>
      <c r="ILT168" s="14"/>
      <c r="ILU168" s="14"/>
      <c r="ILV168" s="14"/>
      <c r="ILW168" s="14"/>
      <c r="ILX168" s="14"/>
      <c r="ILY168" s="14"/>
      <c r="ILZ168" s="14"/>
      <c r="IMA168" s="14"/>
      <c r="IMB168" s="14"/>
      <c r="IMC168" s="14"/>
      <c r="IMD168" s="14"/>
      <c r="IME168" s="14"/>
      <c r="IMF168" s="14"/>
      <c r="IMG168" s="14"/>
      <c r="IMH168" s="14"/>
      <c r="IMI168" s="14"/>
      <c r="IMJ168" s="14"/>
      <c r="IMK168" s="14"/>
      <c r="IML168" s="14"/>
      <c r="IMM168" s="14"/>
      <c r="IMN168" s="14"/>
      <c r="IMO168" s="14"/>
      <c r="IMP168" s="14"/>
      <c r="IMQ168" s="14"/>
      <c r="IMR168" s="14"/>
      <c r="IMS168" s="14"/>
      <c r="IMT168" s="14"/>
      <c r="IMU168" s="14"/>
      <c r="IMV168" s="14"/>
      <c r="IMW168" s="14"/>
      <c r="IMX168" s="14"/>
      <c r="IMY168" s="14"/>
      <c r="IMZ168" s="14"/>
      <c r="INA168" s="14"/>
      <c r="INB168" s="14"/>
      <c r="INC168" s="14"/>
      <c r="IND168" s="14"/>
      <c r="INE168" s="14"/>
      <c r="INF168" s="14"/>
      <c r="ING168" s="14"/>
      <c r="INH168" s="14"/>
      <c r="INI168" s="14"/>
      <c r="INJ168" s="14"/>
      <c r="INK168" s="14"/>
      <c r="INL168" s="14"/>
      <c r="INM168" s="14"/>
      <c r="INN168" s="14"/>
      <c r="INO168" s="14"/>
      <c r="INP168" s="14"/>
      <c r="INQ168" s="14"/>
      <c r="INR168" s="14"/>
      <c r="INS168" s="14"/>
      <c r="INT168" s="14"/>
      <c r="INU168" s="14"/>
      <c r="INV168" s="14"/>
      <c r="INW168" s="14"/>
      <c r="INX168" s="14"/>
      <c r="INY168" s="14"/>
      <c r="INZ168" s="14"/>
      <c r="IOA168" s="14"/>
      <c r="IOB168" s="14"/>
      <c r="IOC168" s="14"/>
      <c r="IOD168" s="14"/>
      <c r="IOE168" s="14"/>
      <c r="IOF168" s="14"/>
      <c r="IOG168" s="14"/>
      <c r="IOH168" s="14"/>
      <c r="IOI168" s="14"/>
      <c r="IOJ168" s="14"/>
      <c r="IOK168" s="14"/>
      <c r="IOL168" s="14"/>
      <c r="IOM168" s="14"/>
      <c r="ION168" s="14"/>
      <c r="IOO168" s="14"/>
      <c r="IOP168" s="14"/>
      <c r="IOQ168" s="14"/>
      <c r="IOR168" s="14"/>
      <c r="IOS168" s="14"/>
      <c r="IOT168" s="14"/>
      <c r="IOU168" s="14"/>
      <c r="IOV168" s="14"/>
      <c r="IOW168" s="14"/>
      <c r="IOX168" s="14"/>
      <c r="IOY168" s="14"/>
      <c r="IOZ168" s="14"/>
      <c r="IPA168" s="14"/>
      <c r="IPB168" s="14"/>
      <c r="IPC168" s="14"/>
      <c r="IPD168" s="14"/>
      <c r="IPE168" s="14"/>
      <c r="IPF168" s="14"/>
      <c r="IPG168" s="14"/>
      <c r="IPH168" s="14"/>
      <c r="IPI168" s="14"/>
      <c r="IPJ168" s="14"/>
      <c r="IPK168" s="14"/>
      <c r="IPL168" s="14"/>
      <c r="IPM168" s="14"/>
      <c r="IPN168" s="14"/>
      <c r="IPO168" s="14"/>
      <c r="IPP168" s="14"/>
      <c r="IPQ168" s="14"/>
      <c r="IPR168" s="14"/>
      <c r="IPS168" s="14"/>
      <c r="IPT168" s="14"/>
      <c r="IPU168" s="14"/>
      <c r="IPV168" s="14"/>
      <c r="IPW168" s="14"/>
      <c r="IPX168" s="14"/>
      <c r="IPY168" s="14"/>
      <c r="IPZ168" s="14"/>
      <c r="IQA168" s="14"/>
      <c r="IQB168" s="14"/>
      <c r="IQC168" s="14"/>
      <c r="IQD168" s="14"/>
      <c r="IQE168" s="14"/>
      <c r="IQF168" s="14"/>
      <c r="IQG168" s="14"/>
      <c r="IQH168" s="14"/>
      <c r="IQI168" s="14"/>
      <c r="IQJ168" s="14"/>
      <c r="IQK168" s="14"/>
      <c r="IQL168" s="14"/>
      <c r="IQM168" s="14"/>
      <c r="IQN168" s="14"/>
      <c r="IQO168" s="14"/>
      <c r="IQP168" s="14"/>
      <c r="IQQ168" s="14"/>
      <c r="IQR168" s="14"/>
      <c r="IQS168" s="14"/>
      <c r="IQT168" s="14"/>
      <c r="IQU168" s="14"/>
      <c r="IQV168" s="14"/>
      <c r="IQW168" s="14"/>
      <c r="IQX168" s="14"/>
      <c r="IQY168" s="14"/>
      <c r="IQZ168" s="14"/>
      <c r="IRA168" s="14"/>
      <c r="IRB168" s="14"/>
      <c r="IRC168" s="14"/>
      <c r="IRD168" s="14"/>
      <c r="IRE168" s="14"/>
      <c r="IRF168" s="14"/>
      <c r="IRG168" s="14"/>
      <c r="IRH168" s="14"/>
      <c r="IRI168" s="14"/>
      <c r="IRJ168" s="14"/>
      <c r="IRK168" s="14"/>
      <c r="IRL168" s="14"/>
      <c r="IRM168" s="14"/>
      <c r="IRN168" s="14"/>
      <c r="IRO168" s="14"/>
      <c r="IRP168" s="14"/>
      <c r="IRQ168" s="14"/>
      <c r="IRR168" s="14"/>
      <c r="IRS168" s="14"/>
      <c r="IRT168" s="14"/>
      <c r="IRU168" s="14"/>
      <c r="IRV168" s="14"/>
      <c r="IRW168" s="14"/>
      <c r="IRX168" s="14"/>
      <c r="IRY168" s="14"/>
      <c r="IRZ168" s="14"/>
      <c r="ISA168" s="14"/>
      <c r="ISB168" s="14"/>
      <c r="ISC168" s="14"/>
      <c r="ISD168" s="14"/>
      <c r="ISE168" s="14"/>
      <c r="ISF168" s="14"/>
      <c r="ISG168" s="14"/>
      <c r="ISH168" s="14"/>
      <c r="ISI168" s="14"/>
      <c r="ISJ168" s="14"/>
      <c r="ISK168" s="14"/>
      <c r="ISL168" s="14"/>
      <c r="ISM168" s="14"/>
      <c r="ISN168" s="14"/>
      <c r="ISO168" s="14"/>
      <c r="ISP168" s="14"/>
      <c r="ISQ168" s="14"/>
      <c r="ISR168" s="14"/>
      <c r="ISS168" s="14"/>
      <c r="IST168" s="14"/>
      <c r="ISU168" s="14"/>
      <c r="ISV168" s="14"/>
      <c r="ISW168" s="14"/>
      <c r="ISX168" s="14"/>
      <c r="ISY168" s="14"/>
      <c r="ISZ168" s="14"/>
      <c r="ITA168" s="14"/>
      <c r="ITB168" s="14"/>
      <c r="ITC168" s="14"/>
      <c r="ITD168" s="14"/>
      <c r="ITE168" s="14"/>
      <c r="ITF168" s="14"/>
      <c r="ITG168" s="14"/>
      <c r="ITH168" s="14"/>
      <c r="ITI168" s="14"/>
      <c r="ITJ168" s="14"/>
      <c r="ITK168" s="14"/>
      <c r="ITL168" s="14"/>
      <c r="ITM168" s="14"/>
      <c r="ITN168" s="14"/>
      <c r="ITO168" s="14"/>
      <c r="ITP168" s="14"/>
      <c r="ITQ168" s="14"/>
      <c r="ITR168" s="14"/>
      <c r="ITS168" s="14"/>
      <c r="ITT168" s="14"/>
      <c r="ITU168" s="14"/>
      <c r="ITV168" s="14"/>
      <c r="ITW168" s="14"/>
      <c r="ITX168" s="14"/>
      <c r="ITY168" s="14"/>
      <c r="ITZ168" s="14"/>
      <c r="IUA168" s="14"/>
      <c r="IUB168" s="14"/>
      <c r="IUC168" s="14"/>
      <c r="IUD168" s="14"/>
      <c r="IUE168" s="14"/>
      <c r="IUF168" s="14"/>
      <c r="IUG168" s="14"/>
      <c r="IUH168" s="14"/>
      <c r="IUI168" s="14"/>
      <c r="IUJ168" s="14"/>
      <c r="IUK168" s="14"/>
      <c r="IUL168" s="14"/>
      <c r="IUM168" s="14"/>
      <c r="IUN168" s="14"/>
      <c r="IUO168" s="14"/>
      <c r="IUP168" s="14"/>
      <c r="IUQ168" s="14"/>
      <c r="IUR168" s="14"/>
      <c r="IUS168" s="14"/>
      <c r="IUT168" s="14"/>
      <c r="IUU168" s="14"/>
      <c r="IUV168" s="14"/>
      <c r="IUW168" s="14"/>
      <c r="IUX168" s="14"/>
      <c r="IUY168" s="14"/>
      <c r="IUZ168" s="14"/>
      <c r="IVA168" s="14"/>
      <c r="IVB168" s="14"/>
      <c r="IVC168" s="14"/>
      <c r="IVD168" s="14"/>
      <c r="IVE168" s="14"/>
      <c r="IVF168" s="14"/>
      <c r="IVG168" s="14"/>
      <c r="IVH168" s="14"/>
      <c r="IVI168" s="14"/>
      <c r="IVJ168" s="14"/>
      <c r="IVK168" s="14"/>
      <c r="IVL168" s="14"/>
      <c r="IVM168" s="14"/>
      <c r="IVN168" s="14"/>
      <c r="IVO168" s="14"/>
      <c r="IVP168" s="14"/>
      <c r="IVQ168" s="14"/>
      <c r="IVR168" s="14"/>
      <c r="IVS168" s="14"/>
      <c r="IVT168" s="14"/>
      <c r="IVU168" s="14"/>
      <c r="IVV168" s="14"/>
      <c r="IVW168" s="14"/>
      <c r="IVX168" s="14"/>
      <c r="IVY168" s="14"/>
      <c r="IVZ168" s="14"/>
      <c r="IWA168" s="14"/>
      <c r="IWB168" s="14"/>
      <c r="IWC168" s="14"/>
      <c r="IWD168" s="14"/>
      <c r="IWE168" s="14"/>
      <c r="IWF168" s="14"/>
      <c r="IWG168" s="14"/>
      <c r="IWH168" s="14"/>
      <c r="IWI168" s="14"/>
      <c r="IWJ168" s="14"/>
      <c r="IWK168" s="14"/>
      <c r="IWL168" s="14"/>
      <c r="IWM168" s="14"/>
      <c r="IWN168" s="14"/>
      <c r="IWO168" s="14"/>
      <c r="IWP168" s="14"/>
      <c r="IWQ168" s="14"/>
      <c r="IWR168" s="14"/>
      <c r="IWS168" s="14"/>
      <c r="IWT168" s="14"/>
      <c r="IWU168" s="14"/>
      <c r="IWV168" s="14"/>
      <c r="IWW168" s="14"/>
      <c r="IWX168" s="14"/>
      <c r="IWY168" s="14"/>
      <c r="IWZ168" s="14"/>
      <c r="IXA168" s="14"/>
      <c r="IXB168" s="14"/>
      <c r="IXC168" s="14"/>
      <c r="IXD168" s="14"/>
      <c r="IXE168" s="14"/>
      <c r="IXF168" s="14"/>
      <c r="IXG168" s="14"/>
      <c r="IXH168" s="14"/>
      <c r="IXI168" s="14"/>
      <c r="IXJ168" s="14"/>
      <c r="IXK168" s="14"/>
      <c r="IXL168" s="14"/>
      <c r="IXM168" s="14"/>
      <c r="IXN168" s="14"/>
      <c r="IXO168" s="14"/>
      <c r="IXP168" s="14"/>
      <c r="IXQ168" s="14"/>
      <c r="IXR168" s="14"/>
      <c r="IXS168" s="14"/>
      <c r="IXT168" s="14"/>
      <c r="IXU168" s="14"/>
      <c r="IXV168" s="14"/>
      <c r="IXW168" s="14"/>
      <c r="IXX168" s="14"/>
      <c r="IXY168" s="14"/>
      <c r="IXZ168" s="14"/>
      <c r="IYA168" s="14"/>
      <c r="IYB168" s="14"/>
      <c r="IYC168" s="14"/>
      <c r="IYD168" s="14"/>
      <c r="IYE168" s="14"/>
      <c r="IYF168" s="14"/>
      <c r="IYG168" s="14"/>
      <c r="IYH168" s="14"/>
      <c r="IYI168" s="14"/>
      <c r="IYJ168" s="14"/>
      <c r="IYK168" s="14"/>
      <c r="IYL168" s="14"/>
      <c r="IYM168" s="14"/>
      <c r="IYN168" s="14"/>
      <c r="IYO168" s="14"/>
      <c r="IYP168" s="14"/>
      <c r="IYQ168" s="14"/>
      <c r="IYR168" s="14"/>
      <c r="IYS168" s="14"/>
      <c r="IYT168" s="14"/>
      <c r="IYU168" s="14"/>
      <c r="IYV168" s="14"/>
      <c r="IYW168" s="14"/>
      <c r="IYX168" s="14"/>
      <c r="IYY168" s="14"/>
      <c r="IYZ168" s="14"/>
      <c r="IZA168" s="14"/>
      <c r="IZB168" s="14"/>
      <c r="IZC168" s="14"/>
      <c r="IZD168" s="14"/>
      <c r="IZE168" s="14"/>
      <c r="IZF168" s="14"/>
      <c r="IZG168" s="14"/>
      <c r="IZH168" s="14"/>
      <c r="IZI168" s="14"/>
      <c r="IZJ168" s="14"/>
      <c r="IZK168" s="14"/>
      <c r="IZL168" s="14"/>
      <c r="IZM168" s="14"/>
      <c r="IZN168" s="14"/>
      <c r="IZO168" s="14"/>
      <c r="IZP168" s="14"/>
      <c r="IZQ168" s="14"/>
      <c r="IZR168" s="14"/>
      <c r="IZS168" s="14"/>
      <c r="IZT168" s="14"/>
      <c r="IZU168" s="14"/>
      <c r="IZV168" s="14"/>
      <c r="IZW168" s="14"/>
      <c r="IZX168" s="14"/>
      <c r="IZY168" s="14"/>
      <c r="IZZ168" s="14"/>
      <c r="JAA168" s="14"/>
      <c r="JAB168" s="14"/>
      <c r="JAC168" s="14"/>
      <c r="JAD168" s="14"/>
      <c r="JAE168" s="14"/>
      <c r="JAF168" s="14"/>
      <c r="JAG168" s="14"/>
      <c r="JAH168" s="14"/>
      <c r="JAI168" s="14"/>
      <c r="JAJ168" s="14"/>
      <c r="JAK168" s="14"/>
      <c r="JAL168" s="14"/>
      <c r="JAM168" s="14"/>
      <c r="JAN168" s="14"/>
      <c r="JAO168" s="14"/>
      <c r="JAP168" s="14"/>
      <c r="JAQ168" s="14"/>
      <c r="JAR168" s="14"/>
      <c r="JAS168" s="14"/>
      <c r="JAT168" s="14"/>
      <c r="JAU168" s="14"/>
      <c r="JAV168" s="14"/>
      <c r="JAW168" s="14"/>
      <c r="JAX168" s="14"/>
      <c r="JAY168" s="14"/>
      <c r="JAZ168" s="14"/>
      <c r="JBA168" s="14"/>
      <c r="JBB168" s="14"/>
      <c r="JBC168" s="14"/>
      <c r="JBD168" s="14"/>
      <c r="JBE168" s="14"/>
      <c r="JBF168" s="14"/>
      <c r="JBG168" s="14"/>
      <c r="JBH168" s="14"/>
      <c r="JBI168" s="14"/>
      <c r="JBJ168" s="14"/>
      <c r="JBK168" s="14"/>
      <c r="JBL168" s="14"/>
      <c r="JBM168" s="14"/>
      <c r="JBN168" s="14"/>
      <c r="JBO168" s="14"/>
      <c r="JBP168" s="14"/>
      <c r="JBQ168" s="14"/>
      <c r="JBR168" s="14"/>
      <c r="JBS168" s="14"/>
      <c r="JBT168" s="14"/>
      <c r="JBU168" s="14"/>
      <c r="JBV168" s="14"/>
      <c r="JBW168" s="14"/>
      <c r="JBX168" s="14"/>
      <c r="JBY168" s="14"/>
      <c r="JBZ168" s="14"/>
      <c r="JCA168" s="14"/>
      <c r="JCB168" s="14"/>
      <c r="JCC168" s="14"/>
      <c r="JCD168" s="14"/>
      <c r="JCE168" s="14"/>
      <c r="JCF168" s="14"/>
      <c r="JCG168" s="14"/>
      <c r="JCH168" s="14"/>
      <c r="JCI168" s="14"/>
      <c r="JCJ168" s="14"/>
      <c r="JCK168" s="14"/>
      <c r="JCL168" s="14"/>
      <c r="JCM168" s="14"/>
      <c r="JCN168" s="14"/>
      <c r="JCO168" s="14"/>
      <c r="JCP168" s="14"/>
      <c r="JCQ168" s="14"/>
      <c r="JCR168" s="14"/>
      <c r="JCS168" s="14"/>
      <c r="JCT168" s="14"/>
      <c r="JCU168" s="14"/>
      <c r="JCV168" s="14"/>
      <c r="JCW168" s="14"/>
      <c r="JCX168" s="14"/>
      <c r="JCY168" s="14"/>
      <c r="JCZ168" s="14"/>
      <c r="JDA168" s="14"/>
      <c r="JDB168" s="14"/>
      <c r="JDC168" s="14"/>
      <c r="JDD168" s="14"/>
      <c r="JDE168" s="14"/>
      <c r="JDF168" s="14"/>
      <c r="JDG168" s="14"/>
      <c r="JDH168" s="14"/>
      <c r="JDI168" s="14"/>
      <c r="JDJ168" s="14"/>
      <c r="JDK168" s="14"/>
      <c r="JDL168" s="14"/>
      <c r="JDM168" s="14"/>
      <c r="JDN168" s="14"/>
      <c r="JDO168" s="14"/>
      <c r="JDP168" s="14"/>
      <c r="JDQ168" s="14"/>
      <c r="JDR168" s="14"/>
      <c r="JDS168" s="14"/>
      <c r="JDT168" s="14"/>
      <c r="JDU168" s="14"/>
      <c r="JDV168" s="14"/>
      <c r="JDW168" s="14"/>
      <c r="JDX168" s="14"/>
      <c r="JDY168" s="14"/>
      <c r="JDZ168" s="14"/>
      <c r="JEA168" s="14"/>
      <c r="JEB168" s="14"/>
      <c r="JEC168" s="14"/>
      <c r="JED168" s="14"/>
      <c r="JEE168" s="14"/>
      <c r="JEF168" s="14"/>
      <c r="JEG168" s="14"/>
      <c r="JEH168" s="14"/>
      <c r="JEI168" s="14"/>
      <c r="JEJ168" s="14"/>
      <c r="JEK168" s="14"/>
      <c r="JEL168" s="14"/>
      <c r="JEM168" s="14"/>
      <c r="JEN168" s="14"/>
      <c r="JEO168" s="14"/>
      <c r="JEP168" s="14"/>
      <c r="JEQ168" s="14"/>
      <c r="JER168" s="14"/>
      <c r="JES168" s="14"/>
      <c r="JET168" s="14"/>
      <c r="JEU168" s="14"/>
      <c r="JEV168" s="14"/>
      <c r="JEW168" s="14"/>
      <c r="JEX168" s="14"/>
      <c r="JEY168" s="14"/>
      <c r="JEZ168" s="14"/>
      <c r="JFA168" s="14"/>
      <c r="JFB168" s="14"/>
      <c r="JFC168" s="14"/>
      <c r="JFD168" s="14"/>
      <c r="JFE168" s="14"/>
      <c r="JFF168" s="14"/>
      <c r="JFG168" s="14"/>
      <c r="JFH168" s="14"/>
      <c r="JFI168" s="14"/>
      <c r="JFJ168" s="14"/>
      <c r="JFK168" s="14"/>
      <c r="JFL168" s="14"/>
      <c r="JFM168" s="14"/>
      <c r="JFN168" s="14"/>
      <c r="JFO168" s="14"/>
      <c r="JFP168" s="14"/>
      <c r="JFQ168" s="14"/>
      <c r="JFR168" s="14"/>
      <c r="JFS168" s="14"/>
      <c r="JFT168" s="14"/>
      <c r="JFU168" s="14"/>
      <c r="JFV168" s="14"/>
      <c r="JFW168" s="14"/>
      <c r="JFX168" s="14"/>
      <c r="JFY168" s="14"/>
      <c r="JFZ168" s="14"/>
      <c r="JGA168" s="14"/>
      <c r="JGB168" s="14"/>
      <c r="JGC168" s="14"/>
      <c r="JGD168" s="14"/>
      <c r="JGE168" s="14"/>
      <c r="JGF168" s="14"/>
      <c r="JGG168" s="14"/>
      <c r="JGH168" s="14"/>
      <c r="JGI168" s="14"/>
      <c r="JGJ168" s="14"/>
      <c r="JGK168" s="14"/>
      <c r="JGL168" s="14"/>
      <c r="JGM168" s="14"/>
      <c r="JGN168" s="14"/>
      <c r="JGO168" s="14"/>
      <c r="JGP168" s="14"/>
      <c r="JGQ168" s="14"/>
      <c r="JGR168" s="14"/>
      <c r="JGS168" s="14"/>
      <c r="JGT168" s="14"/>
      <c r="JGU168" s="14"/>
      <c r="JGV168" s="14"/>
      <c r="JGW168" s="14"/>
      <c r="JGX168" s="14"/>
      <c r="JGY168" s="14"/>
      <c r="JGZ168" s="14"/>
      <c r="JHA168" s="14"/>
      <c r="JHB168" s="14"/>
      <c r="JHC168" s="14"/>
      <c r="JHD168" s="14"/>
      <c r="JHE168" s="14"/>
      <c r="JHF168" s="14"/>
      <c r="JHG168" s="14"/>
      <c r="JHH168" s="14"/>
      <c r="JHI168" s="14"/>
      <c r="JHJ168" s="14"/>
      <c r="JHK168" s="14"/>
      <c r="JHL168" s="14"/>
      <c r="JHM168" s="14"/>
      <c r="JHN168" s="14"/>
      <c r="JHO168" s="14"/>
      <c r="JHP168" s="14"/>
      <c r="JHQ168" s="14"/>
      <c r="JHR168" s="14"/>
      <c r="JHS168" s="14"/>
      <c r="JHT168" s="14"/>
      <c r="JHU168" s="14"/>
      <c r="JHV168" s="14"/>
      <c r="JHW168" s="14"/>
      <c r="JHX168" s="14"/>
      <c r="JHY168" s="14"/>
      <c r="JHZ168" s="14"/>
      <c r="JIA168" s="14"/>
      <c r="JIB168" s="14"/>
      <c r="JIC168" s="14"/>
      <c r="JID168" s="14"/>
      <c r="JIE168" s="14"/>
      <c r="JIF168" s="14"/>
      <c r="JIG168" s="14"/>
      <c r="JIH168" s="14"/>
      <c r="JII168" s="14"/>
      <c r="JIJ168" s="14"/>
      <c r="JIK168" s="14"/>
      <c r="JIL168" s="14"/>
      <c r="JIM168" s="14"/>
      <c r="JIN168" s="14"/>
      <c r="JIO168" s="14"/>
      <c r="JIP168" s="14"/>
      <c r="JIQ168" s="14"/>
      <c r="JIR168" s="14"/>
      <c r="JIS168" s="14"/>
      <c r="JIT168" s="14"/>
      <c r="JIU168" s="14"/>
      <c r="JIV168" s="14"/>
      <c r="JIW168" s="14"/>
      <c r="JIX168" s="14"/>
      <c r="JIY168" s="14"/>
      <c r="JIZ168" s="14"/>
      <c r="JJA168" s="14"/>
      <c r="JJB168" s="14"/>
      <c r="JJC168" s="14"/>
      <c r="JJD168" s="14"/>
      <c r="JJE168" s="14"/>
      <c r="JJF168" s="14"/>
      <c r="JJG168" s="14"/>
      <c r="JJH168" s="14"/>
      <c r="JJI168" s="14"/>
      <c r="JJJ168" s="14"/>
      <c r="JJK168" s="14"/>
      <c r="JJL168" s="14"/>
      <c r="JJM168" s="14"/>
      <c r="JJN168" s="14"/>
      <c r="JJO168" s="14"/>
      <c r="JJP168" s="14"/>
      <c r="JJQ168" s="14"/>
      <c r="JJR168" s="14"/>
      <c r="JJS168" s="14"/>
      <c r="JJT168" s="14"/>
      <c r="JJU168" s="14"/>
      <c r="JJV168" s="14"/>
      <c r="JJW168" s="14"/>
      <c r="JJX168" s="14"/>
      <c r="JJY168" s="14"/>
      <c r="JJZ168" s="14"/>
      <c r="JKA168" s="14"/>
      <c r="JKB168" s="14"/>
      <c r="JKC168" s="14"/>
      <c r="JKD168" s="14"/>
      <c r="JKE168" s="14"/>
      <c r="JKF168" s="14"/>
      <c r="JKG168" s="14"/>
      <c r="JKH168" s="14"/>
      <c r="JKI168" s="14"/>
      <c r="JKJ168" s="14"/>
      <c r="JKK168" s="14"/>
      <c r="JKL168" s="14"/>
      <c r="JKM168" s="14"/>
      <c r="JKN168" s="14"/>
      <c r="JKO168" s="14"/>
      <c r="JKP168" s="14"/>
      <c r="JKQ168" s="14"/>
      <c r="JKR168" s="14"/>
      <c r="JKS168" s="14"/>
      <c r="JKT168" s="14"/>
      <c r="JKU168" s="14"/>
      <c r="JKV168" s="14"/>
      <c r="JKW168" s="14"/>
      <c r="JKX168" s="14"/>
      <c r="JKY168" s="14"/>
      <c r="JKZ168" s="14"/>
      <c r="JLA168" s="14"/>
      <c r="JLB168" s="14"/>
      <c r="JLC168" s="14"/>
      <c r="JLD168" s="14"/>
      <c r="JLE168" s="14"/>
      <c r="JLF168" s="14"/>
      <c r="JLG168" s="14"/>
      <c r="JLH168" s="14"/>
      <c r="JLI168" s="14"/>
      <c r="JLJ168" s="14"/>
      <c r="JLK168" s="14"/>
      <c r="JLL168" s="14"/>
      <c r="JLM168" s="14"/>
      <c r="JLN168" s="14"/>
      <c r="JLO168" s="14"/>
      <c r="JLP168" s="14"/>
      <c r="JLQ168" s="14"/>
      <c r="JLR168" s="14"/>
      <c r="JLS168" s="14"/>
      <c r="JLT168" s="14"/>
      <c r="JLU168" s="14"/>
      <c r="JLV168" s="14"/>
      <c r="JLW168" s="14"/>
      <c r="JLX168" s="14"/>
      <c r="JLY168" s="14"/>
      <c r="JLZ168" s="14"/>
      <c r="JMA168" s="14"/>
      <c r="JMB168" s="14"/>
      <c r="JMC168" s="14"/>
      <c r="JMD168" s="14"/>
      <c r="JME168" s="14"/>
      <c r="JMF168" s="14"/>
      <c r="JMG168" s="14"/>
      <c r="JMH168" s="14"/>
      <c r="JMI168" s="14"/>
      <c r="JMJ168" s="14"/>
      <c r="JMK168" s="14"/>
      <c r="JML168" s="14"/>
      <c r="JMM168" s="14"/>
      <c r="JMN168" s="14"/>
      <c r="JMO168" s="14"/>
      <c r="JMP168" s="14"/>
      <c r="JMQ168" s="14"/>
      <c r="JMR168" s="14"/>
      <c r="JMS168" s="14"/>
      <c r="JMT168" s="14"/>
      <c r="JMU168" s="14"/>
      <c r="JMV168" s="14"/>
      <c r="JMW168" s="14"/>
      <c r="JMX168" s="14"/>
      <c r="JMY168" s="14"/>
      <c r="JMZ168" s="14"/>
      <c r="JNA168" s="14"/>
      <c r="JNB168" s="14"/>
      <c r="JNC168" s="14"/>
      <c r="JND168" s="14"/>
      <c r="JNE168" s="14"/>
      <c r="JNF168" s="14"/>
      <c r="JNG168" s="14"/>
      <c r="JNH168" s="14"/>
      <c r="JNI168" s="14"/>
      <c r="JNJ168" s="14"/>
      <c r="JNK168" s="14"/>
      <c r="JNL168" s="14"/>
      <c r="JNM168" s="14"/>
      <c r="JNN168" s="14"/>
      <c r="JNO168" s="14"/>
      <c r="JNP168" s="14"/>
      <c r="JNQ168" s="14"/>
      <c r="JNR168" s="14"/>
      <c r="JNS168" s="14"/>
      <c r="JNT168" s="14"/>
      <c r="JNU168" s="14"/>
      <c r="JNV168" s="14"/>
      <c r="JNW168" s="14"/>
      <c r="JNX168" s="14"/>
      <c r="JNY168" s="14"/>
      <c r="JNZ168" s="14"/>
      <c r="JOA168" s="14"/>
      <c r="JOB168" s="14"/>
      <c r="JOC168" s="14"/>
      <c r="JOD168" s="14"/>
      <c r="JOE168" s="14"/>
      <c r="JOF168" s="14"/>
      <c r="JOG168" s="14"/>
      <c r="JOH168" s="14"/>
      <c r="JOI168" s="14"/>
      <c r="JOJ168" s="14"/>
      <c r="JOK168" s="14"/>
      <c r="JOL168" s="14"/>
      <c r="JOM168" s="14"/>
      <c r="JON168" s="14"/>
      <c r="JOO168" s="14"/>
      <c r="JOP168" s="14"/>
      <c r="JOQ168" s="14"/>
      <c r="JOR168" s="14"/>
      <c r="JOS168" s="14"/>
      <c r="JOT168" s="14"/>
      <c r="JOU168" s="14"/>
      <c r="JOV168" s="14"/>
      <c r="JOW168" s="14"/>
      <c r="JOX168" s="14"/>
      <c r="JOY168" s="14"/>
      <c r="JOZ168" s="14"/>
      <c r="JPA168" s="14"/>
      <c r="JPB168" s="14"/>
      <c r="JPC168" s="14"/>
      <c r="JPD168" s="14"/>
      <c r="JPE168" s="14"/>
      <c r="JPF168" s="14"/>
      <c r="JPG168" s="14"/>
      <c r="JPH168" s="14"/>
      <c r="JPI168" s="14"/>
      <c r="JPJ168" s="14"/>
      <c r="JPK168" s="14"/>
      <c r="JPL168" s="14"/>
      <c r="JPM168" s="14"/>
      <c r="JPN168" s="14"/>
      <c r="JPO168" s="14"/>
      <c r="JPP168" s="14"/>
      <c r="JPQ168" s="14"/>
      <c r="JPR168" s="14"/>
      <c r="JPS168" s="14"/>
      <c r="JPT168" s="14"/>
      <c r="JPU168" s="14"/>
      <c r="JPV168" s="14"/>
      <c r="JPW168" s="14"/>
      <c r="JPX168" s="14"/>
      <c r="JPY168" s="14"/>
      <c r="JPZ168" s="14"/>
      <c r="JQA168" s="14"/>
      <c r="JQB168" s="14"/>
      <c r="JQC168" s="14"/>
      <c r="JQD168" s="14"/>
      <c r="JQE168" s="14"/>
      <c r="JQF168" s="14"/>
      <c r="JQG168" s="14"/>
      <c r="JQH168" s="14"/>
      <c r="JQI168" s="14"/>
      <c r="JQJ168" s="14"/>
      <c r="JQK168" s="14"/>
      <c r="JQL168" s="14"/>
      <c r="JQM168" s="14"/>
      <c r="JQN168" s="14"/>
      <c r="JQO168" s="14"/>
      <c r="JQP168" s="14"/>
      <c r="JQQ168" s="14"/>
      <c r="JQR168" s="14"/>
      <c r="JQS168" s="14"/>
      <c r="JQT168" s="14"/>
      <c r="JQU168" s="14"/>
      <c r="JQV168" s="14"/>
      <c r="JQW168" s="14"/>
      <c r="JQX168" s="14"/>
      <c r="JQY168" s="14"/>
      <c r="JQZ168" s="14"/>
      <c r="JRA168" s="14"/>
      <c r="JRB168" s="14"/>
      <c r="JRC168" s="14"/>
      <c r="JRD168" s="14"/>
      <c r="JRE168" s="14"/>
      <c r="JRF168" s="14"/>
      <c r="JRG168" s="14"/>
      <c r="JRH168" s="14"/>
      <c r="JRI168" s="14"/>
      <c r="JRJ168" s="14"/>
      <c r="JRK168" s="14"/>
      <c r="JRL168" s="14"/>
      <c r="JRM168" s="14"/>
      <c r="JRN168" s="14"/>
      <c r="JRO168" s="14"/>
      <c r="JRP168" s="14"/>
      <c r="JRQ168" s="14"/>
      <c r="JRR168" s="14"/>
      <c r="JRS168" s="14"/>
      <c r="JRT168" s="14"/>
      <c r="JRU168" s="14"/>
      <c r="JRV168" s="14"/>
      <c r="JRW168" s="14"/>
      <c r="JRX168" s="14"/>
      <c r="JRY168" s="14"/>
      <c r="JRZ168" s="14"/>
      <c r="JSA168" s="14"/>
      <c r="JSB168" s="14"/>
      <c r="JSC168" s="14"/>
      <c r="JSD168" s="14"/>
      <c r="JSE168" s="14"/>
      <c r="JSF168" s="14"/>
      <c r="JSG168" s="14"/>
      <c r="JSH168" s="14"/>
      <c r="JSI168" s="14"/>
      <c r="JSJ168" s="14"/>
      <c r="JSK168" s="14"/>
      <c r="JSL168" s="14"/>
      <c r="JSM168" s="14"/>
      <c r="JSN168" s="14"/>
      <c r="JSO168" s="14"/>
      <c r="JSP168" s="14"/>
      <c r="JSQ168" s="14"/>
      <c r="JSR168" s="14"/>
      <c r="JSS168" s="14"/>
      <c r="JST168" s="14"/>
      <c r="JSU168" s="14"/>
      <c r="JSV168" s="14"/>
      <c r="JSW168" s="14"/>
      <c r="JSX168" s="14"/>
      <c r="JSY168" s="14"/>
      <c r="JSZ168" s="14"/>
      <c r="JTA168" s="14"/>
      <c r="JTB168" s="14"/>
      <c r="JTC168" s="14"/>
      <c r="JTD168" s="14"/>
      <c r="JTE168" s="14"/>
      <c r="JTF168" s="14"/>
      <c r="JTG168" s="14"/>
      <c r="JTH168" s="14"/>
      <c r="JTI168" s="14"/>
      <c r="JTJ168" s="14"/>
      <c r="JTK168" s="14"/>
      <c r="JTL168" s="14"/>
      <c r="JTM168" s="14"/>
      <c r="JTN168" s="14"/>
      <c r="JTO168" s="14"/>
      <c r="JTP168" s="14"/>
      <c r="JTQ168" s="14"/>
      <c r="JTR168" s="14"/>
      <c r="JTS168" s="14"/>
      <c r="JTT168" s="14"/>
      <c r="JTU168" s="14"/>
      <c r="JTV168" s="14"/>
      <c r="JTW168" s="14"/>
      <c r="JTX168" s="14"/>
      <c r="JTY168" s="14"/>
      <c r="JTZ168" s="14"/>
      <c r="JUA168" s="14"/>
      <c r="JUB168" s="14"/>
      <c r="JUC168" s="14"/>
      <c r="JUD168" s="14"/>
      <c r="JUE168" s="14"/>
      <c r="JUF168" s="14"/>
      <c r="JUG168" s="14"/>
      <c r="JUH168" s="14"/>
      <c r="JUI168" s="14"/>
      <c r="JUJ168" s="14"/>
      <c r="JUK168" s="14"/>
      <c r="JUL168" s="14"/>
      <c r="JUM168" s="14"/>
      <c r="JUN168" s="14"/>
      <c r="JUO168" s="14"/>
      <c r="JUP168" s="14"/>
      <c r="JUQ168" s="14"/>
      <c r="JUR168" s="14"/>
      <c r="JUS168" s="14"/>
      <c r="JUT168" s="14"/>
      <c r="JUU168" s="14"/>
      <c r="JUV168" s="14"/>
      <c r="JUW168" s="14"/>
      <c r="JUX168" s="14"/>
      <c r="JUY168" s="14"/>
      <c r="JUZ168" s="14"/>
      <c r="JVA168" s="14"/>
      <c r="JVB168" s="14"/>
      <c r="JVC168" s="14"/>
      <c r="JVD168" s="14"/>
      <c r="JVE168" s="14"/>
      <c r="JVF168" s="14"/>
      <c r="JVG168" s="14"/>
      <c r="JVH168" s="14"/>
      <c r="JVI168" s="14"/>
      <c r="JVJ168" s="14"/>
      <c r="JVK168" s="14"/>
      <c r="JVL168" s="14"/>
      <c r="JVM168" s="14"/>
      <c r="JVN168" s="14"/>
      <c r="JVO168" s="14"/>
      <c r="JVP168" s="14"/>
      <c r="JVQ168" s="14"/>
      <c r="JVR168" s="14"/>
      <c r="JVS168" s="14"/>
      <c r="JVT168" s="14"/>
      <c r="JVU168" s="14"/>
      <c r="JVV168" s="14"/>
      <c r="JVW168" s="14"/>
      <c r="JVX168" s="14"/>
      <c r="JVY168" s="14"/>
      <c r="JVZ168" s="14"/>
      <c r="JWA168" s="14"/>
      <c r="JWB168" s="14"/>
      <c r="JWC168" s="14"/>
      <c r="JWD168" s="14"/>
      <c r="JWE168" s="14"/>
      <c r="JWF168" s="14"/>
      <c r="JWG168" s="14"/>
      <c r="JWH168" s="14"/>
      <c r="JWI168" s="14"/>
      <c r="JWJ168" s="14"/>
      <c r="JWK168" s="14"/>
      <c r="JWL168" s="14"/>
      <c r="JWM168" s="14"/>
      <c r="JWN168" s="14"/>
      <c r="JWO168" s="14"/>
      <c r="JWP168" s="14"/>
      <c r="JWQ168" s="14"/>
      <c r="JWR168" s="14"/>
      <c r="JWS168" s="14"/>
      <c r="JWT168" s="14"/>
      <c r="JWU168" s="14"/>
      <c r="JWV168" s="14"/>
      <c r="JWW168" s="14"/>
      <c r="JWX168" s="14"/>
      <c r="JWY168" s="14"/>
      <c r="JWZ168" s="14"/>
      <c r="JXA168" s="14"/>
      <c r="JXB168" s="14"/>
      <c r="JXC168" s="14"/>
      <c r="JXD168" s="14"/>
      <c r="JXE168" s="14"/>
      <c r="JXF168" s="14"/>
      <c r="JXG168" s="14"/>
      <c r="JXH168" s="14"/>
      <c r="JXI168" s="14"/>
      <c r="JXJ168" s="14"/>
      <c r="JXK168" s="14"/>
      <c r="JXL168" s="14"/>
      <c r="JXM168" s="14"/>
      <c r="JXN168" s="14"/>
      <c r="JXO168" s="14"/>
      <c r="JXP168" s="14"/>
      <c r="JXQ168" s="14"/>
      <c r="JXR168" s="14"/>
      <c r="JXS168" s="14"/>
      <c r="JXT168" s="14"/>
      <c r="JXU168" s="14"/>
      <c r="JXV168" s="14"/>
      <c r="JXW168" s="14"/>
      <c r="JXX168" s="14"/>
      <c r="JXY168" s="14"/>
      <c r="JXZ168" s="14"/>
      <c r="JYA168" s="14"/>
      <c r="JYB168" s="14"/>
      <c r="JYC168" s="14"/>
      <c r="JYD168" s="14"/>
      <c r="JYE168" s="14"/>
      <c r="JYF168" s="14"/>
      <c r="JYG168" s="14"/>
      <c r="JYH168" s="14"/>
      <c r="JYI168" s="14"/>
      <c r="JYJ168" s="14"/>
      <c r="JYK168" s="14"/>
      <c r="JYL168" s="14"/>
      <c r="JYM168" s="14"/>
      <c r="JYN168" s="14"/>
      <c r="JYO168" s="14"/>
      <c r="JYP168" s="14"/>
      <c r="JYQ168" s="14"/>
      <c r="JYR168" s="14"/>
      <c r="JYS168" s="14"/>
      <c r="JYT168" s="14"/>
      <c r="JYU168" s="14"/>
      <c r="JYV168" s="14"/>
      <c r="JYW168" s="14"/>
      <c r="JYX168" s="14"/>
      <c r="JYY168" s="14"/>
      <c r="JYZ168" s="14"/>
      <c r="JZA168" s="14"/>
      <c r="JZB168" s="14"/>
      <c r="JZC168" s="14"/>
      <c r="JZD168" s="14"/>
      <c r="JZE168" s="14"/>
      <c r="JZF168" s="14"/>
      <c r="JZG168" s="14"/>
      <c r="JZH168" s="14"/>
      <c r="JZI168" s="14"/>
      <c r="JZJ168" s="14"/>
      <c r="JZK168" s="14"/>
      <c r="JZL168" s="14"/>
      <c r="JZM168" s="14"/>
      <c r="JZN168" s="14"/>
      <c r="JZO168" s="14"/>
      <c r="JZP168" s="14"/>
      <c r="JZQ168" s="14"/>
      <c r="JZR168" s="14"/>
      <c r="JZS168" s="14"/>
      <c r="JZT168" s="14"/>
      <c r="JZU168" s="14"/>
      <c r="JZV168" s="14"/>
      <c r="JZW168" s="14"/>
      <c r="JZX168" s="14"/>
      <c r="JZY168" s="14"/>
      <c r="JZZ168" s="14"/>
      <c r="KAA168" s="14"/>
      <c r="KAB168" s="14"/>
      <c r="KAC168" s="14"/>
      <c r="KAD168" s="14"/>
      <c r="KAE168" s="14"/>
      <c r="KAF168" s="14"/>
      <c r="KAG168" s="14"/>
      <c r="KAH168" s="14"/>
      <c r="KAI168" s="14"/>
      <c r="KAJ168" s="14"/>
      <c r="KAK168" s="14"/>
      <c r="KAL168" s="14"/>
      <c r="KAM168" s="14"/>
      <c r="KAN168" s="14"/>
      <c r="KAO168" s="14"/>
      <c r="KAP168" s="14"/>
      <c r="KAQ168" s="14"/>
      <c r="KAR168" s="14"/>
      <c r="KAS168" s="14"/>
      <c r="KAT168" s="14"/>
      <c r="KAU168" s="14"/>
      <c r="KAV168" s="14"/>
      <c r="KAW168" s="14"/>
      <c r="KAX168" s="14"/>
      <c r="KAY168" s="14"/>
      <c r="KAZ168" s="14"/>
      <c r="KBA168" s="14"/>
      <c r="KBB168" s="14"/>
      <c r="KBC168" s="14"/>
      <c r="KBD168" s="14"/>
      <c r="KBE168" s="14"/>
      <c r="KBF168" s="14"/>
      <c r="KBG168" s="14"/>
      <c r="KBH168" s="14"/>
      <c r="KBI168" s="14"/>
      <c r="KBJ168" s="14"/>
      <c r="KBK168" s="14"/>
      <c r="KBL168" s="14"/>
      <c r="KBM168" s="14"/>
      <c r="KBN168" s="14"/>
      <c r="KBO168" s="14"/>
      <c r="KBP168" s="14"/>
      <c r="KBQ168" s="14"/>
      <c r="KBR168" s="14"/>
      <c r="KBS168" s="14"/>
      <c r="KBT168" s="14"/>
      <c r="KBU168" s="14"/>
      <c r="KBV168" s="14"/>
      <c r="KBW168" s="14"/>
      <c r="KBX168" s="14"/>
      <c r="KBY168" s="14"/>
      <c r="KBZ168" s="14"/>
      <c r="KCA168" s="14"/>
      <c r="KCB168" s="14"/>
      <c r="KCC168" s="14"/>
      <c r="KCD168" s="14"/>
      <c r="KCE168" s="14"/>
      <c r="KCF168" s="14"/>
      <c r="KCG168" s="14"/>
      <c r="KCH168" s="14"/>
      <c r="KCI168" s="14"/>
      <c r="KCJ168" s="14"/>
      <c r="KCK168" s="14"/>
      <c r="KCL168" s="14"/>
      <c r="KCM168" s="14"/>
      <c r="KCN168" s="14"/>
      <c r="KCO168" s="14"/>
      <c r="KCP168" s="14"/>
      <c r="KCQ168" s="14"/>
      <c r="KCR168" s="14"/>
      <c r="KCS168" s="14"/>
      <c r="KCT168" s="14"/>
      <c r="KCU168" s="14"/>
      <c r="KCV168" s="14"/>
      <c r="KCW168" s="14"/>
      <c r="KCX168" s="14"/>
      <c r="KCY168" s="14"/>
      <c r="KCZ168" s="14"/>
      <c r="KDA168" s="14"/>
      <c r="KDB168" s="14"/>
      <c r="KDC168" s="14"/>
      <c r="KDD168" s="14"/>
      <c r="KDE168" s="14"/>
      <c r="KDF168" s="14"/>
      <c r="KDG168" s="14"/>
      <c r="KDH168" s="14"/>
      <c r="KDI168" s="14"/>
      <c r="KDJ168" s="14"/>
      <c r="KDK168" s="14"/>
      <c r="KDL168" s="14"/>
      <c r="KDM168" s="14"/>
      <c r="KDN168" s="14"/>
      <c r="KDO168" s="14"/>
      <c r="KDP168" s="14"/>
      <c r="KDQ168" s="14"/>
      <c r="KDR168" s="14"/>
      <c r="KDS168" s="14"/>
      <c r="KDT168" s="14"/>
      <c r="KDU168" s="14"/>
      <c r="KDV168" s="14"/>
      <c r="KDW168" s="14"/>
      <c r="KDX168" s="14"/>
      <c r="KDY168" s="14"/>
      <c r="KDZ168" s="14"/>
      <c r="KEA168" s="14"/>
      <c r="KEB168" s="14"/>
      <c r="KEC168" s="14"/>
      <c r="KED168" s="14"/>
      <c r="KEE168" s="14"/>
      <c r="KEF168" s="14"/>
      <c r="KEG168" s="14"/>
      <c r="KEH168" s="14"/>
      <c r="KEI168" s="14"/>
      <c r="KEJ168" s="14"/>
      <c r="KEK168" s="14"/>
      <c r="KEL168" s="14"/>
      <c r="KEM168" s="14"/>
      <c r="KEN168" s="14"/>
      <c r="KEO168" s="14"/>
      <c r="KEP168" s="14"/>
      <c r="KEQ168" s="14"/>
      <c r="KER168" s="14"/>
      <c r="KES168" s="14"/>
      <c r="KET168" s="14"/>
      <c r="KEU168" s="14"/>
      <c r="KEV168" s="14"/>
      <c r="KEW168" s="14"/>
      <c r="KEX168" s="14"/>
      <c r="KEY168" s="14"/>
      <c r="KEZ168" s="14"/>
      <c r="KFA168" s="14"/>
      <c r="KFB168" s="14"/>
      <c r="KFC168" s="14"/>
      <c r="KFD168" s="14"/>
      <c r="KFE168" s="14"/>
      <c r="KFF168" s="14"/>
      <c r="KFG168" s="14"/>
      <c r="KFH168" s="14"/>
      <c r="KFI168" s="14"/>
      <c r="KFJ168" s="14"/>
      <c r="KFK168" s="14"/>
      <c r="KFL168" s="14"/>
      <c r="KFM168" s="14"/>
      <c r="KFN168" s="14"/>
      <c r="KFO168" s="14"/>
      <c r="KFP168" s="14"/>
      <c r="KFQ168" s="14"/>
      <c r="KFR168" s="14"/>
      <c r="KFS168" s="14"/>
      <c r="KFT168" s="14"/>
      <c r="KFU168" s="14"/>
      <c r="KFV168" s="14"/>
      <c r="KFW168" s="14"/>
      <c r="KFX168" s="14"/>
      <c r="KFY168" s="14"/>
      <c r="KFZ168" s="14"/>
      <c r="KGA168" s="14"/>
      <c r="KGB168" s="14"/>
      <c r="KGC168" s="14"/>
      <c r="KGD168" s="14"/>
      <c r="KGE168" s="14"/>
      <c r="KGF168" s="14"/>
      <c r="KGG168" s="14"/>
      <c r="KGH168" s="14"/>
      <c r="KGI168" s="14"/>
      <c r="KGJ168" s="14"/>
      <c r="KGK168" s="14"/>
      <c r="KGL168" s="14"/>
      <c r="KGM168" s="14"/>
      <c r="KGN168" s="14"/>
      <c r="KGO168" s="14"/>
      <c r="KGP168" s="14"/>
      <c r="KGQ168" s="14"/>
      <c r="KGR168" s="14"/>
      <c r="KGS168" s="14"/>
      <c r="KGT168" s="14"/>
      <c r="KGU168" s="14"/>
      <c r="KGV168" s="14"/>
      <c r="KGW168" s="14"/>
      <c r="KGX168" s="14"/>
      <c r="KGY168" s="14"/>
      <c r="KGZ168" s="14"/>
      <c r="KHA168" s="14"/>
      <c r="KHB168" s="14"/>
      <c r="KHC168" s="14"/>
      <c r="KHD168" s="14"/>
      <c r="KHE168" s="14"/>
      <c r="KHF168" s="14"/>
      <c r="KHG168" s="14"/>
      <c r="KHH168" s="14"/>
      <c r="KHI168" s="14"/>
      <c r="KHJ168" s="14"/>
      <c r="KHK168" s="14"/>
      <c r="KHL168" s="14"/>
      <c r="KHM168" s="14"/>
      <c r="KHN168" s="14"/>
      <c r="KHO168" s="14"/>
      <c r="KHP168" s="14"/>
      <c r="KHQ168" s="14"/>
      <c r="KHR168" s="14"/>
      <c r="KHS168" s="14"/>
      <c r="KHT168" s="14"/>
      <c r="KHU168" s="14"/>
      <c r="KHV168" s="14"/>
      <c r="KHW168" s="14"/>
      <c r="KHX168" s="14"/>
      <c r="KHY168" s="14"/>
      <c r="KHZ168" s="14"/>
      <c r="KIA168" s="14"/>
      <c r="KIB168" s="14"/>
      <c r="KIC168" s="14"/>
      <c r="KID168" s="14"/>
      <c r="KIE168" s="14"/>
      <c r="KIF168" s="14"/>
      <c r="KIG168" s="14"/>
      <c r="KIH168" s="14"/>
      <c r="KII168" s="14"/>
      <c r="KIJ168" s="14"/>
      <c r="KIK168" s="14"/>
      <c r="KIL168" s="14"/>
      <c r="KIM168" s="14"/>
      <c r="KIN168" s="14"/>
      <c r="KIO168" s="14"/>
      <c r="KIP168" s="14"/>
      <c r="KIQ168" s="14"/>
      <c r="KIR168" s="14"/>
      <c r="KIS168" s="14"/>
      <c r="KIT168" s="14"/>
      <c r="KIU168" s="14"/>
      <c r="KIV168" s="14"/>
      <c r="KIW168" s="14"/>
      <c r="KIX168" s="14"/>
      <c r="KIY168" s="14"/>
      <c r="KIZ168" s="14"/>
      <c r="KJA168" s="14"/>
      <c r="KJB168" s="14"/>
      <c r="KJC168" s="14"/>
      <c r="KJD168" s="14"/>
      <c r="KJE168" s="14"/>
      <c r="KJF168" s="14"/>
      <c r="KJG168" s="14"/>
      <c r="KJH168" s="14"/>
      <c r="KJI168" s="14"/>
      <c r="KJJ168" s="14"/>
      <c r="KJK168" s="14"/>
      <c r="KJL168" s="14"/>
      <c r="KJM168" s="14"/>
      <c r="KJN168" s="14"/>
      <c r="KJO168" s="14"/>
      <c r="KJP168" s="14"/>
      <c r="KJQ168" s="14"/>
      <c r="KJR168" s="14"/>
      <c r="KJS168" s="14"/>
      <c r="KJT168" s="14"/>
      <c r="KJU168" s="14"/>
      <c r="KJV168" s="14"/>
      <c r="KJW168" s="14"/>
      <c r="KJX168" s="14"/>
      <c r="KJY168" s="14"/>
      <c r="KJZ168" s="14"/>
      <c r="KKA168" s="14"/>
      <c r="KKB168" s="14"/>
      <c r="KKC168" s="14"/>
      <c r="KKD168" s="14"/>
      <c r="KKE168" s="14"/>
      <c r="KKF168" s="14"/>
      <c r="KKG168" s="14"/>
      <c r="KKH168" s="14"/>
      <c r="KKI168" s="14"/>
      <c r="KKJ168" s="14"/>
      <c r="KKK168" s="14"/>
      <c r="KKL168" s="14"/>
      <c r="KKM168" s="14"/>
      <c r="KKN168" s="14"/>
      <c r="KKO168" s="14"/>
      <c r="KKP168" s="14"/>
      <c r="KKQ168" s="14"/>
      <c r="KKR168" s="14"/>
      <c r="KKS168" s="14"/>
      <c r="KKT168" s="14"/>
      <c r="KKU168" s="14"/>
      <c r="KKV168" s="14"/>
      <c r="KKW168" s="14"/>
      <c r="KKX168" s="14"/>
      <c r="KKY168" s="14"/>
      <c r="KKZ168" s="14"/>
      <c r="KLA168" s="14"/>
      <c r="KLB168" s="14"/>
      <c r="KLC168" s="14"/>
      <c r="KLD168" s="14"/>
      <c r="KLE168" s="14"/>
      <c r="KLF168" s="14"/>
      <c r="KLG168" s="14"/>
      <c r="KLH168" s="14"/>
      <c r="KLI168" s="14"/>
      <c r="KLJ168" s="14"/>
      <c r="KLK168" s="14"/>
      <c r="KLL168" s="14"/>
      <c r="KLM168" s="14"/>
      <c r="KLN168" s="14"/>
      <c r="KLO168" s="14"/>
      <c r="KLP168" s="14"/>
      <c r="KLQ168" s="14"/>
      <c r="KLR168" s="14"/>
      <c r="KLS168" s="14"/>
      <c r="KLT168" s="14"/>
      <c r="KLU168" s="14"/>
      <c r="KLV168" s="14"/>
      <c r="KLW168" s="14"/>
      <c r="KLX168" s="14"/>
      <c r="KLY168" s="14"/>
      <c r="KLZ168" s="14"/>
      <c r="KMA168" s="14"/>
      <c r="KMB168" s="14"/>
      <c r="KMC168" s="14"/>
      <c r="KMD168" s="14"/>
      <c r="KME168" s="14"/>
      <c r="KMF168" s="14"/>
      <c r="KMG168" s="14"/>
      <c r="KMH168" s="14"/>
      <c r="KMI168" s="14"/>
      <c r="KMJ168" s="14"/>
      <c r="KMK168" s="14"/>
      <c r="KML168" s="14"/>
      <c r="KMM168" s="14"/>
      <c r="KMN168" s="14"/>
      <c r="KMO168" s="14"/>
      <c r="KMP168" s="14"/>
      <c r="KMQ168" s="14"/>
      <c r="KMR168" s="14"/>
      <c r="KMS168" s="14"/>
      <c r="KMT168" s="14"/>
      <c r="KMU168" s="14"/>
      <c r="KMV168" s="14"/>
      <c r="KMW168" s="14"/>
      <c r="KMX168" s="14"/>
      <c r="KMY168" s="14"/>
      <c r="KMZ168" s="14"/>
      <c r="KNA168" s="14"/>
      <c r="KNB168" s="14"/>
      <c r="KNC168" s="14"/>
      <c r="KND168" s="14"/>
      <c r="KNE168" s="14"/>
      <c r="KNF168" s="14"/>
      <c r="KNG168" s="14"/>
      <c r="KNH168" s="14"/>
      <c r="KNI168" s="14"/>
      <c r="KNJ168" s="14"/>
      <c r="KNK168" s="14"/>
      <c r="KNL168" s="14"/>
      <c r="KNM168" s="14"/>
      <c r="KNN168" s="14"/>
      <c r="KNO168" s="14"/>
      <c r="KNP168" s="14"/>
      <c r="KNQ168" s="14"/>
      <c r="KNR168" s="14"/>
      <c r="KNS168" s="14"/>
      <c r="KNT168" s="14"/>
      <c r="KNU168" s="14"/>
      <c r="KNV168" s="14"/>
      <c r="KNW168" s="14"/>
      <c r="KNX168" s="14"/>
      <c r="KNY168" s="14"/>
      <c r="KNZ168" s="14"/>
      <c r="KOA168" s="14"/>
      <c r="KOB168" s="14"/>
      <c r="KOC168" s="14"/>
      <c r="KOD168" s="14"/>
      <c r="KOE168" s="14"/>
      <c r="KOF168" s="14"/>
      <c r="KOG168" s="14"/>
      <c r="KOH168" s="14"/>
      <c r="KOI168" s="14"/>
      <c r="KOJ168" s="14"/>
      <c r="KOK168" s="14"/>
      <c r="KOL168" s="14"/>
      <c r="KOM168" s="14"/>
      <c r="KON168" s="14"/>
      <c r="KOO168" s="14"/>
      <c r="KOP168" s="14"/>
      <c r="KOQ168" s="14"/>
      <c r="KOR168" s="14"/>
      <c r="KOS168" s="14"/>
      <c r="KOT168" s="14"/>
      <c r="KOU168" s="14"/>
      <c r="KOV168" s="14"/>
      <c r="KOW168" s="14"/>
      <c r="KOX168" s="14"/>
      <c r="KOY168" s="14"/>
      <c r="KOZ168" s="14"/>
      <c r="KPA168" s="14"/>
      <c r="KPB168" s="14"/>
      <c r="KPC168" s="14"/>
      <c r="KPD168" s="14"/>
      <c r="KPE168" s="14"/>
      <c r="KPF168" s="14"/>
      <c r="KPG168" s="14"/>
      <c r="KPH168" s="14"/>
      <c r="KPI168" s="14"/>
      <c r="KPJ168" s="14"/>
      <c r="KPK168" s="14"/>
      <c r="KPL168" s="14"/>
      <c r="KPM168" s="14"/>
      <c r="KPN168" s="14"/>
      <c r="KPO168" s="14"/>
      <c r="KPP168" s="14"/>
      <c r="KPQ168" s="14"/>
      <c r="KPR168" s="14"/>
      <c r="KPS168" s="14"/>
      <c r="KPT168" s="14"/>
      <c r="KPU168" s="14"/>
      <c r="KPV168" s="14"/>
      <c r="KPW168" s="14"/>
      <c r="KPX168" s="14"/>
      <c r="KPY168" s="14"/>
      <c r="KPZ168" s="14"/>
      <c r="KQA168" s="14"/>
      <c r="KQB168" s="14"/>
      <c r="KQC168" s="14"/>
      <c r="KQD168" s="14"/>
      <c r="KQE168" s="14"/>
      <c r="KQF168" s="14"/>
      <c r="KQG168" s="14"/>
      <c r="KQH168" s="14"/>
      <c r="KQI168" s="14"/>
      <c r="KQJ168" s="14"/>
      <c r="KQK168" s="14"/>
      <c r="KQL168" s="14"/>
      <c r="KQM168" s="14"/>
      <c r="KQN168" s="14"/>
      <c r="KQO168" s="14"/>
      <c r="KQP168" s="14"/>
      <c r="KQQ168" s="14"/>
      <c r="KQR168" s="14"/>
      <c r="KQS168" s="14"/>
      <c r="KQT168" s="14"/>
      <c r="KQU168" s="14"/>
      <c r="KQV168" s="14"/>
      <c r="KQW168" s="14"/>
      <c r="KQX168" s="14"/>
      <c r="KQY168" s="14"/>
      <c r="KQZ168" s="14"/>
      <c r="KRA168" s="14"/>
      <c r="KRB168" s="14"/>
      <c r="KRC168" s="14"/>
      <c r="KRD168" s="14"/>
      <c r="KRE168" s="14"/>
      <c r="KRF168" s="14"/>
      <c r="KRG168" s="14"/>
      <c r="KRH168" s="14"/>
      <c r="KRI168" s="14"/>
      <c r="KRJ168" s="14"/>
      <c r="KRK168" s="14"/>
      <c r="KRL168" s="14"/>
      <c r="KRM168" s="14"/>
      <c r="KRN168" s="14"/>
      <c r="KRO168" s="14"/>
      <c r="KRP168" s="14"/>
      <c r="KRQ168" s="14"/>
      <c r="KRR168" s="14"/>
      <c r="KRS168" s="14"/>
      <c r="KRT168" s="14"/>
      <c r="KRU168" s="14"/>
      <c r="KRV168" s="14"/>
      <c r="KRW168" s="14"/>
      <c r="KRX168" s="14"/>
      <c r="KRY168" s="14"/>
      <c r="KRZ168" s="14"/>
      <c r="KSA168" s="14"/>
      <c r="KSB168" s="14"/>
      <c r="KSC168" s="14"/>
      <c r="KSD168" s="14"/>
      <c r="KSE168" s="14"/>
      <c r="KSF168" s="14"/>
      <c r="KSG168" s="14"/>
      <c r="KSH168" s="14"/>
      <c r="KSI168" s="14"/>
      <c r="KSJ168" s="14"/>
      <c r="KSK168" s="14"/>
      <c r="KSL168" s="14"/>
      <c r="KSM168" s="14"/>
      <c r="KSN168" s="14"/>
      <c r="KSO168" s="14"/>
      <c r="KSP168" s="14"/>
      <c r="KSQ168" s="14"/>
      <c r="KSR168" s="14"/>
      <c r="KSS168" s="14"/>
      <c r="KST168" s="14"/>
      <c r="KSU168" s="14"/>
      <c r="KSV168" s="14"/>
      <c r="KSW168" s="14"/>
      <c r="KSX168" s="14"/>
      <c r="KSY168" s="14"/>
      <c r="KSZ168" s="14"/>
      <c r="KTA168" s="14"/>
      <c r="KTB168" s="14"/>
      <c r="KTC168" s="14"/>
      <c r="KTD168" s="14"/>
      <c r="KTE168" s="14"/>
      <c r="KTF168" s="14"/>
      <c r="KTG168" s="14"/>
      <c r="KTH168" s="14"/>
      <c r="KTI168" s="14"/>
      <c r="KTJ168" s="14"/>
      <c r="KTK168" s="14"/>
      <c r="KTL168" s="14"/>
      <c r="KTM168" s="14"/>
      <c r="KTN168" s="14"/>
      <c r="KTO168" s="14"/>
      <c r="KTP168" s="14"/>
      <c r="KTQ168" s="14"/>
      <c r="KTR168" s="14"/>
      <c r="KTS168" s="14"/>
      <c r="KTT168" s="14"/>
      <c r="KTU168" s="14"/>
      <c r="KTV168" s="14"/>
      <c r="KTW168" s="14"/>
      <c r="KTX168" s="14"/>
      <c r="KTY168" s="14"/>
      <c r="KTZ168" s="14"/>
      <c r="KUA168" s="14"/>
      <c r="KUB168" s="14"/>
      <c r="KUC168" s="14"/>
      <c r="KUD168" s="14"/>
      <c r="KUE168" s="14"/>
      <c r="KUF168" s="14"/>
      <c r="KUG168" s="14"/>
      <c r="KUH168" s="14"/>
      <c r="KUI168" s="14"/>
      <c r="KUJ168" s="14"/>
      <c r="KUK168" s="14"/>
      <c r="KUL168" s="14"/>
      <c r="KUM168" s="14"/>
      <c r="KUN168" s="14"/>
      <c r="KUO168" s="14"/>
      <c r="KUP168" s="14"/>
      <c r="KUQ168" s="14"/>
      <c r="KUR168" s="14"/>
      <c r="KUS168" s="14"/>
      <c r="KUT168" s="14"/>
      <c r="KUU168" s="14"/>
      <c r="KUV168" s="14"/>
      <c r="KUW168" s="14"/>
      <c r="KUX168" s="14"/>
      <c r="KUY168" s="14"/>
      <c r="KUZ168" s="14"/>
      <c r="KVA168" s="14"/>
      <c r="KVB168" s="14"/>
      <c r="KVC168" s="14"/>
      <c r="KVD168" s="14"/>
      <c r="KVE168" s="14"/>
      <c r="KVF168" s="14"/>
      <c r="KVG168" s="14"/>
      <c r="KVH168" s="14"/>
      <c r="KVI168" s="14"/>
      <c r="KVJ168" s="14"/>
      <c r="KVK168" s="14"/>
      <c r="KVL168" s="14"/>
      <c r="KVM168" s="14"/>
      <c r="KVN168" s="14"/>
      <c r="KVO168" s="14"/>
      <c r="KVP168" s="14"/>
      <c r="KVQ168" s="14"/>
      <c r="KVR168" s="14"/>
      <c r="KVS168" s="14"/>
      <c r="KVT168" s="14"/>
      <c r="KVU168" s="14"/>
      <c r="KVV168" s="14"/>
      <c r="KVW168" s="14"/>
      <c r="KVX168" s="14"/>
      <c r="KVY168" s="14"/>
      <c r="KVZ168" s="14"/>
      <c r="KWA168" s="14"/>
      <c r="KWB168" s="14"/>
      <c r="KWC168" s="14"/>
      <c r="KWD168" s="14"/>
      <c r="KWE168" s="14"/>
      <c r="KWF168" s="14"/>
      <c r="KWG168" s="14"/>
      <c r="KWH168" s="14"/>
      <c r="KWI168" s="14"/>
      <c r="KWJ168" s="14"/>
      <c r="KWK168" s="14"/>
      <c r="KWL168" s="14"/>
      <c r="KWM168" s="14"/>
      <c r="KWN168" s="14"/>
      <c r="KWO168" s="14"/>
      <c r="KWP168" s="14"/>
      <c r="KWQ168" s="14"/>
      <c r="KWR168" s="14"/>
      <c r="KWS168" s="14"/>
      <c r="KWT168" s="14"/>
      <c r="KWU168" s="14"/>
      <c r="KWV168" s="14"/>
      <c r="KWW168" s="14"/>
      <c r="KWX168" s="14"/>
      <c r="KWY168" s="14"/>
      <c r="KWZ168" s="14"/>
      <c r="KXA168" s="14"/>
      <c r="KXB168" s="14"/>
      <c r="KXC168" s="14"/>
      <c r="KXD168" s="14"/>
      <c r="KXE168" s="14"/>
      <c r="KXF168" s="14"/>
      <c r="KXG168" s="14"/>
      <c r="KXH168" s="14"/>
      <c r="KXI168" s="14"/>
      <c r="KXJ168" s="14"/>
      <c r="KXK168" s="14"/>
      <c r="KXL168" s="14"/>
      <c r="KXM168" s="14"/>
      <c r="KXN168" s="14"/>
      <c r="KXO168" s="14"/>
      <c r="KXP168" s="14"/>
      <c r="KXQ168" s="14"/>
      <c r="KXR168" s="14"/>
      <c r="KXS168" s="14"/>
      <c r="KXT168" s="14"/>
      <c r="KXU168" s="14"/>
      <c r="KXV168" s="14"/>
      <c r="KXW168" s="14"/>
      <c r="KXX168" s="14"/>
      <c r="KXY168" s="14"/>
      <c r="KXZ168" s="14"/>
      <c r="KYA168" s="14"/>
      <c r="KYB168" s="14"/>
      <c r="KYC168" s="14"/>
      <c r="KYD168" s="14"/>
      <c r="KYE168" s="14"/>
      <c r="KYF168" s="14"/>
      <c r="KYG168" s="14"/>
      <c r="KYH168" s="14"/>
      <c r="KYI168" s="14"/>
      <c r="KYJ168" s="14"/>
      <c r="KYK168" s="14"/>
      <c r="KYL168" s="14"/>
      <c r="KYM168" s="14"/>
      <c r="KYN168" s="14"/>
      <c r="KYO168" s="14"/>
      <c r="KYP168" s="14"/>
      <c r="KYQ168" s="14"/>
      <c r="KYR168" s="14"/>
      <c r="KYS168" s="14"/>
      <c r="KYT168" s="14"/>
      <c r="KYU168" s="14"/>
      <c r="KYV168" s="14"/>
      <c r="KYW168" s="14"/>
      <c r="KYX168" s="14"/>
      <c r="KYY168" s="14"/>
      <c r="KYZ168" s="14"/>
      <c r="KZA168" s="14"/>
      <c r="KZB168" s="14"/>
      <c r="KZC168" s="14"/>
      <c r="KZD168" s="14"/>
      <c r="KZE168" s="14"/>
      <c r="KZF168" s="14"/>
      <c r="KZG168" s="14"/>
      <c r="KZH168" s="14"/>
      <c r="KZI168" s="14"/>
      <c r="KZJ168" s="14"/>
      <c r="KZK168" s="14"/>
      <c r="KZL168" s="14"/>
      <c r="KZM168" s="14"/>
      <c r="KZN168" s="14"/>
      <c r="KZO168" s="14"/>
      <c r="KZP168" s="14"/>
      <c r="KZQ168" s="14"/>
      <c r="KZR168" s="14"/>
      <c r="KZS168" s="14"/>
      <c r="KZT168" s="14"/>
      <c r="KZU168" s="14"/>
      <c r="KZV168" s="14"/>
      <c r="KZW168" s="14"/>
      <c r="KZX168" s="14"/>
      <c r="KZY168" s="14"/>
      <c r="KZZ168" s="14"/>
      <c r="LAA168" s="14"/>
      <c r="LAB168" s="14"/>
      <c r="LAC168" s="14"/>
      <c r="LAD168" s="14"/>
      <c r="LAE168" s="14"/>
      <c r="LAF168" s="14"/>
      <c r="LAG168" s="14"/>
      <c r="LAH168" s="14"/>
      <c r="LAI168" s="14"/>
      <c r="LAJ168" s="14"/>
      <c r="LAK168" s="14"/>
      <c r="LAL168" s="14"/>
      <c r="LAM168" s="14"/>
      <c r="LAN168" s="14"/>
      <c r="LAO168" s="14"/>
      <c r="LAP168" s="14"/>
      <c r="LAQ168" s="14"/>
      <c r="LAR168" s="14"/>
      <c r="LAS168" s="14"/>
      <c r="LAT168" s="14"/>
      <c r="LAU168" s="14"/>
      <c r="LAV168" s="14"/>
      <c r="LAW168" s="14"/>
      <c r="LAX168" s="14"/>
      <c r="LAY168" s="14"/>
      <c r="LAZ168" s="14"/>
      <c r="LBA168" s="14"/>
      <c r="LBB168" s="14"/>
      <c r="LBC168" s="14"/>
      <c r="LBD168" s="14"/>
      <c r="LBE168" s="14"/>
      <c r="LBF168" s="14"/>
      <c r="LBG168" s="14"/>
      <c r="LBH168" s="14"/>
      <c r="LBI168" s="14"/>
      <c r="LBJ168" s="14"/>
      <c r="LBK168" s="14"/>
      <c r="LBL168" s="14"/>
      <c r="LBM168" s="14"/>
      <c r="LBN168" s="14"/>
      <c r="LBO168" s="14"/>
      <c r="LBP168" s="14"/>
      <c r="LBQ168" s="14"/>
      <c r="LBR168" s="14"/>
      <c r="LBS168" s="14"/>
      <c r="LBT168" s="14"/>
      <c r="LBU168" s="14"/>
      <c r="LBV168" s="14"/>
      <c r="LBW168" s="14"/>
      <c r="LBX168" s="14"/>
      <c r="LBY168" s="14"/>
      <c r="LBZ168" s="14"/>
      <c r="LCA168" s="14"/>
      <c r="LCB168" s="14"/>
      <c r="LCC168" s="14"/>
      <c r="LCD168" s="14"/>
      <c r="LCE168" s="14"/>
      <c r="LCF168" s="14"/>
      <c r="LCG168" s="14"/>
      <c r="LCH168" s="14"/>
      <c r="LCI168" s="14"/>
      <c r="LCJ168" s="14"/>
      <c r="LCK168" s="14"/>
      <c r="LCL168" s="14"/>
      <c r="LCM168" s="14"/>
      <c r="LCN168" s="14"/>
      <c r="LCO168" s="14"/>
      <c r="LCP168" s="14"/>
      <c r="LCQ168" s="14"/>
      <c r="LCR168" s="14"/>
      <c r="LCS168" s="14"/>
      <c r="LCT168" s="14"/>
      <c r="LCU168" s="14"/>
      <c r="LCV168" s="14"/>
      <c r="LCW168" s="14"/>
      <c r="LCX168" s="14"/>
      <c r="LCY168" s="14"/>
      <c r="LCZ168" s="14"/>
      <c r="LDA168" s="14"/>
      <c r="LDB168" s="14"/>
      <c r="LDC168" s="14"/>
      <c r="LDD168" s="14"/>
      <c r="LDE168" s="14"/>
      <c r="LDF168" s="14"/>
      <c r="LDG168" s="14"/>
      <c r="LDH168" s="14"/>
      <c r="LDI168" s="14"/>
      <c r="LDJ168" s="14"/>
      <c r="LDK168" s="14"/>
      <c r="LDL168" s="14"/>
      <c r="LDM168" s="14"/>
      <c r="LDN168" s="14"/>
      <c r="LDO168" s="14"/>
      <c r="LDP168" s="14"/>
      <c r="LDQ168" s="14"/>
      <c r="LDR168" s="14"/>
      <c r="LDS168" s="14"/>
      <c r="LDT168" s="14"/>
      <c r="LDU168" s="14"/>
      <c r="LDV168" s="14"/>
      <c r="LDW168" s="14"/>
      <c r="LDX168" s="14"/>
      <c r="LDY168" s="14"/>
      <c r="LDZ168" s="14"/>
      <c r="LEA168" s="14"/>
      <c r="LEB168" s="14"/>
      <c r="LEC168" s="14"/>
      <c r="LED168" s="14"/>
      <c r="LEE168" s="14"/>
      <c r="LEF168" s="14"/>
      <c r="LEG168" s="14"/>
      <c r="LEH168" s="14"/>
      <c r="LEI168" s="14"/>
      <c r="LEJ168" s="14"/>
      <c r="LEK168" s="14"/>
      <c r="LEL168" s="14"/>
      <c r="LEM168" s="14"/>
      <c r="LEN168" s="14"/>
      <c r="LEO168" s="14"/>
      <c r="LEP168" s="14"/>
      <c r="LEQ168" s="14"/>
      <c r="LER168" s="14"/>
      <c r="LES168" s="14"/>
      <c r="LET168" s="14"/>
      <c r="LEU168" s="14"/>
      <c r="LEV168" s="14"/>
      <c r="LEW168" s="14"/>
      <c r="LEX168" s="14"/>
      <c r="LEY168" s="14"/>
      <c r="LEZ168" s="14"/>
      <c r="LFA168" s="14"/>
      <c r="LFB168" s="14"/>
      <c r="LFC168" s="14"/>
      <c r="LFD168" s="14"/>
      <c r="LFE168" s="14"/>
      <c r="LFF168" s="14"/>
      <c r="LFG168" s="14"/>
      <c r="LFH168" s="14"/>
      <c r="LFI168" s="14"/>
      <c r="LFJ168" s="14"/>
      <c r="LFK168" s="14"/>
      <c r="LFL168" s="14"/>
      <c r="LFM168" s="14"/>
      <c r="LFN168" s="14"/>
      <c r="LFO168" s="14"/>
      <c r="LFP168" s="14"/>
      <c r="LFQ168" s="14"/>
      <c r="LFR168" s="14"/>
      <c r="LFS168" s="14"/>
      <c r="LFT168" s="14"/>
      <c r="LFU168" s="14"/>
      <c r="LFV168" s="14"/>
      <c r="LFW168" s="14"/>
      <c r="LFX168" s="14"/>
      <c r="LFY168" s="14"/>
      <c r="LFZ168" s="14"/>
      <c r="LGA168" s="14"/>
      <c r="LGB168" s="14"/>
      <c r="LGC168" s="14"/>
      <c r="LGD168" s="14"/>
      <c r="LGE168" s="14"/>
      <c r="LGF168" s="14"/>
      <c r="LGG168" s="14"/>
      <c r="LGH168" s="14"/>
      <c r="LGI168" s="14"/>
      <c r="LGJ168" s="14"/>
      <c r="LGK168" s="14"/>
      <c r="LGL168" s="14"/>
      <c r="LGM168" s="14"/>
      <c r="LGN168" s="14"/>
      <c r="LGO168" s="14"/>
      <c r="LGP168" s="14"/>
      <c r="LGQ168" s="14"/>
      <c r="LGR168" s="14"/>
      <c r="LGS168" s="14"/>
      <c r="LGT168" s="14"/>
      <c r="LGU168" s="14"/>
      <c r="LGV168" s="14"/>
      <c r="LGW168" s="14"/>
      <c r="LGX168" s="14"/>
      <c r="LGY168" s="14"/>
      <c r="LGZ168" s="14"/>
      <c r="LHA168" s="14"/>
      <c r="LHB168" s="14"/>
      <c r="LHC168" s="14"/>
      <c r="LHD168" s="14"/>
      <c r="LHE168" s="14"/>
      <c r="LHF168" s="14"/>
      <c r="LHG168" s="14"/>
      <c r="LHH168" s="14"/>
      <c r="LHI168" s="14"/>
      <c r="LHJ168" s="14"/>
      <c r="LHK168" s="14"/>
      <c r="LHL168" s="14"/>
      <c r="LHM168" s="14"/>
      <c r="LHN168" s="14"/>
      <c r="LHO168" s="14"/>
      <c r="LHP168" s="14"/>
      <c r="LHQ168" s="14"/>
      <c r="LHR168" s="14"/>
      <c r="LHS168" s="14"/>
      <c r="LHT168" s="14"/>
      <c r="LHU168" s="14"/>
      <c r="LHV168" s="14"/>
      <c r="LHW168" s="14"/>
      <c r="LHX168" s="14"/>
      <c r="LHY168" s="14"/>
      <c r="LHZ168" s="14"/>
      <c r="LIA168" s="14"/>
      <c r="LIB168" s="14"/>
      <c r="LIC168" s="14"/>
      <c r="LID168" s="14"/>
      <c r="LIE168" s="14"/>
      <c r="LIF168" s="14"/>
      <c r="LIG168" s="14"/>
      <c r="LIH168" s="14"/>
      <c r="LII168" s="14"/>
      <c r="LIJ168" s="14"/>
      <c r="LIK168" s="14"/>
      <c r="LIL168" s="14"/>
      <c r="LIM168" s="14"/>
      <c r="LIN168" s="14"/>
      <c r="LIO168" s="14"/>
      <c r="LIP168" s="14"/>
      <c r="LIQ168" s="14"/>
      <c r="LIR168" s="14"/>
      <c r="LIS168" s="14"/>
      <c r="LIT168" s="14"/>
      <c r="LIU168" s="14"/>
      <c r="LIV168" s="14"/>
      <c r="LIW168" s="14"/>
      <c r="LIX168" s="14"/>
      <c r="LIY168" s="14"/>
      <c r="LIZ168" s="14"/>
      <c r="LJA168" s="14"/>
      <c r="LJB168" s="14"/>
      <c r="LJC168" s="14"/>
      <c r="LJD168" s="14"/>
      <c r="LJE168" s="14"/>
      <c r="LJF168" s="14"/>
      <c r="LJG168" s="14"/>
      <c r="LJH168" s="14"/>
      <c r="LJI168" s="14"/>
      <c r="LJJ168" s="14"/>
      <c r="LJK168" s="14"/>
      <c r="LJL168" s="14"/>
      <c r="LJM168" s="14"/>
      <c r="LJN168" s="14"/>
      <c r="LJO168" s="14"/>
      <c r="LJP168" s="14"/>
      <c r="LJQ168" s="14"/>
      <c r="LJR168" s="14"/>
      <c r="LJS168" s="14"/>
      <c r="LJT168" s="14"/>
      <c r="LJU168" s="14"/>
      <c r="LJV168" s="14"/>
      <c r="LJW168" s="14"/>
      <c r="LJX168" s="14"/>
      <c r="LJY168" s="14"/>
      <c r="LJZ168" s="14"/>
      <c r="LKA168" s="14"/>
      <c r="LKB168" s="14"/>
      <c r="LKC168" s="14"/>
      <c r="LKD168" s="14"/>
      <c r="LKE168" s="14"/>
      <c r="LKF168" s="14"/>
      <c r="LKG168" s="14"/>
      <c r="LKH168" s="14"/>
      <c r="LKI168" s="14"/>
      <c r="LKJ168" s="14"/>
      <c r="LKK168" s="14"/>
      <c r="LKL168" s="14"/>
      <c r="LKM168" s="14"/>
      <c r="LKN168" s="14"/>
      <c r="LKO168" s="14"/>
      <c r="LKP168" s="14"/>
      <c r="LKQ168" s="14"/>
      <c r="LKR168" s="14"/>
      <c r="LKS168" s="14"/>
      <c r="LKT168" s="14"/>
      <c r="LKU168" s="14"/>
      <c r="LKV168" s="14"/>
      <c r="LKW168" s="14"/>
      <c r="LKX168" s="14"/>
      <c r="LKY168" s="14"/>
      <c r="LKZ168" s="14"/>
      <c r="LLA168" s="14"/>
      <c r="LLB168" s="14"/>
      <c r="LLC168" s="14"/>
      <c r="LLD168" s="14"/>
      <c r="LLE168" s="14"/>
      <c r="LLF168" s="14"/>
      <c r="LLG168" s="14"/>
      <c r="LLH168" s="14"/>
      <c r="LLI168" s="14"/>
      <c r="LLJ168" s="14"/>
      <c r="LLK168" s="14"/>
      <c r="LLL168" s="14"/>
      <c r="LLM168" s="14"/>
      <c r="LLN168" s="14"/>
      <c r="LLO168" s="14"/>
      <c r="LLP168" s="14"/>
      <c r="LLQ168" s="14"/>
      <c r="LLR168" s="14"/>
      <c r="LLS168" s="14"/>
      <c r="LLT168" s="14"/>
      <c r="LLU168" s="14"/>
      <c r="LLV168" s="14"/>
      <c r="LLW168" s="14"/>
      <c r="LLX168" s="14"/>
      <c r="LLY168" s="14"/>
      <c r="LLZ168" s="14"/>
      <c r="LMA168" s="14"/>
      <c r="LMB168" s="14"/>
      <c r="LMC168" s="14"/>
      <c r="LMD168" s="14"/>
      <c r="LME168" s="14"/>
      <c r="LMF168" s="14"/>
      <c r="LMG168" s="14"/>
      <c r="LMH168" s="14"/>
      <c r="LMI168" s="14"/>
      <c r="LMJ168" s="14"/>
      <c r="LMK168" s="14"/>
      <c r="LML168" s="14"/>
      <c r="LMM168" s="14"/>
      <c r="LMN168" s="14"/>
      <c r="LMO168" s="14"/>
      <c r="LMP168" s="14"/>
      <c r="LMQ168" s="14"/>
      <c r="LMR168" s="14"/>
      <c r="LMS168" s="14"/>
      <c r="LMT168" s="14"/>
      <c r="LMU168" s="14"/>
      <c r="LMV168" s="14"/>
      <c r="LMW168" s="14"/>
      <c r="LMX168" s="14"/>
      <c r="LMY168" s="14"/>
      <c r="LMZ168" s="14"/>
      <c r="LNA168" s="14"/>
      <c r="LNB168" s="14"/>
      <c r="LNC168" s="14"/>
      <c r="LND168" s="14"/>
      <c r="LNE168" s="14"/>
      <c r="LNF168" s="14"/>
      <c r="LNG168" s="14"/>
      <c r="LNH168" s="14"/>
      <c r="LNI168" s="14"/>
      <c r="LNJ168" s="14"/>
      <c r="LNK168" s="14"/>
      <c r="LNL168" s="14"/>
      <c r="LNM168" s="14"/>
      <c r="LNN168" s="14"/>
      <c r="LNO168" s="14"/>
      <c r="LNP168" s="14"/>
      <c r="LNQ168" s="14"/>
      <c r="LNR168" s="14"/>
      <c r="LNS168" s="14"/>
      <c r="LNT168" s="14"/>
      <c r="LNU168" s="14"/>
      <c r="LNV168" s="14"/>
      <c r="LNW168" s="14"/>
      <c r="LNX168" s="14"/>
      <c r="LNY168" s="14"/>
      <c r="LNZ168" s="14"/>
      <c r="LOA168" s="14"/>
      <c r="LOB168" s="14"/>
      <c r="LOC168" s="14"/>
      <c r="LOD168" s="14"/>
      <c r="LOE168" s="14"/>
      <c r="LOF168" s="14"/>
      <c r="LOG168" s="14"/>
      <c r="LOH168" s="14"/>
      <c r="LOI168" s="14"/>
      <c r="LOJ168" s="14"/>
      <c r="LOK168" s="14"/>
      <c r="LOL168" s="14"/>
      <c r="LOM168" s="14"/>
      <c r="LON168" s="14"/>
      <c r="LOO168" s="14"/>
      <c r="LOP168" s="14"/>
      <c r="LOQ168" s="14"/>
      <c r="LOR168" s="14"/>
      <c r="LOS168" s="14"/>
      <c r="LOT168" s="14"/>
      <c r="LOU168" s="14"/>
      <c r="LOV168" s="14"/>
      <c r="LOW168" s="14"/>
      <c r="LOX168" s="14"/>
      <c r="LOY168" s="14"/>
      <c r="LOZ168" s="14"/>
      <c r="LPA168" s="14"/>
      <c r="LPB168" s="14"/>
      <c r="LPC168" s="14"/>
      <c r="LPD168" s="14"/>
      <c r="LPE168" s="14"/>
      <c r="LPF168" s="14"/>
      <c r="LPG168" s="14"/>
      <c r="LPH168" s="14"/>
      <c r="LPI168" s="14"/>
      <c r="LPJ168" s="14"/>
      <c r="LPK168" s="14"/>
      <c r="LPL168" s="14"/>
      <c r="LPM168" s="14"/>
      <c r="LPN168" s="14"/>
      <c r="LPO168" s="14"/>
      <c r="LPP168" s="14"/>
      <c r="LPQ168" s="14"/>
      <c r="LPR168" s="14"/>
      <c r="LPS168" s="14"/>
      <c r="LPT168" s="14"/>
      <c r="LPU168" s="14"/>
      <c r="LPV168" s="14"/>
      <c r="LPW168" s="14"/>
      <c r="LPX168" s="14"/>
      <c r="LPY168" s="14"/>
      <c r="LPZ168" s="14"/>
      <c r="LQA168" s="14"/>
      <c r="LQB168" s="14"/>
      <c r="LQC168" s="14"/>
      <c r="LQD168" s="14"/>
      <c r="LQE168" s="14"/>
      <c r="LQF168" s="14"/>
      <c r="LQG168" s="14"/>
      <c r="LQH168" s="14"/>
      <c r="LQI168" s="14"/>
      <c r="LQJ168" s="14"/>
      <c r="LQK168" s="14"/>
      <c r="LQL168" s="14"/>
      <c r="LQM168" s="14"/>
      <c r="LQN168" s="14"/>
      <c r="LQO168" s="14"/>
      <c r="LQP168" s="14"/>
      <c r="LQQ168" s="14"/>
      <c r="LQR168" s="14"/>
      <c r="LQS168" s="14"/>
      <c r="LQT168" s="14"/>
      <c r="LQU168" s="14"/>
      <c r="LQV168" s="14"/>
      <c r="LQW168" s="14"/>
      <c r="LQX168" s="14"/>
      <c r="LQY168" s="14"/>
      <c r="LQZ168" s="14"/>
      <c r="LRA168" s="14"/>
      <c r="LRB168" s="14"/>
      <c r="LRC168" s="14"/>
      <c r="LRD168" s="14"/>
      <c r="LRE168" s="14"/>
      <c r="LRF168" s="14"/>
      <c r="LRG168" s="14"/>
      <c r="LRH168" s="14"/>
      <c r="LRI168" s="14"/>
      <c r="LRJ168" s="14"/>
      <c r="LRK168" s="14"/>
      <c r="LRL168" s="14"/>
      <c r="LRM168" s="14"/>
      <c r="LRN168" s="14"/>
      <c r="LRO168" s="14"/>
      <c r="LRP168" s="14"/>
      <c r="LRQ168" s="14"/>
      <c r="LRR168" s="14"/>
      <c r="LRS168" s="14"/>
      <c r="LRT168" s="14"/>
      <c r="LRU168" s="14"/>
      <c r="LRV168" s="14"/>
      <c r="LRW168" s="14"/>
      <c r="LRX168" s="14"/>
      <c r="LRY168" s="14"/>
      <c r="LRZ168" s="14"/>
      <c r="LSA168" s="14"/>
      <c r="LSB168" s="14"/>
      <c r="LSC168" s="14"/>
      <c r="LSD168" s="14"/>
      <c r="LSE168" s="14"/>
      <c r="LSF168" s="14"/>
      <c r="LSG168" s="14"/>
      <c r="LSH168" s="14"/>
      <c r="LSI168" s="14"/>
      <c r="LSJ168" s="14"/>
      <c r="LSK168" s="14"/>
      <c r="LSL168" s="14"/>
      <c r="LSM168" s="14"/>
      <c r="LSN168" s="14"/>
      <c r="LSO168" s="14"/>
      <c r="LSP168" s="14"/>
      <c r="LSQ168" s="14"/>
      <c r="LSR168" s="14"/>
      <c r="LSS168" s="14"/>
      <c r="LST168" s="14"/>
      <c r="LSU168" s="14"/>
      <c r="LSV168" s="14"/>
      <c r="LSW168" s="14"/>
      <c r="LSX168" s="14"/>
      <c r="LSY168" s="14"/>
      <c r="LSZ168" s="14"/>
      <c r="LTA168" s="14"/>
      <c r="LTB168" s="14"/>
      <c r="LTC168" s="14"/>
      <c r="LTD168" s="14"/>
      <c r="LTE168" s="14"/>
      <c r="LTF168" s="14"/>
      <c r="LTG168" s="14"/>
      <c r="LTH168" s="14"/>
      <c r="LTI168" s="14"/>
      <c r="LTJ168" s="14"/>
      <c r="LTK168" s="14"/>
      <c r="LTL168" s="14"/>
      <c r="LTM168" s="14"/>
      <c r="LTN168" s="14"/>
      <c r="LTO168" s="14"/>
      <c r="LTP168" s="14"/>
      <c r="LTQ168" s="14"/>
      <c r="LTR168" s="14"/>
      <c r="LTS168" s="14"/>
      <c r="LTT168" s="14"/>
      <c r="LTU168" s="14"/>
      <c r="LTV168" s="14"/>
      <c r="LTW168" s="14"/>
      <c r="LTX168" s="14"/>
      <c r="LTY168" s="14"/>
      <c r="LTZ168" s="14"/>
      <c r="LUA168" s="14"/>
      <c r="LUB168" s="14"/>
      <c r="LUC168" s="14"/>
      <c r="LUD168" s="14"/>
      <c r="LUE168" s="14"/>
      <c r="LUF168" s="14"/>
      <c r="LUG168" s="14"/>
      <c r="LUH168" s="14"/>
      <c r="LUI168" s="14"/>
      <c r="LUJ168" s="14"/>
      <c r="LUK168" s="14"/>
      <c r="LUL168" s="14"/>
      <c r="LUM168" s="14"/>
      <c r="LUN168" s="14"/>
      <c r="LUO168" s="14"/>
      <c r="LUP168" s="14"/>
      <c r="LUQ168" s="14"/>
      <c r="LUR168" s="14"/>
      <c r="LUS168" s="14"/>
      <c r="LUT168" s="14"/>
      <c r="LUU168" s="14"/>
      <c r="LUV168" s="14"/>
      <c r="LUW168" s="14"/>
      <c r="LUX168" s="14"/>
      <c r="LUY168" s="14"/>
      <c r="LUZ168" s="14"/>
      <c r="LVA168" s="14"/>
      <c r="LVB168" s="14"/>
      <c r="LVC168" s="14"/>
      <c r="LVD168" s="14"/>
      <c r="LVE168" s="14"/>
      <c r="LVF168" s="14"/>
      <c r="LVG168" s="14"/>
      <c r="LVH168" s="14"/>
      <c r="LVI168" s="14"/>
      <c r="LVJ168" s="14"/>
      <c r="LVK168" s="14"/>
      <c r="LVL168" s="14"/>
      <c r="LVM168" s="14"/>
      <c r="LVN168" s="14"/>
      <c r="LVO168" s="14"/>
      <c r="LVP168" s="14"/>
      <c r="LVQ168" s="14"/>
      <c r="LVR168" s="14"/>
      <c r="LVS168" s="14"/>
      <c r="LVT168" s="14"/>
      <c r="LVU168" s="14"/>
      <c r="LVV168" s="14"/>
      <c r="LVW168" s="14"/>
      <c r="LVX168" s="14"/>
      <c r="LVY168" s="14"/>
      <c r="LVZ168" s="14"/>
      <c r="LWA168" s="14"/>
      <c r="LWB168" s="14"/>
      <c r="LWC168" s="14"/>
      <c r="LWD168" s="14"/>
      <c r="LWE168" s="14"/>
      <c r="LWF168" s="14"/>
      <c r="LWG168" s="14"/>
      <c r="LWH168" s="14"/>
      <c r="LWI168" s="14"/>
      <c r="LWJ168" s="14"/>
      <c r="LWK168" s="14"/>
      <c r="LWL168" s="14"/>
      <c r="LWM168" s="14"/>
      <c r="LWN168" s="14"/>
      <c r="LWO168" s="14"/>
      <c r="LWP168" s="14"/>
      <c r="LWQ168" s="14"/>
      <c r="LWR168" s="14"/>
      <c r="LWS168" s="14"/>
      <c r="LWT168" s="14"/>
      <c r="LWU168" s="14"/>
      <c r="LWV168" s="14"/>
      <c r="LWW168" s="14"/>
      <c r="LWX168" s="14"/>
      <c r="LWY168" s="14"/>
      <c r="LWZ168" s="14"/>
      <c r="LXA168" s="14"/>
      <c r="LXB168" s="14"/>
      <c r="LXC168" s="14"/>
      <c r="LXD168" s="14"/>
      <c r="LXE168" s="14"/>
      <c r="LXF168" s="14"/>
      <c r="LXG168" s="14"/>
      <c r="LXH168" s="14"/>
      <c r="LXI168" s="14"/>
      <c r="LXJ168" s="14"/>
      <c r="LXK168" s="14"/>
      <c r="LXL168" s="14"/>
      <c r="LXM168" s="14"/>
      <c r="LXN168" s="14"/>
      <c r="LXO168" s="14"/>
      <c r="LXP168" s="14"/>
      <c r="LXQ168" s="14"/>
      <c r="LXR168" s="14"/>
      <c r="LXS168" s="14"/>
      <c r="LXT168" s="14"/>
      <c r="LXU168" s="14"/>
      <c r="LXV168" s="14"/>
      <c r="LXW168" s="14"/>
      <c r="LXX168" s="14"/>
      <c r="LXY168" s="14"/>
      <c r="LXZ168" s="14"/>
      <c r="LYA168" s="14"/>
      <c r="LYB168" s="14"/>
      <c r="LYC168" s="14"/>
      <c r="LYD168" s="14"/>
      <c r="LYE168" s="14"/>
      <c r="LYF168" s="14"/>
      <c r="LYG168" s="14"/>
      <c r="LYH168" s="14"/>
      <c r="LYI168" s="14"/>
      <c r="LYJ168" s="14"/>
      <c r="LYK168" s="14"/>
      <c r="LYL168" s="14"/>
      <c r="LYM168" s="14"/>
      <c r="LYN168" s="14"/>
      <c r="LYO168" s="14"/>
      <c r="LYP168" s="14"/>
      <c r="LYQ168" s="14"/>
      <c r="LYR168" s="14"/>
      <c r="LYS168" s="14"/>
      <c r="LYT168" s="14"/>
      <c r="LYU168" s="14"/>
      <c r="LYV168" s="14"/>
      <c r="LYW168" s="14"/>
      <c r="LYX168" s="14"/>
      <c r="LYY168" s="14"/>
      <c r="LYZ168" s="14"/>
      <c r="LZA168" s="14"/>
      <c r="LZB168" s="14"/>
      <c r="LZC168" s="14"/>
      <c r="LZD168" s="14"/>
      <c r="LZE168" s="14"/>
      <c r="LZF168" s="14"/>
      <c r="LZG168" s="14"/>
      <c r="LZH168" s="14"/>
      <c r="LZI168" s="14"/>
      <c r="LZJ168" s="14"/>
      <c r="LZK168" s="14"/>
      <c r="LZL168" s="14"/>
      <c r="LZM168" s="14"/>
      <c r="LZN168" s="14"/>
      <c r="LZO168" s="14"/>
      <c r="LZP168" s="14"/>
      <c r="LZQ168" s="14"/>
      <c r="LZR168" s="14"/>
      <c r="LZS168" s="14"/>
      <c r="LZT168" s="14"/>
      <c r="LZU168" s="14"/>
      <c r="LZV168" s="14"/>
      <c r="LZW168" s="14"/>
      <c r="LZX168" s="14"/>
      <c r="LZY168" s="14"/>
      <c r="LZZ168" s="14"/>
      <c r="MAA168" s="14"/>
      <c r="MAB168" s="14"/>
      <c r="MAC168" s="14"/>
      <c r="MAD168" s="14"/>
      <c r="MAE168" s="14"/>
      <c r="MAF168" s="14"/>
      <c r="MAG168" s="14"/>
      <c r="MAH168" s="14"/>
      <c r="MAI168" s="14"/>
      <c r="MAJ168" s="14"/>
      <c r="MAK168" s="14"/>
      <c r="MAL168" s="14"/>
      <c r="MAM168" s="14"/>
      <c r="MAN168" s="14"/>
      <c r="MAO168" s="14"/>
      <c r="MAP168" s="14"/>
      <c r="MAQ168" s="14"/>
      <c r="MAR168" s="14"/>
      <c r="MAS168" s="14"/>
      <c r="MAT168" s="14"/>
      <c r="MAU168" s="14"/>
      <c r="MAV168" s="14"/>
      <c r="MAW168" s="14"/>
      <c r="MAX168" s="14"/>
      <c r="MAY168" s="14"/>
      <c r="MAZ168" s="14"/>
      <c r="MBA168" s="14"/>
      <c r="MBB168" s="14"/>
      <c r="MBC168" s="14"/>
      <c r="MBD168" s="14"/>
      <c r="MBE168" s="14"/>
      <c r="MBF168" s="14"/>
      <c r="MBG168" s="14"/>
      <c r="MBH168" s="14"/>
      <c r="MBI168" s="14"/>
      <c r="MBJ168" s="14"/>
      <c r="MBK168" s="14"/>
      <c r="MBL168" s="14"/>
      <c r="MBM168" s="14"/>
      <c r="MBN168" s="14"/>
      <c r="MBO168" s="14"/>
      <c r="MBP168" s="14"/>
      <c r="MBQ168" s="14"/>
      <c r="MBR168" s="14"/>
      <c r="MBS168" s="14"/>
      <c r="MBT168" s="14"/>
      <c r="MBU168" s="14"/>
      <c r="MBV168" s="14"/>
      <c r="MBW168" s="14"/>
      <c r="MBX168" s="14"/>
      <c r="MBY168" s="14"/>
      <c r="MBZ168" s="14"/>
      <c r="MCA168" s="14"/>
      <c r="MCB168" s="14"/>
      <c r="MCC168" s="14"/>
      <c r="MCD168" s="14"/>
      <c r="MCE168" s="14"/>
      <c r="MCF168" s="14"/>
      <c r="MCG168" s="14"/>
      <c r="MCH168" s="14"/>
      <c r="MCI168" s="14"/>
      <c r="MCJ168" s="14"/>
      <c r="MCK168" s="14"/>
      <c r="MCL168" s="14"/>
      <c r="MCM168" s="14"/>
      <c r="MCN168" s="14"/>
      <c r="MCO168" s="14"/>
      <c r="MCP168" s="14"/>
      <c r="MCQ168" s="14"/>
      <c r="MCR168" s="14"/>
      <c r="MCS168" s="14"/>
      <c r="MCT168" s="14"/>
      <c r="MCU168" s="14"/>
      <c r="MCV168" s="14"/>
      <c r="MCW168" s="14"/>
      <c r="MCX168" s="14"/>
      <c r="MCY168" s="14"/>
      <c r="MCZ168" s="14"/>
      <c r="MDA168" s="14"/>
      <c r="MDB168" s="14"/>
      <c r="MDC168" s="14"/>
      <c r="MDD168" s="14"/>
      <c r="MDE168" s="14"/>
      <c r="MDF168" s="14"/>
      <c r="MDG168" s="14"/>
      <c r="MDH168" s="14"/>
      <c r="MDI168" s="14"/>
      <c r="MDJ168" s="14"/>
      <c r="MDK168" s="14"/>
      <c r="MDL168" s="14"/>
      <c r="MDM168" s="14"/>
      <c r="MDN168" s="14"/>
      <c r="MDO168" s="14"/>
      <c r="MDP168" s="14"/>
      <c r="MDQ168" s="14"/>
      <c r="MDR168" s="14"/>
      <c r="MDS168" s="14"/>
      <c r="MDT168" s="14"/>
      <c r="MDU168" s="14"/>
      <c r="MDV168" s="14"/>
      <c r="MDW168" s="14"/>
      <c r="MDX168" s="14"/>
      <c r="MDY168" s="14"/>
      <c r="MDZ168" s="14"/>
      <c r="MEA168" s="14"/>
      <c r="MEB168" s="14"/>
      <c r="MEC168" s="14"/>
      <c r="MED168" s="14"/>
      <c r="MEE168" s="14"/>
      <c r="MEF168" s="14"/>
      <c r="MEG168" s="14"/>
      <c r="MEH168" s="14"/>
      <c r="MEI168" s="14"/>
      <c r="MEJ168" s="14"/>
      <c r="MEK168" s="14"/>
      <c r="MEL168" s="14"/>
      <c r="MEM168" s="14"/>
      <c r="MEN168" s="14"/>
      <c r="MEO168" s="14"/>
      <c r="MEP168" s="14"/>
      <c r="MEQ168" s="14"/>
      <c r="MER168" s="14"/>
      <c r="MES168" s="14"/>
      <c r="MET168" s="14"/>
      <c r="MEU168" s="14"/>
      <c r="MEV168" s="14"/>
      <c r="MEW168" s="14"/>
      <c r="MEX168" s="14"/>
      <c r="MEY168" s="14"/>
      <c r="MEZ168" s="14"/>
      <c r="MFA168" s="14"/>
      <c r="MFB168" s="14"/>
      <c r="MFC168" s="14"/>
      <c r="MFD168" s="14"/>
      <c r="MFE168" s="14"/>
      <c r="MFF168" s="14"/>
      <c r="MFG168" s="14"/>
      <c r="MFH168" s="14"/>
      <c r="MFI168" s="14"/>
      <c r="MFJ168" s="14"/>
      <c r="MFK168" s="14"/>
      <c r="MFL168" s="14"/>
      <c r="MFM168" s="14"/>
      <c r="MFN168" s="14"/>
      <c r="MFO168" s="14"/>
      <c r="MFP168" s="14"/>
      <c r="MFQ168" s="14"/>
      <c r="MFR168" s="14"/>
      <c r="MFS168" s="14"/>
      <c r="MFT168" s="14"/>
      <c r="MFU168" s="14"/>
      <c r="MFV168" s="14"/>
      <c r="MFW168" s="14"/>
      <c r="MFX168" s="14"/>
      <c r="MFY168" s="14"/>
      <c r="MFZ168" s="14"/>
      <c r="MGA168" s="14"/>
      <c r="MGB168" s="14"/>
      <c r="MGC168" s="14"/>
      <c r="MGD168" s="14"/>
      <c r="MGE168" s="14"/>
      <c r="MGF168" s="14"/>
      <c r="MGG168" s="14"/>
      <c r="MGH168" s="14"/>
      <c r="MGI168" s="14"/>
      <c r="MGJ168" s="14"/>
      <c r="MGK168" s="14"/>
      <c r="MGL168" s="14"/>
      <c r="MGM168" s="14"/>
      <c r="MGN168" s="14"/>
      <c r="MGO168" s="14"/>
      <c r="MGP168" s="14"/>
      <c r="MGQ168" s="14"/>
      <c r="MGR168" s="14"/>
      <c r="MGS168" s="14"/>
      <c r="MGT168" s="14"/>
      <c r="MGU168" s="14"/>
      <c r="MGV168" s="14"/>
      <c r="MGW168" s="14"/>
      <c r="MGX168" s="14"/>
      <c r="MGY168" s="14"/>
      <c r="MGZ168" s="14"/>
      <c r="MHA168" s="14"/>
      <c r="MHB168" s="14"/>
      <c r="MHC168" s="14"/>
      <c r="MHD168" s="14"/>
      <c r="MHE168" s="14"/>
      <c r="MHF168" s="14"/>
      <c r="MHG168" s="14"/>
      <c r="MHH168" s="14"/>
      <c r="MHI168" s="14"/>
      <c r="MHJ168" s="14"/>
      <c r="MHK168" s="14"/>
      <c r="MHL168" s="14"/>
      <c r="MHM168" s="14"/>
      <c r="MHN168" s="14"/>
      <c r="MHO168" s="14"/>
      <c r="MHP168" s="14"/>
      <c r="MHQ168" s="14"/>
      <c r="MHR168" s="14"/>
      <c r="MHS168" s="14"/>
      <c r="MHT168" s="14"/>
      <c r="MHU168" s="14"/>
      <c r="MHV168" s="14"/>
      <c r="MHW168" s="14"/>
      <c r="MHX168" s="14"/>
      <c r="MHY168" s="14"/>
      <c r="MHZ168" s="14"/>
      <c r="MIA168" s="14"/>
      <c r="MIB168" s="14"/>
      <c r="MIC168" s="14"/>
      <c r="MID168" s="14"/>
      <c r="MIE168" s="14"/>
      <c r="MIF168" s="14"/>
      <c r="MIG168" s="14"/>
      <c r="MIH168" s="14"/>
      <c r="MII168" s="14"/>
      <c r="MIJ168" s="14"/>
      <c r="MIK168" s="14"/>
      <c r="MIL168" s="14"/>
      <c r="MIM168" s="14"/>
      <c r="MIN168" s="14"/>
      <c r="MIO168" s="14"/>
      <c r="MIP168" s="14"/>
      <c r="MIQ168" s="14"/>
      <c r="MIR168" s="14"/>
      <c r="MIS168" s="14"/>
      <c r="MIT168" s="14"/>
      <c r="MIU168" s="14"/>
      <c r="MIV168" s="14"/>
      <c r="MIW168" s="14"/>
      <c r="MIX168" s="14"/>
      <c r="MIY168" s="14"/>
      <c r="MIZ168" s="14"/>
      <c r="MJA168" s="14"/>
      <c r="MJB168" s="14"/>
      <c r="MJC168" s="14"/>
      <c r="MJD168" s="14"/>
      <c r="MJE168" s="14"/>
      <c r="MJF168" s="14"/>
      <c r="MJG168" s="14"/>
      <c r="MJH168" s="14"/>
      <c r="MJI168" s="14"/>
      <c r="MJJ168" s="14"/>
      <c r="MJK168" s="14"/>
      <c r="MJL168" s="14"/>
      <c r="MJM168" s="14"/>
      <c r="MJN168" s="14"/>
      <c r="MJO168" s="14"/>
      <c r="MJP168" s="14"/>
      <c r="MJQ168" s="14"/>
      <c r="MJR168" s="14"/>
      <c r="MJS168" s="14"/>
      <c r="MJT168" s="14"/>
      <c r="MJU168" s="14"/>
      <c r="MJV168" s="14"/>
      <c r="MJW168" s="14"/>
      <c r="MJX168" s="14"/>
      <c r="MJY168" s="14"/>
      <c r="MJZ168" s="14"/>
      <c r="MKA168" s="14"/>
      <c r="MKB168" s="14"/>
      <c r="MKC168" s="14"/>
      <c r="MKD168" s="14"/>
      <c r="MKE168" s="14"/>
      <c r="MKF168" s="14"/>
      <c r="MKG168" s="14"/>
      <c r="MKH168" s="14"/>
      <c r="MKI168" s="14"/>
      <c r="MKJ168" s="14"/>
      <c r="MKK168" s="14"/>
      <c r="MKL168" s="14"/>
      <c r="MKM168" s="14"/>
      <c r="MKN168" s="14"/>
      <c r="MKO168" s="14"/>
      <c r="MKP168" s="14"/>
      <c r="MKQ168" s="14"/>
      <c r="MKR168" s="14"/>
      <c r="MKS168" s="14"/>
      <c r="MKT168" s="14"/>
      <c r="MKU168" s="14"/>
      <c r="MKV168" s="14"/>
      <c r="MKW168" s="14"/>
      <c r="MKX168" s="14"/>
      <c r="MKY168" s="14"/>
      <c r="MKZ168" s="14"/>
      <c r="MLA168" s="14"/>
      <c r="MLB168" s="14"/>
      <c r="MLC168" s="14"/>
      <c r="MLD168" s="14"/>
      <c r="MLE168" s="14"/>
      <c r="MLF168" s="14"/>
      <c r="MLG168" s="14"/>
      <c r="MLH168" s="14"/>
      <c r="MLI168" s="14"/>
      <c r="MLJ168" s="14"/>
      <c r="MLK168" s="14"/>
      <c r="MLL168" s="14"/>
      <c r="MLM168" s="14"/>
      <c r="MLN168" s="14"/>
      <c r="MLO168" s="14"/>
      <c r="MLP168" s="14"/>
      <c r="MLQ168" s="14"/>
      <c r="MLR168" s="14"/>
      <c r="MLS168" s="14"/>
      <c r="MLT168" s="14"/>
      <c r="MLU168" s="14"/>
      <c r="MLV168" s="14"/>
      <c r="MLW168" s="14"/>
      <c r="MLX168" s="14"/>
      <c r="MLY168" s="14"/>
      <c r="MLZ168" s="14"/>
      <c r="MMA168" s="14"/>
      <c r="MMB168" s="14"/>
      <c r="MMC168" s="14"/>
      <c r="MMD168" s="14"/>
      <c r="MME168" s="14"/>
      <c r="MMF168" s="14"/>
      <c r="MMG168" s="14"/>
      <c r="MMH168" s="14"/>
      <c r="MMI168" s="14"/>
      <c r="MMJ168" s="14"/>
      <c r="MMK168" s="14"/>
      <c r="MML168" s="14"/>
      <c r="MMM168" s="14"/>
      <c r="MMN168" s="14"/>
      <c r="MMO168" s="14"/>
      <c r="MMP168" s="14"/>
      <c r="MMQ168" s="14"/>
      <c r="MMR168" s="14"/>
      <c r="MMS168" s="14"/>
      <c r="MMT168" s="14"/>
      <c r="MMU168" s="14"/>
      <c r="MMV168" s="14"/>
      <c r="MMW168" s="14"/>
      <c r="MMX168" s="14"/>
      <c r="MMY168" s="14"/>
      <c r="MMZ168" s="14"/>
      <c r="MNA168" s="14"/>
      <c r="MNB168" s="14"/>
      <c r="MNC168" s="14"/>
      <c r="MND168" s="14"/>
      <c r="MNE168" s="14"/>
      <c r="MNF168" s="14"/>
      <c r="MNG168" s="14"/>
      <c r="MNH168" s="14"/>
      <c r="MNI168" s="14"/>
      <c r="MNJ168" s="14"/>
      <c r="MNK168" s="14"/>
      <c r="MNL168" s="14"/>
      <c r="MNM168" s="14"/>
      <c r="MNN168" s="14"/>
      <c r="MNO168" s="14"/>
      <c r="MNP168" s="14"/>
      <c r="MNQ168" s="14"/>
      <c r="MNR168" s="14"/>
      <c r="MNS168" s="14"/>
      <c r="MNT168" s="14"/>
      <c r="MNU168" s="14"/>
      <c r="MNV168" s="14"/>
      <c r="MNW168" s="14"/>
      <c r="MNX168" s="14"/>
      <c r="MNY168" s="14"/>
      <c r="MNZ168" s="14"/>
      <c r="MOA168" s="14"/>
      <c r="MOB168" s="14"/>
      <c r="MOC168" s="14"/>
      <c r="MOD168" s="14"/>
      <c r="MOE168" s="14"/>
      <c r="MOF168" s="14"/>
      <c r="MOG168" s="14"/>
      <c r="MOH168" s="14"/>
      <c r="MOI168" s="14"/>
      <c r="MOJ168" s="14"/>
      <c r="MOK168" s="14"/>
      <c r="MOL168" s="14"/>
      <c r="MOM168" s="14"/>
      <c r="MON168" s="14"/>
      <c r="MOO168" s="14"/>
      <c r="MOP168" s="14"/>
      <c r="MOQ168" s="14"/>
      <c r="MOR168" s="14"/>
      <c r="MOS168" s="14"/>
      <c r="MOT168" s="14"/>
      <c r="MOU168" s="14"/>
      <c r="MOV168" s="14"/>
      <c r="MOW168" s="14"/>
      <c r="MOX168" s="14"/>
      <c r="MOY168" s="14"/>
      <c r="MOZ168" s="14"/>
      <c r="MPA168" s="14"/>
      <c r="MPB168" s="14"/>
      <c r="MPC168" s="14"/>
      <c r="MPD168" s="14"/>
      <c r="MPE168" s="14"/>
      <c r="MPF168" s="14"/>
      <c r="MPG168" s="14"/>
      <c r="MPH168" s="14"/>
      <c r="MPI168" s="14"/>
      <c r="MPJ168" s="14"/>
      <c r="MPK168" s="14"/>
      <c r="MPL168" s="14"/>
      <c r="MPM168" s="14"/>
      <c r="MPN168" s="14"/>
      <c r="MPO168" s="14"/>
      <c r="MPP168" s="14"/>
      <c r="MPQ168" s="14"/>
      <c r="MPR168" s="14"/>
      <c r="MPS168" s="14"/>
      <c r="MPT168" s="14"/>
      <c r="MPU168" s="14"/>
      <c r="MPV168" s="14"/>
      <c r="MPW168" s="14"/>
      <c r="MPX168" s="14"/>
      <c r="MPY168" s="14"/>
      <c r="MPZ168" s="14"/>
      <c r="MQA168" s="14"/>
      <c r="MQB168" s="14"/>
      <c r="MQC168" s="14"/>
      <c r="MQD168" s="14"/>
      <c r="MQE168" s="14"/>
      <c r="MQF168" s="14"/>
      <c r="MQG168" s="14"/>
      <c r="MQH168" s="14"/>
      <c r="MQI168" s="14"/>
      <c r="MQJ168" s="14"/>
      <c r="MQK168" s="14"/>
      <c r="MQL168" s="14"/>
      <c r="MQM168" s="14"/>
      <c r="MQN168" s="14"/>
      <c r="MQO168" s="14"/>
      <c r="MQP168" s="14"/>
      <c r="MQQ168" s="14"/>
      <c r="MQR168" s="14"/>
      <c r="MQS168" s="14"/>
      <c r="MQT168" s="14"/>
      <c r="MQU168" s="14"/>
      <c r="MQV168" s="14"/>
      <c r="MQW168" s="14"/>
      <c r="MQX168" s="14"/>
      <c r="MQY168" s="14"/>
      <c r="MQZ168" s="14"/>
      <c r="MRA168" s="14"/>
      <c r="MRB168" s="14"/>
      <c r="MRC168" s="14"/>
      <c r="MRD168" s="14"/>
      <c r="MRE168" s="14"/>
      <c r="MRF168" s="14"/>
      <c r="MRG168" s="14"/>
      <c r="MRH168" s="14"/>
      <c r="MRI168" s="14"/>
      <c r="MRJ168" s="14"/>
      <c r="MRK168" s="14"/>
      <c r="MRL168" s="14"/>
      <c r="MRM168" s="14"/>
      <c r="MRN168" s="14"/>
      <c r="MRO168" s="14"/>
      <c r="MRP168" s="14"/>
      <c r="MRQ168" s="14"/>
      <c r="MRR168" s="14"/>
      <c r="MRS168" s="14"/>
      <c r="MRT168" s="14"/>
      <c r="MRU168" s="14"/>
      <c r="MRV168" s="14"/>
      <c r="MRW168" s="14"/>
      <c r="MRX168" s="14"/>
      <c r="MRY168" s="14"/>
      <c r="MRZ168" s="14"/>
      <c r="MSA168" s="14"/>
      <c r="MSB168" s="14"/>
      <c r="MSC168" s="14"/>
      <c r="MSD168" s="14"/>
      <c r="MSE168" s="14"/>
      <c r="MSF168" s="14"/>
      <c r="MSG168" s="14"/>
      <c r="MSH168" s="14"/>
      <c r="MSI168" s="14"/>
      <c r="MSJ168" s="14"/>
      <c r="MSK168" s="14"/>
      <c r="MSL168" s="14"/>
      <c r="MSM168" s="14"/>
      <c r="MSN168" s="14"/>
      <c r="MSO168" s="14"/>
      <c r="MSP168" s="14"/>
      <c r="MSQ168" s="14"/>
      <c r="MSR168" s="14"/>
      <c r="MSS168" s="14"/>
      <c r="MST168" s="14"/>
      <c r="MSU168" s="14"/>
      <c r="MSV168" s="14"/>
      <c r="MSW168" s="14"/>
      <c r="MSX168" s="14"/>
      <c r="MSY168" s="14"/>
      <c r="MSZ168" s="14"/>
      <c r="MTA168" s="14"/>
      <c r="MTB168" s="14"/>
      <c r="MTC168" s="14"/>
      <c r="MTD168" s="14"/>
      <c r="MTE168" s="14"/>
      <c r="MTF168" s="14"/>
      <c r="MTG168" s="14"/>
      <c r="MTH168" s="14"/>
      <c r="MTI168" s="14"/>
      <c r="MTJ168" s="14"/>
      <c r="MTK168" s="14"/>
      <c r="MTL168" s="14"/>
      <c r="MTM168" s="14"/>
      <c r="MTN168" s="14"/>
      <c r="MTO168" s="14"/>
      <c r="MTP168" s="14"/>
      <c r="MTQ168" s="14"/>
      <c r="MTR168" s="14"/>
      <c r="MTS168" s="14"/>
      <c r="MTT168" s="14"/>
      <c r="MTU168" s="14"/>
      <c r="MTV168" s="14"/>
      <c r="MTW168" s="14"/>
      <c r="MTX168" s="14"/>
      <c r="MTY168" s="14"/>
      <c r="MTZ168" s="14"/>
      <c r="MUA168" s="14"/>
      <c r="MUB168" s="14"/>
      <c r="MUC168" s="14"/>
      <c r="MUD168" s="14"/>
      <c r="MUE168" s="14"/>
      <c r="MUF168" s="14"/>
      <c r="MUG168" s="14"/>
      <c r="MUH168" s="14"/>
      <c r="MUI168" s="14"/>
      <c r="MUJ168" s="14"/>
      <c r="MUK168" s="14"/>
      <c r="MUL168" s="14"/>
      <c r="MUM168" s="14"/>
      <c r="MUN168" s="14"/>
      <c r="MUO168" s="14"/>
      <c r="MUP168" s="14"/>
      <c r="MUQ168" s="14"/>
      <c r="MUR168" s="14"/>
      <c r="MUS168" s="14"/>
      <c r="MUT168" s="14"/>
      <c r="MUU168" s="14"/>
      <c r="MUV168" s="14"/>
      <c r="MUW168" s="14"/>
      <c r="MUX168" s="14"/>
      <c r="MUY168" s="14"/>
      <c r="MUZ168" s="14"/>
      <c r="MVA168" s="14"/>
      <c r="MVB168" s="14"/>
      <c r="MVC168" s="14"/>
      <c r="MVD168" s="14"/>
      <c r="MVE168" s="14"/>
      <c r="MVF168" s="14"/>
      <c r="MVG168" s="14"/>
      <c r="MVH168" s="14"/>
      <c r="MVI168" s="14"/>
      <c r="MVJ168" s="14"/>
      <c r="MVK168" s="14"/>
      <c r="MVL168" s="14"/>
      <c r="MVM168" s="14"/>
      <c r="MVN168" s="14"/>
      <c r="MVO168" s="14"/>
      <c r="MVP168" s="14"/>
      <c r="MVQ168" s="14"/>
      <c r="MVR168" s="14"/>
      <c r="MVS168" s="14"/>
      <c r="MVT168" s="14"/>
      <c r="MVU168" s="14"/>
      <c r="MVV168" s="14"/>
      <c r="MVW168" s="14"/>
      <c r="MVX168" s="14"/>
      <c r="MVY168" s="14"/>
      <c r="MVZ168" s="14"/>
      <c r="MWA168" s="14"/>
      <c r="MWB168" s="14"/>
      <c r="MWC168" s="14"/>
      <c r="MWD168" s="14"/>
      <c r="MWE168" s="14"/>
      <c r="MWF168" s="14"/>
      <c r="MWG168" s="14"/>
      <c r="MWH168" s="14"/>
      <c r="MWI168" s="14"/>
      <c r="MWJ168" s="14"/>
      <c r="MWK168" s="14"/>
      <c r="MWL168" s="14"/>
      <c r="MWM168" s="14"/>
      <c r="MWN168" s="14"/>
      <c r="MWO168" s="14"/>
      <c r="MWP168" s="14"/>
      <c r="MWQ168" s="14"/>
      <c r="MWR168" s="14"/>
      <c r="MWS168" s="14"/>
      <c r="MWT168" s="14"/>
      <c r="MWU168" s="14"/>
      <c r="MWV168" s="14"/>
      <c r="MWW168" s="14"/>
      <c r="MWX168" s="14"/>
      <c r="MWY168" s="14"/>
      <c r="MWZ168" s="14"/>
      <c r="MXA168" s="14"/>
      <c r="MXB168" s="14"/>
      <c r="MXC168" s="14"/>
      <c r="MXD168" s="14"/>
      <c r="MXE168" s="14"/>
      <c r="MXF168" s="14"/>
      <c r="MXG168" s="14"/>
      <c r="MXH168" s="14"/>
      <c r="MXI168" s="14"/>
      <c r="MXJ168" s="14"/>
      <c r="MXK168" s="14"/>
      <c r="MXL168" s="14"/>
      <c r="MXM168" s="14"/>
      <c r="MXN168" s="14"/>
      <c r="MXO168" s="14"/>
      <c r="MXP168" s="14"/>
      <c r="MXQ168" s="14"/>
      <c r="MXR168" s="14"/>
      <c r="MXS168" s="14"/>
      <c r="MXT168" s="14"/>
      <c r="MXU168" s="14"/>
      <c r="MXV168" s="14"/>
      <c r="MXW168" s="14"/>
      <c r="MXX168" s="14"/>
      <c r="MXY168" s="14"/>
      <c r="MXZ168" s="14"/>
      <c r="MYA168" s="14"/>
      <c r="MYB168" s="14"/>
      <c r="MYC168" s="14"/>
      <c r="MYD168" s="14"/>
      <c r="MYE168" s="14"/>
      <c r="MYF168" s="14"/>
      <c r="MYG168" s="14"/>
      <c r="MYH168" s="14"/>
      <c r="MYI168" s="14"/>
      <c r="MYJ168" s="14"/>
      <c r="MYK168" s="14"/>
      <c r="MYL168" s="14"/>
      <c r="MYM168" s="14"/>
      <c r="MYN168" s="14"/>
      <c r="MYO168" s="14"/>
      <c r="MYP168" s="14"/>
      <c r="MYQ168" s="14"/>
      <c r="MYR168" s="14"/>
      <c r="MYS168" s="14"/>
      <c r="MYT168" s="14"/>
      <c r="MYU168" s="14"/>
      <c r="MYV168" s="14"/>
      <c r="MYW168" s="14"/>
      <c r="MYX168" s="14"/>
      <c r="MYY168" s="14"/>
      <c r="MYZ168" s="14"/>
      <c r="MZA168" s="14"/>
      <c r="MZB168" s="14"/>
      <c r="MZC168" s="14"/>
      <c r="MZD168" s="14"/>
      <c r="MZE168" s="14"/>
      <c r="MZF168" s="14"/>
      <c r="MZG168" s="14"/>
      <c r="MZH168" s="14"/>
      <c r="MZI168" s="14"/>
      <c r="MZJ168" s="14"/>
      <c r="MZK168" s="14"/>
      <c r="MZL168" s="14"/>
      <c r="MZM168" s="14"/>
      <c r="MZN168" s="14"/>
      <c r="MZO168" s="14"/>
      <c r="MZP168" s="14"/>
      <c r="MZQ168" s="14"/>
      <c r="MZR168" s="14"/>
      <c r="MZS168" s="14"/>
      <c r="MZT168" s="14"/>
      <c r="MZU168" s="14"/>
      <c r="MZV168" s="14"/>
      <c r="MZW168" s="14"/>
      <c r="MZX168" s="14"/>
      <c r="MZY168" s="14"/>
      <c r="MZZ168" s="14"/>
      <c r="NAA168" s="14"/>
      <c r="NAB168" s="14"/>
      <c r="NAC168" s="14"/>
      <c r="NAD168" s="14"/>
      <c r="NAE168" s="14"/>
      <c r="NAF168" s="14"/>
      <c r="NAG168" s="14"/>
      <c r="NAH168" s="14"/>
      <c r="NAI168" s="14"/>
      <c r="NAJ168" s="14"/>
      <c r="NAK168" s="14"/>
      <c r="NAL168" s="14"/>
      <c r="NAM168" s="14"/>
      <c r="NAN168" s="14"/>
      <c r="NAO168" s="14"/>
      <c r="NAP168" s="14"/>
      <c r="NAQ168" s="14"/>
      <c r="NAR168" s="14"/>
      <c r="NAS168" s="14"/>
      <c r="NAT168" s="14"/>
      <c r="NAU168" s="14"/>
      <c r="NAV168" s="14"/>
      <c r="NAW168" s="14"/>
      <c r="NAX168" s="14"/>
      <c r="NAY168" s="14"/>
      <c r="NAZ168" s="14"/>
      <c r="NBA168" s="14"/>
      <c r="NBB168" s="14"/>
      <c r="NBC168" s="14"/>
      <c r="NBD168" s="14"/>
      <c r="NBE168" s="14"/>
      <c r="NBF168" s="14"/>
      <c r="NBG168" s="14"/>
      <c r="NBH168" s="14"/>
      <c r="NBI168" s="14"/>
      <c r="NBJ168" s="14"/>
      <c r="NBK168" s="14"/>
      <c r="NBL168" s="14"/>
      <c r="NBM168" s="14"/>
      <c r="NBN168" s="14"/>
      <c r="NBO168" s="14"/>
      <c r="NBP168" s="14"/>
      <c r="NBQ168" s="14"/>
      <c r="NBR168" s="14"/>
      <c r="NBS168" s="14"/>
      <c r="NBT168" s="14"/>
      <c r="NBU168" s="14"/>
      <c r="NBV168" s="14"/>
      <c r="NBW168" s="14"/>
      <c r="NBX168" s="14"/>
      <c r="NBY168" s="14"/>
      <c r="NBZ168" s="14"/>
      <c r="NCA168" s="14"/>
      <c r="NCB168" s="14"/>
      <c r="NCC168" s="14"/>
      <c r="NCD168" s="14"/>
      <c r="NCE168" s="14"/>
      <c r="NCF168" s="14"/>
      <c r="NCG168" s="14"/>
      <c r="NCH168" s="14"/>
      <c r="NCI168" s="14"/>
      <c r="NCJ168" s="14"/>
      <c r="NCK168" s="14"/>
      <c r="NCL168" s="14"/>
      <c r="NCM168" s="14"/>
      <c r="NCN168" s="14"/>
      <c r="NCO168" s="14"/>
      <c r="NCP168" s="14"/>
      <c r="NCQ168" s="14"/>
      <c r="NCR168" s="14"/>
      <c r="NCS168" s="14"/>
      <c r="NCT168" s="14"/>
      <c r="NCU168" s="14"/>
      <c r="NCV168" s="14"/>
      <c r="NCW168" s="14"/>
      <c r="NCX168" s="14"/>
      <c r="NCY168" s="14"/>
      <c r="NCZ168" s="14"/>
      <c r="NDA168" s="14"/>
      <c r="NDB168" s="14"/>
      <c r="NDC168" s="14"/>
      <c r="NDD168" s="14"/>
      <c r="NDE168" s="14"/>
      <c r="NDF168" s="14"/>
      <c r="NDG168" s="14"/>
      <c r="NDH168" s="14"/>
      <c r="NDI168" s="14"/>
      <c r="NDJ168" s="14"/>
      <c r="NDK168" s="14"/>
      <c r="NDL168" s="14"/>
      <c r="NDM168" s="14"/>
      <c r="NDN168" s="14"/>
      <c r="NDO168" s="14"/>
      <c r="NDP168" s="14"/>
      <c r="NDQ168" s="14"/>
      <c r="NDR168" s="14"/>
      <c r="NDS168" s="14"/>
      <c r="NDT168" s="14"/>
      <c r="NDU168" s="14"/>
      <c r="NDV168" s="14"/>
      <c r="NDW168" s="14"/>
      <c r="NDX168" s="14"/>
      <c r="NDY168" s="14"/>
      <c r="NDZ168" s="14"/>
      <c r="NEA168" s="14"/>
      <c r="NEB168" s="14"/>
      <c r="NEC168" s="14"/>
      <c r="NED168" s="14"/>
      <c r="NEE168" s="14"/>
      <c r="NEF168" s="14"/>
      <c r="NEG168" s="14"/>
      <c r="NEH168" s="14"/>
      <c r="NEI168" s="14"/>
      <c r="NEJ168" s="14"/>
      <c r="NEK168" s="14"/>
      <c r="NEL168" s="14"/>
      <c r="NEM168" s="14"/>
      <c r="NEN168" s="14"/>
      <c r="NEO168" s="14"/>
      <c r="NEP168" s="14"/>
      <c r="NEQ168" s="14"/>
      <c r="NER168" s="14"/>
      <c r="NES168" s="14"/>
      <c r="NET168" s="14"/>
      <c r="NEU168" s="14"/>
      <c r="NEV168" s="14"/>
      <c r="NEW168" s="14"/>
      <c r="NEX168" s="14"/>
      <c r="NEY168" s="14"/>
      <c r="NEZ168" s="14"/>
      <c r="NFA168" s="14"/>
      <c r="NFB168" s="14"/>
      <c r="NFC168" s="14"/>
      <c r="NFD168" s="14"/>
      <c r="NFE168" s="14"/>
      <c r="NFF168" s="14"/>
      <c r="NFG168" s="14"/>
      <c r="NFH168" s="14"/>
      <c r="NFI168" s="14"/>
      <c r="NFJ168" s="14"/>
      <c r="NFK168" s="14"/>
      <c r="NFL168" s="14"/>
      <c r="NFM168" s="14"/>
      <c r="NFN168" s="14"/>
      <c r="NFO168" s="14"/>
      <c r="NFP168" s="14"/>
      <c r="NFQ168" s="14"/>
      <c r="NFR168" s="14"/>
      <c r="NFS168" s="14"/>
      <c r="NFT168" s="14"/>
      <c r="NFU168" s="14"/>
      <c r="NFV168" s="14"/>
      <c r="NFW168" s="14"/>
      <c r="NFX168" s="14"/>
      <c r="NFY168" s="14"/>
      <c r="NFZ168" s="14"/>
      <c r="NGA168" s="14"/>
      <c r="NGB168" s="14"/>
      <c r="NGC168" s="14"/>
      <c r="NGD168" s="14"/>
      <c r="NGE168" s="14"/>
      <c r="NGF168" s="14"/>
      <c r="NGG168" s="14"/>
      <c r="NGH168" s="14"/>
      <c r="NGI168" s="14"/>
      <c r="NGJ168" s="14"/>
      <c r="NGK168" s="14"/>
      <c r="NGL168" s="14"/>
      <c r="NGM168" s="14"/>
      <c r="NGN168" s="14"/>
      <c r="NGO168" s="14"/>
      <c r="NGP168" s="14"/>
      <c r="NGQ168" s="14"/>
      <c r="NGR168" s="14"/>
      <c r="NGS168" s="14"/>
      <c r="NGT168" s="14"/>
      <c r="NGU168" s="14"/>
      <c r="NGV168" s="14"/>
      <c r="NGW168" s="14"/>
      <c r="NGX168" s="14"/>
      <c r="NGY168" s="14"/>
      <c r="NGZ168" s="14"/>
      <c r="NHA168" s="14"/>
      <c r="NHB168" s="14"/>
      <c r="NHC168" s="14"/>
      <c r="NHD168" s="14"/>
      <c r="NHE168" s="14"/>
      <c r="NHF168" s="14"/>
      <c r="NHG168" s="14"/>
      <c r="NHH168" s="14"/>
      <c r="NHI168" s="14"/>
      <c r="NHJ168" s="14"/>
      <c r="NHK168" s="14"/>
      <c r="NHL168" s="14"/>
      <c r="NHM168" s="14"/>
      <c r="NHN168" s="14"/>
      <c r="NHO168" s="14"/>
      <c r="NHP168" s="14"/>
      <c r="NHQ168" s="14"/>
      <c r="NHR168" s="14"/>
      <c r="NHS168" s="14"/>
      <c r="NHT168" s="14"/>
      <c r="NHU168" s="14"/>
      <c r="NHV168" s="14"/>
      <c r="NHW168" s="14"/>
      <c r="NHX168" s="14"/>
      <c r="NHY168" s="14"/>
      <c r="NHZ168" s="14"/>
      <c r="NIA168" s="14"/>
      <c r="NIB168" s="14"/>
      <c r="NIC168" s="14"/>
      <c r="NID168" s="14"/>
      <c r="NIE168" s="14"/>
      <c r="NIF168" s="14"/>
      <c r="NIG168" s="14"/>
      <c r="NIH168" s="14"/>
      <c r="NII168" s="14"/>
      <c r="NIJ168" s="14"/>
      <c r="NIK168" s="14"/>
      <c r="NIL168" s="14"/>
      <c r="NIM168" s="14"/>
      <c r="NIN168" s="14"/>
      <c r="NIO168" s="14"/>
      <c r="NIP168" s="14"/>
      <c r="NIQ168" s="14"/>
      <c r="NIR168" s="14"/>
      <c r="NIS168" s="14"/>
      <c r="NIT168" s="14"/>
      <c r="NIU168" s="14"/>
      <c r="NIV168" s="14"/>
      <c r="NIW168" s="14"/>
      <c r="NIX168" s="14"/>
      <c r="NIY168" s="14"/>
      <c r="NIZ168" s="14"/>
      <c r="NJA168" s="14"/>
      <c r="NJB168" s="14"/>
      <c r="NJC168" s="14"/>
      <c r="NJD168" s="14"/>
      <c r="NJE168" s="14"/>
      <c r="NJF168" s="14"/>
      <c r="NJG168" s="14"/>
      <c r="NJH168" s="14"/>
      <c r="NJI168" s="14"/>
      <c r="NJJ168" s="14"/>
      <c r="NJK168" s="14"/>
      <c r="NJL168" s="14"/>
      <c r="NJM168" s="14"/>
      <c r="NJN168" s="14"/>
      <c r="NJO168" s="14"/>
      <c r="NJP168" s="14"/>
      <c r="NJQ168" s="14"/>
      <c r="NJR168" s="14"/>
      <c r="NJS168" s="14"/>
      <c r="NJT168" s="14"/>
      <c r="NJU168" s="14"/>
      <c r="NJV168" s="14"/>
      <c r="NJW168" s="14"/>
      <c r="NJX168" s="14"/>
      <c r="NJY168" s="14"/>
      <c r="NJZ168" s="14"/>
      <c r="NKA168" s="14"/>
      <c r="NKB168" s="14"/>
      <c r="NKC168" s="14"/>
      <c r="NKD168" s="14"/>
      <c r="NKE168" s="14"/>
      <c r="NKF168" s="14"/>
      <c r="NKG168" s="14"/>
      <c r="NKH168" s="14"/>
      <c r="NKI168" s="14"/>
      <c r="NKJ168" s="14"/>
      <c r="NKK168" s="14"/>
      <c r="NKL168" s="14"/>
      <c r="NKM168" s="14"/>
      <c r="NKN168" s="14"/>
      <c r="NKO168" s="14"/>
      <c r="NKP168" s="14"/>
      <c r="NKQ168" s="14"/>
      <c r="NKR168" s="14"/>
      <c r="NKS168" s="14"/>
      <c r="NKT168" s="14"/>
      <c r="NKU168" s="14"/>
      <c r="NKV168" s="14"/>
      <c r="NKW168" s="14"/>
      <c r="NKX168" s="14"/>
      <c r="NKY168" s="14"/>
      <c r="NKZ168" s="14"/>
      <c r="NLA168" s="14"/>
      <c r="NLB168" s="14"/>
      <c r="NLC168" s="14"/>
      <c r="NLD168" s="14"/>
      <c r="NLE168" s="14"/>
      <c r="NLF168" s="14"/>
      <c r="NLG168" s="14"/>
      <c r="NLH168" s="14"/>
      <c r="NLI168" s="14"/>
      <c r="NLJ168" s="14"/>
      <c r="NLK168" s="14"/>
      <c r="NLL168" s="14"/>
      <c r="NLM168" s="14"/>
      <c r="NLN168" s="14"/>
      <c r="NLO168" s="14"/>
      <c r="NLP168" s="14"/>
      <c r="NLQ168" s="14"/>
      <c r="NLR168" s="14"/>
      <c r="NLS168" s="14"/>
      <c r="NLT168" s="14"/>
      <c r="NLU168" s="14"/>
      <c r="NLV168" s="14"/>
      <c r="NLW168" s="14"/>
      <c r="NLX168" s="14"/>
      <c r="NLY168" s="14"/>
      <c r="NLZ168" s="14"/>
      <c r="NMA168" s="14"/>
      <c r="NMB168" s="14"/>
      <c r="NMC168" s="14"/>
      <c r="NMD168" s="14"/>
      <c r="NME168" s="14"/>
      <c r="NMF168" s="14"/>
      <c r="NMG168" s="14"/>
      <c r="NMH168" s="14"/>
      <c r="NMI168" s="14"/>
      <c r="NMJ168" s="14"/>
      <c r="NMK168" s="14"/>
      <c r="NML168" s="14"/>
      <c r="NMM168" s="14"/>
      <c r="NMN168" s="14"/>
      <c r="NMO168" s="14"/>
      <c r="NMP168" s="14"/>
      <c r="NMQ168" s="14"/>
      <c r="NMR168" s="14"/>
      <c r="NMS168" s="14"/>
      <c r="NMT168" s="14"/>
      <c r="NMU168" s="14"/>
      <c r="NMV168" s="14"/>
      <c r="NMW168" s="14"/>
      <c r="NMX168" s="14"/>
      <c r="NMY168" s="14"/>
      <c r="NMZ168" s="14"/>
      <c r="NNA168" s="14"/>
      <c r="NNB168" s="14"/>
      <c r="NNC168" s="14"/>
      <c r="NND168" s="14"/>
      <c r="NNE168" s="14"/>
      <c r="NNF168" s="14"/>
      <c r="NNG168" s="14"/>
      <c r="NNH168" s="14"/>
      <c r="NNI168" s="14"/>
      <c r="NNJ168" s="14"/>
      <c r="NNK168" s="14"/>
      <c r="NNL168" s="14"/>
      <c r="NNM168" s="14"/>
      <c r="NNN168" s="14"/>
      <c r="NNO168" s="14"/>
      <c r="NNP168" s="14"/>
      <c r="NNQ168" s="14"/>
      <c r="NNR168" s="14"/>
      <c r="NNS168" s="14"/>
      <c r="NNT168" s="14"/>
      <c r="NNU168" s="14"/>
      <c r="NNV168" s="14"/>
      <c r="NNW168" s="14"/>
      <c r="NNX168" s="14"/>
      <c r="NNY168" s="14"/>
      <c r="NNZ168" s="14"/>
      <c r="NOA168" s="14"/>
      <c r="NOB168" s="14"/>
      <c r="NOC168" s="14"/>
      <c r="NOD168" s="14"/>
      <c r="NOE168" s="14"/>
      <c r="NOF168" s="14"/>
      <c r="NOG168" s="14"/>
      <c r="NOH168" s="14"/>
      <c r="NOI168" s="14"/>
      <c r="NOJ168" s="14"/>
      <c r="NOK168" s="14"/>
      <c r="NOL168" s="14"/>
      <c r="NOM168" s="14"/>
      <c r="NON168" s="14"/>
      <c r="NOO168" s="14"/>
      <c r="NOP168" s="14"/>
      <c r="NOQ168" s="14"/>
      <c r="NOR168" s="14"/>
      <c r="NOS168" s="14"/>
      <c r="NOT168" s="14"/>
      <c r="NOU168" s="14"/>
      <c r="NOV168" s="14"/>
      <c r="NOW168" s="14"/>
      <c r="NOX168" s="14"/>
      <c r="NOY168" s="14"/>
      <c r="NOZ168" s="14"/>
      <c r="NPA168" s="14"/>
      <c r="NPB168" s="14"/>
      <c r="NPC168" s="14"/>
      <c r="NPD168" s="14"/>
      <c r="NPE168" s="14"/>
      <c r="NPF168" s="14"/>
      <c r="NPG168" s="14"/>
      <c r="NPH168" s="14"/>
      <c r="NPI168" s="14"/>
      <c r="NPJ168" s="14"/>
      <c r="NPK168" s="14"/>
      <c r="NPL168" s="14"/>
      <c r="NPM168" s="14"/>
      <c r="NPN168" s="14"/>
      <c r="NPO168" s="14"/>
      <c r="NPP168" s="14"/>
      <c r="NPQ168" s="14"/>
      <c r="NPR168" s="14"/>
      <c r="NPS168" s="14"/>
      <c r="NPT168" s="14"/>
      <c r="NPU168" s="14"/>
      <c r="NPV168" s="14"/>
      <c r="NPW168" s="14"/>
      <c r="NPX168" s="14"/>
      <c r="NPY168" s="14"/>
      <c r="NPZ168" s="14"/>
      <c r="NQA168" s="14"/>
      <c r="NQB168" s="14"/>
      <c r="NQC168" s="14"/>
      <c r="NQD168" s="14"/>
      <c r="NQE168" s="14"/>
      <c r="NQF168" s="14"/>
      <c r="NQG168" s="14"/>
      <c r="NQH168" s="14"/>
      <c r="NQI168" s="14"/>
      <c r="NQJ168" s="14"/>
      <c r="NQK168" s="14"/>
      <c r="NQL168" s="14"/>
      <c r="NQM168" s="14"/>
      <c r="NQN168" s="14"/>
      <c r="NQO168" s="14"/>
      <c r="NQP168" s="14"/>
      <c r="NQQ168" s="14"/>
      <c r="NQR168" s="14"/>
      <c r="NQS168" s="14"/>
      <c r="NQT168" s="14"/>
      <c r="NQU168" s="14"/>
      <c r="NQV168" s="14"/>
      <c r="NQW168" s="14"/>
      <c r="NQX168" s="14"/>
      <c r="NQY168" s="14"/>
      <c r="NQZ168" s="14"/>
      <c r="NRA168" s="14"/>
      <c r="NRB168" s="14"/>
      <c r="NRC168" s="14"/>
      <c r="NRD168" s="14"/>
      <c r="NRE168" s="14"/>
      <c r="NRF168" s="14"/>
      <c r="NRG168" s="14"/>
      <c r="NRH168" s="14"/>
      <c r="NRI168" s="14"/>
      <c r="NRJ168" s="14"/>
      <c r="NRK168" s="14"/>
      <c r="NRL168" s="14"/>
      <c r="NRM168" s="14"/>
      <c r="NRN168" s="14"/>
      <c r="NRO168" s="14"/>
      <c r="NRP168" s="14"/>
      <c r="NRQ168" s="14"/>
      <c r="NRR168" s="14"/>
      <c r="NRS168" s="14"/>
      <c r="NRT168" s="14"/>
      <c r="NRU168" s="14"/>
      <c r="NRV168" s="14"/>
      <c r="NRW168" s="14"/>
      <c r="NRX168" s="14"/>
      <c r="NRY168" s="14"/>
      <c r="NRZ168" s="14"/>
      <c r="NSA168" s="14"/>
      <c r="NSB168" s="14"/>
      <c r="NSC168" s="14"/>
      <c r="NSD168" s="14"/>
      <c r="NSE168" s="14"/>
      <c r="NSF168" s="14"/>
      <c r="NSG168" s="14"/>
      <c r="NSH168" s="14"/>
      <c r="NSI168" s="14"/>
      <c r="NSJ168" s="14"/>
      <c r="NSK168" s="14"/>
      <c r="NSL168" s="14"/>
      <c r="NSM168" s="14"/>
      <c r="NSN168" s="14"/>
      <c r="NSO168" s="14"/>
      <c r="NSP168" s="14"/>
      <c r="NSQ168" s="14"/>
      <c r="NSR168" s="14"/>
      <c r="NSS168" s="14"/>
      <c r="NST168" s="14"/>
      <c r="NSU168" s="14"/>
      <c r="NSV168" s="14"/>
      <c r="NSW168" s="14"/>
      <c r="NSX168" s="14"/>
      <c r="NSY168" s="14"/>
      <c r="NSZ168" s="14"/>
      <c r="NTA168" s="14"/>
      <c r="NTB168" s="14"/>
      <c r="NTC168" s="14"/>
      <c r="NTD168" s="14"/>
      <c r="NTE168" s="14"/>
      <c r="NTF168" s="14"/>
      <c r="NTG168" s="14"/>
      <c r="NTH168" s="14"/>
      <c r="NTI168" s="14"/>
      <c r="NTJ168" s="14"/>
      <c r="NTK168" s="14"/>
      <c r="NTL168" s="14"/>
      <c r="NTM168" s="14"/>
      <c r="NTN168" s="14"/>
      <c r="NTO168" s="14"/>
      <c r="NTP168" s="14"/>
      <c r="NTQ168" s="14"/>
      <c r="NTR168" s="14"/>
      <c r="NTS168" s="14"/>
      <c r="NTT168" s="14"/>
      <c r="NTU168" s="14"/>
      <c r="NTV168" s="14"/>
      <c r="NTW168" s="14"/>
      <c r="NTX168" s="14"/>
      <c r="NTY168" s="14"/>
      <c r="NTZ168" s="14"/>
      <c r="NUA168" s="14"/>
      <c r="NUB168" s="14"/>
      <c r="NUC168" s="14"/>
      <c r="NUD168" s="14"/>
      <c r="NUE168" s="14"/>
      <c r="NUF168" s="14"/>
      <c r="NUG168" s="14"/>
      <c r="NUH168" s="14"/>
      <c r="NUI168" s="14"/>
      <c r="NUJ168" s="14"/>
      <c r="NUK168" s="14"/>
      <c r="NUL168" s="14"/>
      <c r="NUM168" s="14"/>
      <c r="NUN168" s="14"/>
      <c r="NUO168" s="14"/>
      <c r="NUP168" s="14"/>
      <c r="NUQ168" s="14"/>
      <c r="NUR168" s="14"/>
      <c r="NUS168" s="14"/>
      <c r="NUT168" s="14"/>
      <c r="NUU168" s="14"/>
      <c r="NUV168" s="14"/>
      <c r="NUW168" s="14"/>
      <c r="NUX168" s="14"/>
      <c r="NUY168" s="14"/>
      <c r="NUZ168" s="14"/>
      <c r="NVA168" s="14"/>
      <c r="NVB168" s="14"/>
      <c r="NVC168" s="14"/>
      <c r="NVD168" s="14"/>
      <c r="NVE168" s="14"/>
      <c r="NVF168" s="14"/>
      <c r="NVG168" s="14"/>
      <c r="NVH168" s="14"/>
      <c r="NVI168" s="14"/>
      <c r="NVJ168" s="14"/>
      <c r="NVK168" s="14"/>
      <c r="NVL168" s="14"/>
      <c r="NVM168" s="14"/>
      <c r="NVN168" s="14"/>
      <c r="NVO168" s="14"/>
      <c r="NVP168" s="14"/>
      <c r="NVQ168" s="14"/>
      <c r="NVR168" s="14"/>
      <c r="NVS168" s="14"/>
      <c r="NVT168" s="14"/>
      <c r="NVU168" s="14"/>
      <c r="NVV168" s="14"/>
      <c r="NVW168" s="14"/>
      <c r="NVX168" s="14"/>
      <c r="NVY168" s="14"/>
      <c r="NVZ168" s="14"/>
      <c r="NWA168" s="14"/>
      <c r="NWB168" s="14"/>
      <c r="NWC168" s="14"/>
      <c r="NWD168" s="14"/>
      <c r="NWE168" s="14"/>
      <c r="NWF168" s="14"/>
      <c r="NWG168" s="14"/>
      <c r="NWH168" s="14"/>
      <c r="NWI168" s="14"/>
      <c r="NWJ168" s="14"/>
      <c r="NWK168" s="14"/>
      <c r="NWL168" s="14"/>
      <c r="NWM168" s="14"/>
      <c r="NWN168" s="14"/>
      <c r="NWO168" s="14"/>
      <c r="NWP168" s="14"/>
      <c r="NWQ168" s="14"/>
      <c r="NWR168" s="14"/>
      <c r="NWS168" s="14"/>
      <c r="NWT168" s="14"/>
      <c r="NWU168" s="14"/>
      <c r="NWV168" s="14"/>
      <c r="NWW168" s="14"/>
      <c r="NWX168" s="14"/>
      <c r="NWY168" s="14"/>
      <c r="NWZ168" s="14"/>
      <c r="NXA168" s="14"/>
      <c r="NXB168" s="14"/>
      <c r="NXC168" s="14"/>
      <c r="NXD168" s="14"/>
      <c r="NXE168" s="14"/>
      <c r="NXF168" s="14"/>
      <c r="NXG168" s="14"/>
      <c r="NXH168" s="14"/>
      <c r="NXI168" s="14"/>
      <c r="NXJ168" s="14"/>
      <c r="NXK168" s="14"/>
      <c r="NXL168" s="14"/>
      <c r="NXM168" s="14"/>
      <c r="NXN168" s="14"/>
      <c r="NXO168" s="14"/>
      <c r="NXP168" s="14"/>
      <c r="NXQ168" s="14"/>
      <c r="NXR168" s="14"/>
      <c r="NXS168" s="14"/>
      <c r="NXT168" s="14"/>
      <c r="NXU168" s="14"/>
      <c r="NXV168" s="14"/>
      <c r="NXW168" s="14"/>
      <c r="NXX168" s="14"/>
      <c r="NXY168" s="14"/>
      <c r="NXZ168" s="14"/>
      <c r="NYA168" s="14"/>
      <c r="NYB168" s="14"/>
      <c r="NYC168" s="14"/>
      <c r="NYD168" s="14"/>
      <c r="NYE168" s="14"/>
      <c r="NYF168" s="14"/>
      <c r="NYG168" s="14"/>
      <c r="NYH168" s="14"/>
      <c r="NYI168" s="14"/>
      <c r="NYJ168" s="14"/>
      <c r="NYK168" s="14"/>
      <c r="NYL168" s="14"/>
      <c r="NYM168" s="14"/>
      <c r="NYN168" s="14"/>
      <c r="NYO168" s="14"/>
      <c r="NYP168" s="14"/>
      <c r="NYQ168" s="14"/>
      <c r="NYR168" s="14"/>
      <c r="NYS168" s="14"/>
      <c r="NYT168" s="14"/>
      <c r="NYU168" s="14"/>
      <c r="NYV168" s="14"/>
      <c r="NYW168" s="14"/>
      <c r="NYX168" s="14"/>
      <c r="NYY168" s="14"/>
      <c r="NYZ168" s="14"/>
      <c r="NZA168" s="14"/>
      <c r="NZB168" s="14"/>
      <c r="NZC168" s="14"/>
      <c r="NZD168" s="14"/>
      <c r="NZE168" s="14"/>
      <c r="NZF168" s="14"/>
      <c r="NZG168" s="14"/>
      <c r="NZH168" s="14"/>
      <c r="NZI168" s="14"/>
      <c r="NZJ168" s="14"/>
      <c r="NZK168" s="14"/>
      <c r="NZL168" s="14"/>
      <c r="NZM168" s="14"/>
      <c r="NZN168" s="14"/>
      <c r="NZO168" s="14"/>
      <c r="NZP168" s="14"/>
      <c r="NZQ168" s="14"/>
      <c r="NZR168" s="14"/>
      <c r="NZS168" s="14"/>
      <c r="NZT168" s="14"/>
      <c r="NZU168" s="14"/>
      <c r="NZV168" s="14"/>
      <c r="NZW168" s="14"/>
      <c r="NZX168" s="14"/>
      <c r="NZY168" s="14"/>
      <c r="NZZ168" s="14"/>
      <c r="OAA168" s="14"/>
      <c r="OAB168" s="14"/>
      <c r="OAC168" s="14"/>
      <c r="OAD168" s="14"/>
      <c r="OAE168" s="14"/>
      <c r="OAF168" s="14"/>
      <c r="OAG168" s="14"/>
      <c r="OAH168" s="14"/>
      <c r="OAI168" s="14"/>
      <c r="OAJ168" s="14"/>
      <c r="OAK168" s="14"/>
      <c r="OAL168" s="14"/>
      <c r="OAM168" s="14"/>
      <c r="OAN168" s="14"/>
      <c r="OAO168" s="14"/>
      <c r="OAP168" s="14"/>
      <c r="OAQ168" s="14"/>
      <c r="OAR168" s="14"/>
      <c r="OAS168" s="14"/>
      <c r="OAT168" s="14"/>
      <c r="OAU168" s="14"/>
      <c r="OAV168" s="14"/>
      <c r="OAW168" s="14"/>
      <c r="OAX168" s="14"/>
      <c r="OAY168" s="14"/>
      <c r="OAZ168" s="14"/>
      <c r="OBA168" s="14"/>
      <c r="OBB168" s="14"/>
      <c r="OBC168" s="14"/>
      <c r="OBD168" s="14"/>
      <c r="OBE168" s="14"/>
      <c r="OBF168" s="14"/>
      <c r="OBG168" s="14"/>
      <c r="OBH168" s="14"/>
      <c r="OBI168" s="14"/>
      <c r="OBJ168" s="14"/>
      <c r="OBK168" s="14"/>
      <c r="OBL168" s="14"/>
      <c r="OBM168" s="14"/>
      <c r="OBN168" s="14"/>
      <c r="OBO168" s="14"/>
      <c r="OBP168" s="14"/>
      <c r="OBQ168" s="14"/>
      <c r="OBR168" s="14"/>
      <c r="OBS168" s="14"/>
      <c r="OBT168" s="14"/>
      <c r="OBU168" s="14"/>
      <c r="OBV168" s="14"/>
      <c r="OBW168" s="14"/>
      <c r="OBX168" s="14"/>
      <c r="OBY168" s="14"/>
      <c r="OBZ168" s="14"/>
      <c r="OCA168" s="14"/>
      <c r="OCB168" s="14"/>
      <c r="OCC168" s="14"/>
      <c r="OCD168" s="14"/>
      <c r="OCE168" s="14"/>
      <c r="OCF168" s="14"/>
      <c r="OCG168" s="14"/>
      <c r="OCH168" s="14"/>
      <c r="OCI168" s="14"/>
      <c r="OCJ168" s="14"/>
      <c r="OCK168" s="14"/>
      <c r="OCL168" s="14"/>
      <c r="OCM168" s="14"/>
      <c r="OCN168" s="14"/>
      <c r="OCO168" s="14"/>
      <c r="OCP168" s="14"/>
      <c r="OCQ168" s="14"/>
      <c r="OCR168" s="14"/>
      <c r="OCS168" s="14"/>
      <c r="OCT168" s="14"/>
      <c r="OCU168" s="14"/>
      <c r="OCV168" s="14"/>
      <c r="OCW168" s="14"/>
      <c r="OCX168" s="14"/>
      <c r="OCY168" s="14"/>
      <c r="OCZ168" s="14"/>
      <c r="ODA168" s="14"/>
      <c r="ODB168" s="14"/>
      <c r="ODC168" s="14"/>
      <c r="ODD168" s="14"/>
      <c r="ODE168" s="14"/>
      <c r="ODF168" s="14"/>
      <c r="ODG168" s="14"/>
      <c r="ODH168" s="14"/>
      <c r="ODI168" s="14"/>
      <c r="ODJ168" s="14"/>
      <c r="ODK168" s="14"/>
      <c r="ODL168" s="14"/>
      <c r="ODM168" s="14"/>
      <c r="ODN168" s="14"/>
      <c r="ODO168" s="14"/>
      <c r="ODP168" s="14"/>
      <c r="ODQ168" s="14"/>
      <c r="ODR168" s="14"/>
      <c r="ODS168" s="14"/>
      <c r="ODT168" s="14"/>
      <c r="ODU168" s="14"/>
      <c r="ODV168" s="14"/>
      <c r="ODW168" s="14"/>
      <c r="ODX168" s="14"/>
      <c r="ODY168" s="14"/>
      <c r="ODZ168" s="14"/>
      <c r="OEA168" s="14"/>
      <c r="OEB168" s="14"/>
      <c r="OEC168" s="14"/>
      <c r="OED168" s="14"/>
      <c r="OEE168" s="14"/>
      <c r="OEF168" s="14"/>
      <c r="OEG168" s="14"/>
      <c r="OEH168" s="14"/>
      <c r="OEI168" s="14"/>
      <c r="OEJ168" s="14"/>
      <c r="OEK168" s="14"/>
      <c r="OEL168" s="14"/>
      <c r="OEM168" s="14"/>
      <c r="OEN168" s="14"/>
      <c r="OEO168" s="14"/>
      <c r="OEP168" s="14"/>
      <c r="OEQ168" s="14"/>
      <c r="OER168" s="14"/>
      <c r="OES168" s="14"/>
      <c r="OET168" s="14"/>
      <c r="OEU168" s="14"/>
      <c r="OEV168" s="14"/>
      <c r="OEW168" s="14"/>
      <c r="OEX168" s="14"/>
      <c r="OEY168" s="14"/>
      <c r="OEZ168" s="14"/>
      <c r="OFA168" s="14"/>
      <c r="OFB168" s="14"/>
      <c r="OFC168" s="14"/>
      <c r="OFD168" s="14"/>
      <c r="OFE168" s="14"/>
      <c r="OFF168" s="14"/>
      <c r="OFG168" s="14"/>
      <c r="OFH168" s="14"/>
      <c r="OFI168" s="14"/>
      <c r="OFJ168" s="14"/>
      <c r="OFK168" s="14"/>
      <c r="OFL168" s="14"/>
      <c r="OFM168" s="14"/>
      <c r="OFN168" s="14"/>
      <c r="OFO168" s="14"/>
      <c r="OFP168" s="14"/>
      <c r="OFQ168" s="14"/>
      <c r="OFR168" s="14"/>
      <c r="OFS168" s="14"/>
      <c r="OFT168" s="14"/>
      <c r="OFU168" s="14"/>
      <c r="OFV168" s="14"/>
      <c r="OFW168" s="14"/>
      <c r="OFX168" s="14"/>
      <c r="OFY168" s="14"/>
      <c r="OFZ168" s="14"/>
      <c r="OGA168" s="14"/>
      <c r="OGB168" s="14"/>
      <c r="OGC168" s="14"/>
      <c r="OGD168" s="14"/>
      <c r="OGE168" s="14"/>
      <c r="OGF168" s="14"/>
      <c r="OGG168" s="14"/>
      <c r="OGH168" s="14"/>
      <c r="OGI168" s="14"/>
      <c r="OGJ168" s="14"/>
      <c r="OGK168" s="14"/>
      <c r="OGL168" s="14"/>
      <c r="OGM168" s="14"/>
      <c r="OGN168" s="14"/>
      <c r="OGO168" s="14"/>
      <c r="OGP168" s="14"/>
      <c r="OGQ168" s="14"/>
      <c r="OGR168" s="14"/>
      <c r="OGS168" s="14"/>
      <c r="OGT168" s="14"/>
      <c r="OGU168" s="14"/>
      <c r="OGV168" s="14"/>
      <c r="OGW168" s="14"/>
      <c r="OGX168" s="14"/>
      <c r="OGY168" s="14"/>
      <c r="OGZ168" s="14"/>
      <c r="OHA168" s="14"/>
      <c r="OHB168" s="14"/>
      <c r="OHC168" s="14"/>
      <c r="OHD168" s="14"/>
      <c r="OHE168" s="14"/>
      <c r="OHF168" s="14"/>
      <c r="OHG168" s="14"/>
      <c r="OHH168" s="14"/>
      <c r="OHI168" s="14"/>
      <c r="OHJ168" s="14"/>
      <c r="OHK168" s="14"/>
      <c r="OHL168" s="14"/>
      <c r="OHM168" s="14"/>
      <c r="OHN168" s="14"/>
      <c r="OHO168" s="14"/>
      <c r="OHP168" s="14"/>
      <c r="OHQ168" s="14"/>
      <c r="OHR168" s="14"/>
      <c r="OHS168" s="14"/>
      <c r="OHT168" s="14"/>
      <c r="OHU168" s="14"/>
      <c r="OHV168" s="14"/>
      <c r="OHW168" s="14"/>
      <c r="OHX168" s="14"/>
      <c r="OHY168" s="14"/>
      <c r="OHZ168" s="14"/>
      <c r="OIA168" s="14"/>
      <c r="OIB168" s="14"/>
      <c r="OIC168" s="14"/>
      <c r="OID168" s="14"/>
      <c r="OIE168" s="14"/>
      <c r="OIF168" s="14"/>
      <c r="OIG168" s="14"/>
      <c r="OIH168" s="14"/>
      <c r="OII168" s="14"/>
      <c r="OIJ168" s="14"/>
      <c r="OIK168" s="14"/>
      <c r="OIL168" s="14"/>
      <c r="OIM168" s="14"/>
      <c r="OIN168" s="14"/>
      <c r="OIO168" s="14"/>
      <c r="OIP168" s="14"/>
      <c r="OIQ168" s="14"/>
      <c r="OIR168" s="14"/>
      <c r="OIS168" s="14"/>
      <c r="OIT168" s="14"/>
      <c r="OIU168" s="14"/>
      <c r="OIV168" s="14"/>
      <c r="OIW168" s="14"/>
      <c r="OIX168" s="14"/>
      <c r="OIY168" s="14"/>
      <c r="OIZ168" s="14"/>
      <c r="OJA168" s="14"/>
      <c r="OJB168" s="14"/>
      <c r="OJC168" s="14"/>
      <c r="OJD168" s="14"/>
      <c r="OJE168" s="14"/>
      <c r="OJF168" s="14"/>
      <c r="OJG168" s="14"/>
      <c r="OJH168" s="14"/>
      <c r="OJI168" s="14"/>
      <c r="OJJ168" s="14"/>
      <c r="OJK168" s="14"/>
      <c r="OJL168" s="14"/>
      <c r="OJM168" s="14"/>
      <c r="OJN168" s="14"/>
      <c r="OJO168" s="14"/>
      <c r="OJP168" s="14"/>
      <c r="OJQ168" s="14"/>
      <c r="OJR168" s="14"/>
      <c r="OJS168" s="14"/>
      <c r="OJT168" s="14"/>
      <c r="OJU168" s="14"/>
      <c r="OJV168" s="14"/>
      <c r="OJW168" s="14"/>
      <c r="OJX168" s="14"/>
      <c r="OJY168" s="14"/>
      <c r="OJZ168" s="14"/>
      <c r="OKA168" s="14"/>
      <c r="OKB168" s="14"/>
      <c r="OKC168" s="14"/>
      <c r="OKD168" s="14"/>
      <c r="OKE168" s="14"/>
      <c r="OKF168" s="14"/>
      <c r="OKG168" s="14"/>
      <c r="OKH168" s="14"/>
      <c r="OKI168" s="14"/>
      <c r="OKJ168" s="14"/>
      <c r="OKK168" s="14"/>
      <c r="OKL168" s="14"/>
      <c r="OKM168" s="14"/>
      <c r="OKN168" s="14"/>
      <c r="OKO168" s="14"/>
      <c r="OKP168" s="14"/>
      <c r="OKQ168" s="14"/>
      <c r="OKR168" s="14"/>
      <c r="OKS168" s="14"/>
      <c r="OKT168" s="14"/>
      <c r="OKU168" s="14"/>
      <c r="OKV168" s="14"/>
      <c r="OKW168" s="14"/>
      <c r="OKX168" s="14"/>
      <c r="OKY168" s="14"/>
      <c r="OKZ168" s="14"/>
      <c r="OLA168" s="14"/>
      <c r="OLB168" s="14"/>
      <c r="OLC168" s="14"/>
      <c r="OLD168" s="14"/>
      <c r="OLE168" s="14"/>
      <c r="OLF168" s="14"/>
      <c r="OLG168" s="14"/>
      <c r="OLH168" s="14"/>
      <c r="OLI168" s="14"/>
      <c r="OLJ168" s="14"/>
      <c r="OLK168" s="14"/>
      <c r="OLL168" s="14"/>
      <c r="OLM168" s="14"/>
      <c r="OLN168" s="14"/>
      <c r="OLO168" s="14"/>
      <c r="OLP168" s="14"/>
      <c r="OLQ168" s="14"/>
      <c r="OLR168" s="14"/>
      <c r="OLS168" s="14"/>
      <c r="OLT168" s="14"/>
      <c r="OLU168" s="14"/>
      <c r="OLV168" s="14"/>
      <c r="OLW168" s="14"/>
      <c r="OLX168" s="14"/>
      <c r="OLY168" s="14"/>
      <c r="OLZ168" s="14"/>
      <c r="OMA168" s="14"/>
      <c r="OMB168" s="14"/>
      <c r="OMC168" s="14"/>
      <c r="OMD168" s="14"/>
      <c r="OME168" s="14"/>
      <c r="OMF168" s="14"/>
      <c r="OMG168" s="14"/>
      <c r="OMH168" s="14"/>
      <c r="OMI168" s="14"/>
      <c r="OMJ168" s="14"/>
      <c r="OMK168" s="14"/>
      <c r="OML168" s="14"/>
      <c r="OMM168" s="14"/>
      <c r="OMN168" s="14"/>
      <c r="OMO168" s="14"/>
      <c r="OMP168" s="14"/>
      <c r="OMQ168" s="14"/>
      <c r="OMR168" s="14"/>
      <c r="OMS168" s="14"/>
      <c r="OMT168" s="14"/>
      <c r="OMU168" s="14"/>
      <c r="OMV168" s="14"/>
      <c r="OMW168" s="14"/>
      <c r="OMX168" s="14"/>
      <c r="OMY168" s="14"/>
      <c r="OMZ168" s="14"/>
      <c r="ONA168" s="14"/>
      <c r="ONB168" s="14"/>
      <c r="ONC168" s="14"/>
      <c r="OND168" s="14"/>
      <c r="ONE168" s="14"/>
      <c r="ONF168" s="14"/>
      <c r="ONG168" s="14"/>
      <c r="ONH168" s="14"/>
      <c r="ONI168" s="14"/>
      <c r="ONJ168" s="14"/>
      <c r="ONK168" s="14"/>
      <c r="ONL168" s="14"/>
      <c r="ONM168" s="14"/>
      <c r="ONN168" s="14"/>
      <c r="ONO168" s="14"/>
      <c r="ONP168" s="14"/>
      <c r="ONQ168" s="14"/>
      <c r="ONR168" s="14"/>
      <c r="ONS168" s="14"/>
      <c r="ONT168" s="14"/>
      <c r="ONU168" s="14"/>
      <c r="ONV168" s="14"/>
      <c r="ONW168" s="14"/>
      <c r="ONX168" s="14"/>
      <c r="ONY168" s="14"/>
      <c r="ONZ168" s="14"/>
      <c r="OOA168" s="14"/>
      <c r="OOB168" s="14"/>
      <c r="OOC168" s="14"/>
      <c r="OOD168" s="14"/>
      <c r="OOE168" s="14"/>
      <c r="OOF168" s="14"/>
      <c r="OOG168" s="14"/>
      <c r="OOH168" s="14"/>
      <c r="OOI168" s="14"/>
      <c r="OOJ168" s="14"/>
      <c r="OOK168" s="14"/>
      <c r="OOL168" s="14"/>
      <c r="OOM168" s="14"/>
      <c r="OON168" s="14"/>
      <c r="OOO168" s="14"/>
      <c r="OOP168" s="14"/>
      <c r="OOQ168" s="14"/>
      <c r="OOR168" s="14"/>
      <c r="OOS168" s="14"/>
      <c r="OOT168" s="14"/>
      <c r="OOU168" s="14"/>
      <c r="OOV168" s="14"/>
      <c r="OOW168" s="14"/>
      <c r="OOX168" s="14"/>
      <c r="OOY168" s="14"/>
      <c r="OOZ168" s="14"/>
      <c r="OPA168" s="14"/>
      <c r="OPB168" s="14"/>
      <c r="OPC168" s="14"/>
      <c r="OPD168" s="14"/>
      <c r="OPE168" s="14"/>
      <c r="OPF168" s="14"/>
      <c r="OPG168" s="14"/>
      <c r="OPH168" s="14"/>
      <c r="OPI168" s="14"/>
      <c r="OPJ168" s="14"/>
      <c r="OPK168" s="14"/>
      <c r="OPL168" s="14"/>
      <c r="OPM168" s="14"/>
      <c r="OPN168" s="14"/>
      <c r="OPO168" s="14"/>
      <c r="OPP168" s="14"/>
      <c r="OPQ168" s="14"/>
      <c r="OPR168" s="14"/>
      <c r="OPS168" s="14"/>
      <c r="OPT168" s="14"/>
      <c r="OPU168" s="14"/>
      <c r="OPV168" s="14"/>
      <c r="OPW168" s="14"/>
      <c r="OPX168" s="14"/>
      <c r="OPY168" s="14"/>
      <c r="OPZ168" s="14"/>
      <c r="OQA168" s="14"/>
      <c r="OQB168" s="14"/>
      <c r="OQC168" s="14"/>
      <c r="OQD168" s="14"/>
      <c r="OQE168" s="14"/>
      <c r="OQF168" s="14"/>
      <c r="OQG168" s="14"/>
      <c r="OQH168" s="14"/>
      <c r="OQI168" s="14"/>
      <c r="OQJ168" s="14"/>
      <c r="OQK168" s="14"/>
      <c r="OQL168" s="14"/>
      <c r="OQM168" s="14"/>
      <c r="OQN168" s="14"/>
      <c r="OQO168" s="14"/>
      <c r="OQP168" s="14"/>
      <c r="OQQ168" s="14"/>
      <c r="OQR168" s="14"/>
      <c r="OQS168" s="14"/>
      <c r="OQT168" s="14"/>
      <c r="OQU168" s="14"/>
      <c r="OQV168" s="14"/>
      <c r="OQW168" s="14"/>
      <c r="OQX168" s="14"/>
      <c r="OQY168" s="14"/>
      <c r="OQZ168" s="14"/>
      <c r="ORA168" s="14"/>
      <c r="ORB168" s="14"/>
      <c r="ORC168" s="14"/>
      <c r="ORD168" s="14"/>
      <c r="ORE168" s="14"/>
      <c r="ORF168" s="14"/>
      <c r="ORG168" s="14"/>
      <c r="ORH168" s="14"/>
      <c r="ORI168" s="14"/>
      <c r="ORJ168" s="14"/>
      <c r="ORK168" s="14"/>
      <c r="ORL168" s="14"/>
      <c r="ORM168" s="14"/>
      <c r="ORN168" s="14"/>
      <c r="ORO168" s="14"/>
      <c r="ORP168" s="14"/>
      <c r="ORQ168" s="14"/>
      <c r="ORR168" s="14"/>
      <c r="ORS168" s="14"/>
      <c r="ORT168" s="14"/>
      <c r="ORU168" s="14"/>
      <c r="ORV168" s="14"/>
      <c r="ORW168" s="14"/>
      <c r="ORX168" s="14"/>
      <c r="ORY168" s="14"/>
      <c r="ORZ168" s="14"/>
      <c r="OSA168" s="14"/>
      <c r="OSB168" s="14"/>
      <c r="OSC168" s="14"/>
      <c r="OSD168" s="14"/>
      <c r="OSE168" s="14"/>
      <c r="OSF168" s="14"/>
      <c r="OSG168" s="14"/>
      <c r="OSH168" s="14"/>
      <c r="OSI168" s="14"/>
      <c r="OSJ168" s="14"/>
      <c r="OSK168" s="14"/>
      <c r="OSL168" s="14"/>
      <c r="OSM168" s="14"/>
      <c r="OSN168" s="14"/>
      <c r="OSO168" s="14"/>
      <c r="OSP168" s="14"/>
      <c r="OSQ168" s="14"/>
      <c r="OSR168" s="14"/>
      <c r="OSS168" s="14"/>
      <c r="OST168" s="14"/>
      <c r="OSU168" s="14"/>
      <c r="OSV168" s="14"/>
      <c r="OSW168" s="14"/>
      <c r="OSX168" s="14"/>
      <c r="OSY168" s="14"/>
      <c r="OSZ168" s="14"/>
      <c r="OTA168" s="14"/>
      <c r="OTB168" s="14"/>
      <c r="OTC168" s="14"/>
      <c r="OTD168" s="14"/>
      <c r="OTE168" s="14"/>
      <c r="OTF168" s="14"/>
      <c r="OTG168" s="14"/>
      <c r="OTH168" s="14"/>
      <c r="OTI168" s="14"/>
      <c r="OTJ168" s="14"/>
      <c r="OTK168" s="14"/>
      <c r="OTL168" s="14"/>
      <c r="OTM168" s="14"/>
      <c r="OTN168" s="14"/>
      <c r="OTO168" s="14"/>
      <c r="OTP168" s="14"/>
      <c r="OTQ168" s="14"/>
      <c r="OTR168" s="14"/>
      <c r="OTS168" s="14"/>
      <c r="OTT168" s="14"/>
      <c r="OTU168" s="14"/>
      <c r="OTV168" s="14"/>
      <c r="OTW168" s="14"/>
      <c r="OTX168" s="14"/>
      <c r="OTY168" s="14"/>
      <c r="OTZ168" s="14"/>
      <c r="OUA168" s="14"/>
      <c r="OUB168" s="14"/>
      <c r="OUC168" s="14"/>
      <c r="OUD168" s="14"/>
      <c r="OUE168" s="14"/>
      <c r="OUF168" s="14"/>
      <c r="OUG168" s="14"/>
      <c r="OUH168" s="14"/>
      <c r="OUI168" s="14"/>
      <c r="OUJ168" s="14"/>
      <c r="OUK168" s="14"/>
      <c r="OUL168" s="14"/>
      <c r="OUM168" s="14"/>
      <c r="OUN168" s="14"/>
      <c r="OUO168" s="14"/>
      <c r="OUP168" s="14"/>
      <c r="OUQ168" s="14"/>
      <c r="OUR168" s="14"/>
      <c r="OUS168" s="14"/>
      <c r="OUT168" s="14"/>
      <c r="OUU168" s="14"/>
      <c r="OUV168" s="14"/>
      <c r="OUW168" s="14"/>
      <c r="OUX168" s="14"/>
      <c r="OUY168" s="14"/>
      <c r="OUZ168" s="14"/>
      <c r="OVA168" s="14"/>
      <c r="OVB168" s="14"/>
      <c r="OVC168" s="14"/>
      <c r="OVD168" s="14"/>
      <c r="OVE168" s="14"/>
      <c r="OVF168" s="14"/>
      <c r="OVG168" s="14"/>
      <c r="OVH168" s="14"/>
      <c r="OVI168" s="14"/>
      <c r="OVJ168" s="14"/>
      <c r="OVK168" s="14"/>
      <c r="OVL168" s="14"/>
      <c r="OVM168" s="14"/>
      <c r="OVN168" s="14"/>
      <c r="OVO168" s="14"/>
      <c r="OVP168" s="14"/>
      <c r="OVQ168" s="14"/>
      <c r="OVR168" s="14"/>
      <c r="OVS168" s="14"/>
      <c r="OVT168" s="14"/>
      <c r="OVU168" s="14"/>
      <c r="OVV168" s="14"/>
      <c r="OVW168" s="14"/>
      <c r="OVX168" s="14"/>
      <c r="OVY168" s="14"/>
      <c r="OVZ168" s="14"/>
      <c r="OWA168" s="14"/>
      <c r="OWB168" s="14"/>
      <c r="OWC168" s="14"/>
      <c r="OWD168" s="14"/>
      <c r="OWE168" s="14"/>
      <c r="OWF168" s="14"/>
      <c r="OWG168" s="14"/>
      <c r="OWH168" s="14"/>
      <c r="OWI168" s="14"/>
      <c r="OWJ168" s="14"/>
      <c r="OWK168" s="14"/>
      <c r="OWL168" s="14"/>
      <c r="OWM168" s="14"/>
      <c r="OWN168" s="14"/>
      <c r="OWO168" s="14"/>
      <c r="OWP168" s="14"/>
      <c r="OWQ168" s="14"/>
      <c r="OWR168" s="14"/>
      <c r="OWS168" s="14"/>
      <c r="OWT168" s="14"/>
      <c r="OWU168" s="14"/>
      <c r="OWV168" s="14"/>
      <c r="OWW168" s="14"/>
      <c r="OWX168" s="14"/>
      <c r="OWY168" s="14"/>
      <c r="OWZ168" s="14"/>
      <c r="OXA168" s="14"/>
      <c r="OXB168" s="14"/>
      <c r="OXC168" s="14"/>
      <c r="OXD168" s="14"/>
      <c r="OXE168" s="14"/>
      <c r="OXF168" s="14"/>
      <c r="OXG168" s="14"/>
      <c r="OXH168" s="14"/>
      <c r="OXI168" s="14"/>
      <c r="OXJ168" s="14"/>
      <c r="OXK168" s="14"/>
      <c r="OXL168" s="14"/>
      <c r="OXM168" s="14"/>
      <c r="OXN168" s="14"/>
      <c r="OXO168" s="14"/>
      <c r="OXP168" s="14"/>
      <c r="OXQ168" s="14"/>
      <c r="OXR168" s="14"/>
      <c r="OXS168" s="14"/>
      <c r="OXT168" s="14"/>
      <c r="OXU168" s="14"/>
      <c r="OXV168" s="14"/>
      <c r="OXW168" s="14"/>
      <c r="OXX168" s="14"/>
      <c r="OXY168" s="14"/>
      <c r="OXZ168" s="14"/>
      <c r="OYA168" s="14"/>
      <c r="OYB168" s="14"/>
      <c r="OYC168" s="14"/>
      <c r="OYD168" s="14"/>
      <c r="OYE168" s="14"/>
      <c r="OYF168" s="14"/>
      <c r="OYG168" s="14"/>
      <c r="OYH168" s="14"/>
      <c r="OYI168" s="14"/>
      <c r="OYJ168" s="14"/>
      <c r="OYK168" s="14"/>
      <c r="OYL168" s="14"/>
      <c r="OYM168" s="14"/>
      <c r="OYN168" s="14"/>
      <c r="OYO168" s="14"/>
      <c r="OYP168" s="14"/>
      <c r="OYQ168" s="14"/>
      <c r="OYR168" s="14"/>
      <c r="OYS168" s="14"/>
      <c r="OYT168" s="14"/>
      <c r="OYU168" s="14"/>
      <c r="OYV168" s="14"/>
      <c r="OYW168" s="14"/>
      <c r="OYX168" s="14"/>
      <c r="OYY168" s="14"/>
      <c r="OYZ168" s="14"/>
      <c r="OZA168" s="14"/>
      <c r="OZB168" s="14"/>
      <c r="OZC168" s="14"/>
      <c r="OZD168" s="14"/>
      <c r="OZE168" s="14"/>
      <c r="OZF168" s="14"/>
      <c r="OZG168" s="14"/>
      <c r="OZH168" s="14"/>
      <c r="OZI168" s="14"/>
      <c r="OZJ168" s="14"/>
      <c r="OZK168" s="14"/>
      <c r="OZL168" s="14"/>
      <c r="OZM168" s="14"/>
      <c r="OZN168" s="14"/>
      <c r="OZO168" s="14"/>
      <c r="OZP168" s="14"/>
      <c r="OZQ168" s="14"/>
      <c r="OZR168" s="14"/>
      <c r="OZS168" s="14"/>
      <c r="OZT168" s="14"/>
      <c r="OZU168" s="14"/>
      <c r="OZV168" s="14"/>
      <c r="OZW168" s="14"/>
      <c r="OZX168" s="14"/>
      <c r="OZY168" s="14"/>
      <c r="OZZ168" s="14"/>
      <c r="PAA168" s="14"/>
      <c r="PAB168" s="14"/>
      <c r="PAC168" s="14"/>
      <c r="PAD168" s="14"/>
      <c r="PAE168" s="14"/>
      <c r="PAF168" s="14"/>
      <c r="PAG168" s="14"/>
      <c r="PAH168" s="14"/>
      <c r="PAI168" s="14"/>
      <c r="PAJ168" s="14"/>
      <c r="PAK168" s="14"/>
      <c r="PAL168" s="14"/>
      <c r="PAM168" s="14"/>
      <c r="PAN168" s="14"/>
      <c r="PAO168" s="14"/>
      <c r="PAP168" s="14"/>
      <c r="PAQ168" s="14"/>
      <c r="PAR168" s="14"/>
      <c r="PAS168" s="14"/>
      <c r="PAT168" s="14"/>
      <c r="PAU168" s="14"/>
      <c r="PAV168" s="14"/>
      <c r="PAW168" s="14"/>
      <c r="PAX168" s="14"/>
      <c r="PAY168" s="14"/>
      <c r="PAZ168" s="14"/>
      <c r="PBA168" s="14"/>
      <c r="PBB168" s="14"/>
      <c r="PBC168" s="14"/>
      <c r="PBD168" s="14"/>
      <c r="PBE168" s="14"/>
      <c r="PBF168" s="14"/>
      <c r="PBG168" s="14"/>
      <c r="PBH168" s="14"/>
      <c r="PBI168" s="14"/>
      <c r="PBJ168" s="14"/>
      <c r="PBK168" s="14"/>
      <c r="PBL168" s="14"/>
      <c r="PBM168" s="14"/>
      <c r="PBN168" s="14"/>
      <c r="PBO168" s="14"/>
      <c r="PBP168" s="14"/>
      <c r="PBQ168" s="14"/>
      <c r="PBR168" s="14"/>
      <c r="PBS168" s="14"/>
      <c r="PBT168" s="14"/>
      <c r="PBU168" s="14"/>
      <c r="PBV168" s="14"/>
      <c r="PBW168" s="14"/>
      <c r="PBX168" s="14"/>
      <c r="PBY168" s="14"/>
      <c r="PBZ168" s="14"/>
      <c r="PCA168" s="14"/>
      <c r="PCB168" s="14"/>
      <c r="PCC168" s="14"/>
      <c r="PCD168" s="14"/>
      <c r="PCE168" s="14"/>
      <c r="PCF168" s="14"/>
      <c r="PCG168" s="14"/>
      <c r="PCH168" s="14"/>
      <c r="PCI168" s="14"/>
      <c r="PCJ168" s="14"/>
      <c r="PCK168" s="14"/>
      <c r="PCL168" s="14"/>
      <c r="PCM168" s="14"/>
      <c r="PCN168" s="14"/>
      <c r="PCO168" s="14"/>
      <c r="PCP168" s="14"/>
      <c r="PCQ168" s="14"/>
      <c r="PCR168" s="14"/>
      <c r="PCS168" s="14"/>
      <c r="PCT168" s="14"/>
      <c r="PCU168" s="14"/>
      <c r="PCV168" s="14"/>
      <c r="PCW168" s="14"/>
      <c r="PCX168" s="14"/>
      <c r="PCY168" s="14"/>
      <c r="PCZ168" s="14"/>
      <c r="PDA168" s="14"/>
      <c r="PDB168" s="14"/>
      <c r="PDC168" s="14"/>
      <c r="PDD168" s="14"/>
      <c r="PDE168" s="14"/>
      <c r="PDF168" s="14"/>
      <c r="PDG168" s="14"/>
      <c r="PDH168" s="14"/>
      <c r="PDI168" s="14"/>
      <c r="PDJ168" s="14"/>
      <c r="PDK168" s="14"/>
      <c r="PDL168" s="14"/>
      <c r="PDM168" s="14"/>
      <c r="PDN168" s="14"/>
      <c r="PDO168" s="14"/>
      <c r="PDP168" s="14"/>
      <c r="PDQ168" s="14"/>
      <c r="PDR168" s="14"/>
      <c r="PDS168" s="14"/>
      <c r="PDT168" s="14"/>
      <c r="PDU168" s="14"/>
      <c r="PDV168" s="14"/>
      <c r="PDW168" s="14"/>
      <c r="PDX168" s="14"/>
      <c r="PDY168" s="14"/>
      <c r="PDZ168" s="14"/>
      <c r="PEA168" s="14"/>
      <c r="PEB168" s="14"/>
      <c r="PEC168" s="14"/>
      <c r="PED168" s="14"/>
      <c r="PEE168" s="14"/>
      <c r="PEF168" s="14"/>
      <c r="PEG168" s="14"/>
      <c r="PEH168" s="14"/>
      <c r="PEI168" s="14"/>
      <c r="PEJ168" s="14"/>
      <c r="PEK168" s="14"/>
      <c r="PEL168" s="14"/>
      <c r="PEM168" s="14"/>
      <c r="PEN168" s="14"/>
      <c r="PEO168" s="14"/>
      <c r="PEP168" s="14"/>
      <c r="PEQ168" s="14"/>
      <c r="PER168" s="14"/>
      <c r="PES168" s="14"/>
      <c r="PET168" s="14"/>
      <c r="PEU168" s="14"/>
      <c r="PEV168" s="14"/>
      <c r="PEW168" s="14"/>
      <c r="PEX168" s="14"/>
      <c r="PEY168" s="14"/>
      <c r="PEZ168" s="14"/>
      <c r="PFA168" s="14"/>
      <c r="PFB168" s="14"/>
      <c r="PFC168" s="14"/>
      <c r="PFD168" s="14"/>
      <c r="PFE168" s="14"/>
      <c r="PFF168" s="14"/>
      <c r="PFG168" s="14"/>
      <c r="PFH168" s="14"/>
      <c r="PFI168" s="14"/>
      <c r="PFJ168" s="14"/>
      <c r="PFK168" s="14"/>
      <c r="PFL168" s="14"/>
      <c r="PFM168" s="14"/>
      <c r="PFN168" s="14"/>
      <c r="PFO168" s="14"/>
      <c r="PFP168" s="14"/>
      <c r="PFQ168" s="14"/>
      <c r="PFR168" s="14"/>
      <c r="PFS168" s="14"/>
      <c r="PFT168" s="14"/>
      <c r="PFU168" s="14"/>
      <c r="PFV168" s="14"/>
      <c r="PFW168" s="14"/>
      <c r="PFX168" s="14"/>
      <c r="PFY168" s="14"/>
      <c r="PFZ168" s="14"/>
      <c r="PGA168" s="14"/>
      <c r="PGB168" s="14"/>
      <c r="PGC168" s="14"/>
      <c r="PGD168" s="14"/>
      <c r="PGE168" s="14"/>
      <c r="PGF168" s="14"/>
      <c r="PGG168" s="14"/>
      <c r="PGH168" s="14"/>
      <c r="PGI168" s="14"/>
      <c r="PGJ168" s="14"/>
      <c r="PGK168" s="14"/>
      <c r="PGL168" s="14"/>
      <c r="PGM168" s="14"/>
      <c r="PGN168" s="14"/>
      <c r="PGO168" s="14"/>
      <c r="PGP168" s="14"/>
      <c r="PGQ168" s="14"/>
      <c r="PGR168" s="14"/>
      <c r="PGS168" s="14"/>
      <c r="PGT168" s="14"/>
      <c r="PGU168" s="14"/>
      <c r="PGV168" s="14"/>
      <c r="PGW168" s="14"/>
      <c r="PGX168" s="14"/>
      <c r="PGY168" s="14"/>
      <c r="PGZ168" s="14"/>
      <c r="PHA168" s="14"/>
      <c r="PHB168" s="14"/>
      <c r="PHC168" s="14"/>
      <c r="PHD168" s="14"/>
      <c r="PHE168" s="14"/>
      <c r="PHF168" s="14"/>
      <c r="PHG168" s="14"/>
      <c r="PHH168" s="14"/>
      <c r="PHI168" s="14"/>
      <c r="PHJ168" s="14"/>
      <c r="PHK168" s="14"/>
      <c r="PHL168" s="14"/>
      <c r="PHM168" s="14"/>
      <c r="PHN168" s="14"/>
      <c r="PHO168" s="14"/>
      <c r="PHP168" s="14"/>
      <c r="PHQ168" s="14"/>
      <c r="PHR168" s="14"/>
      <c r="PHS168" s="14"/>
      <c r="PHT168" s="14"/>
      <c r="PHU168" s="14"/>
      <c r="PHV168" s="14"/>
      <c r="PHW168" s="14"/>
      <c r="PHX168" s="14"/>
      <c r="PHY168" s="14"/>
      <c r="PHZ168" s="14"/>
      <c r="PIA168" s="14"/>
      <c r="PIB168" s="14"/>
      <c r="PIC168" s="14"/>
      <c r="PID168" s="14"/>
      <c r="PIE168" s="14"/>
      <c r="PIF168" s="14"/>
      <c r="PIG168" s="14"/>
      <c r="PIH168" s="14"/>
      <c r="PII168" s="14"/>
      <c r="PIJ168" s="14"/>
      <c r="PIK168" s="14"/>
      <c r="PIL168" s="14"/>
      <c r="PIM168" s="14"/>
      <c r="PIN168" s="14"/>
      <c r="PIO168" s="14"/>
      <c r="PIP168" s="14"/>
      <c r="PIQ168" s="14"/>
      <c r="PIR168" s="14"/>
      <c r="PIS168" s="14"/>
      <c r="PIT168" s="14"/>
      <c r="PIU168" s="14"/>
      <c r="PIV168" s="14"/>
      <c r="PIW168" s="14"/>
      <c r="PIX168" s="14"/>
      <c r="PIY168" s="14"/>
      <c r="PIZ168" s="14"/>
      <c r="PJA168" s="14"/>
      <c r="PJB168" s="14"/>
      <c r="PJC168" s="14"/>
      <c r="PJD168" s="14"/>
      <c r="PJE168" s="14"/>
      <c r="PJF168" s="14"/>
      <c r="PJG168" s="14"/>
      <c r="PJH168" s="14"/>
      <c r="PJI168" s="14"/>
      <c r="PJJ168" s="14"/>
      <c r="PJK168" s="14"/>
      <c r="PJL168" s="14"/>
      <c r="PJM168" s="14"/>
      <c r="PJN168" s="14"/>
      <c r="PJO168" s="14"/>
      <c r="PJP168" s="14"/>
      <c r="PJQ168" s="14"/>
      <c r="PJR168" s="14"/>
      <c r="PJS168" s="14"/>
      <c r="PJT168" s="14"/>
      <c r="PJU168" s="14"/>
      <c r="PJV168" s="14"/>
      <c r="PJW168" s="14"/>
      <c r="PJX168" s="14"/>
      <c r="PJY168" s="14"/>
      <c r="PJZ168" s="14"/>
      <c r="PKA168" s="14"/>
      <c r="PKB168" s="14"/>
      <c r="PKC168" s="14"/>
      <c r="PKD168" s="14"/>
      <c r="PKE168" s="14"/>
      <c r="PKF168" s="14"/>
      <c r="PKG168" s="14"/>
      <c r="PKH168" s="14"/>
      <c r="PKI168" s="14"/>
      <c r="PKJ168" s="14"/>
      <c r="PKK168" s="14"/>
      <c r="PKL168" s="14"/>
      <c r="PKM168" s="14"/>
      <c r="PKN168" s="14"/>
      <c r="PKO168" s="14"/>
      <c r="PKP168" s="14"/>
      <c r="PKQ168" s="14"/>
      <c r="PKR168" s="14"/>
      <c r="PKS168" s="14"/>
      <c r="PKT168" s="14"/>
      <c r="PKU168" s="14"/>
      <c r="PKV168" s="14"/>
      <c r="PKW168" s="14"/>
      <c r="PKX168" s="14"/>
      <c r="PKY168" s="14"/>
      <c r="PKZ168" s="14"/>
      <c r="PLA168" s="14"/>
      <c r="PLB168" s="14"/>
      <c r="PLC168" s="14"/>
      <c r="PLD168" s="14"/>
      <c r="PLE168" s="14"/>
      <c r="PLF168" s="14"/>
      <c r="PLG168" s="14"/>
      <c r="PLH168" s="14"/>
      <c r="PLI168" s="14"/>
      <c r="PLJ168" s="14"/>
      <c r="PLK168" s="14"/>
      <c r="PLL168" s="14"/>
      <c r="PLM168" s="14"/>
      <c r="PLN168" s="14"/>
      <c r="PLO168" s="14"/>
      <c r="PLP168" s="14"/>
      <c r="PLQ168" s="14"/>
      <c r="PLR168" s="14"/>
      <c r="PLS168" s="14"/>
      <c r="PLT168" s="14"/>
      <c r="PLU168" s="14"/>
      <c r="PLV168" s="14"/>
      <c r="PLW168" s="14"/>
      <c r="PLX168" s="14"/>
      <c r="PLY168" s="14"/>
      <c r="PLZ168" s="14"/>
      <c r="PMA168" s="14"/>
      <c r="PMB168" s="14"/>
      <c r="PMC168" s="14"/>
      <c r="PMD168" s="14"/>
      <c r="PME168" s="14"/>
      <c r="PMF168" s="14"/>
      <c r="PMG168" s="14"/>
      <c r="PMH168" s="14"/>
      <c r="PMI168" s="14"/>
      <c r="PMJ168" s="14"/>
      <c r="PMK168" s="14"/>
      <c r="PML168" s="14"/>
      <c r="PMM168" s="14"/>
      <c r="PMN168" s="14"/>
      <c r="PMO168" s="14"/>
      <c r="PMP168" s="14"/>
      <c r="PMQ168" s="14"/>
      <c r="PMR168" s="14"/>
      <c r="PMS168" s="14"/>
      <c r="PMT168" s="14"/>
      <c r="PMU168" s="14"/>
      <c r="PMV168" s="14"/>
      <c r="PMW168" s="14"/>
      <c r="PMX168" s="14"/>
      <c r="PMY168" s="14"/>
      <c r="PMZ168" s="14"/>
      <c r="PNA168" s="14"/>
      <c r="PNB168" s="14"/>
      <c r="PNC168" s="14"/>
      <c r="PND168" s="14"/>
      <c r="PNE168" s="14"/>
      <c r="PNF168" s="14"/>
      <c r="PNG168" s="14"/>
      <c r="PNH168" s="14"/>
      <c r="PNI168" s="14"/>
      <c r="PNJ168" s="14"/>
      <c r="PNK168" s="14"/>
      <c r="PNL168" s="14"/>
      <c r="PNM168" s="14"/>
      <c r="PNN168" s="14"/>
      <c r="PNO168" s="14"/>
      <c r="PNP168" s="14"/>
      <c r="PNQ168" s="14"/>
      <c r="PNR168" s="14"/>
      <c r="PNS168" s="14"/>
      <c r="PNT168" s="14"/>
      <c r="PNU168" s="14"/>
      <c r="PNV168" s="14"/>
      <c r="PNW168" s="14"/>
      <c r="PNX168" s="14"/>
      <c r="PNY168" s="14"/>
      <c r="PNZ168" s="14"/>
      <c r="POA168" s="14"/>
      <c r="POB168" s="14"/>
      <c r="POC168" s="14"/>
      <c r="POD168" s="14"/>
      <c r="POE168" s="14"/>
      <c r="POF168" s="14"/>
      <c r="POG168" s="14"/>
      <c r="POH168" s="14"/>
      <c r="POI168" s="14"/>
      <c r="POJ168" s="14"/>
      <c r="POK168" s="14"/>
      <c r="POL168" s="14"/>
      <c r="POM168" s="14"/>
      <c r="PON168" s="14"/>
      <c r="POO168" s="14"/>
      <c r="POP168" s="14"/>
      <c r="POQ168" s="14"/>
      <c r="POR168" s="14"/>
      <c r="POS168" s="14"/>
      <c r="POT168" s="14"/>
      <c r="POU168" s="14"/>
      <c r="POV168" s="14"/>
      <c r="POW168" s="14"/>
      <c r="POX168" s="14"/>
      <c r="POY168" s="14"/>
      <c r="POZ168" s="14"/>
      <c r="PPA168" s="14"/>
      <c r="PPB168" s="14"/>
      <c r="PPC168" s="14"/>
      <c r="PPD168" s="14"/>
      <c r="PPE168" s="14"/>
      <c r="PPF168" s="14"/>
      <c r="PPG168" s="14"/>
      <c r="PPH168" s="14"/>
      <c r="PPI168" s="14"/>
      <c r="PPJ168" s="14"/>
      <c r="PPK168" s="14"/>
      <c r="PPL168" s="14"/>
      <c r="PPM168" s="14"/>
      <c r="PPN168" s="14"/>
      <c r="PPO168" s="14"/>
      <c r="PPP168" s="14"/>
      <c r="PPQ168" s="14"/>
      <c r="PPR168" s="14"/>
      <c r="PPS168" s="14"/>
      <c r="PPT168" s="14"/>
      <c r="PPU168" s="14"/>
      <c r="PPV168" s="14"/>
      <c r="PPW168" s="14"/>
      <c r="PPX168" s="14"/>
      <c r="PPY168" s="14"/>
      <c r="PPZ168" s="14"/>
      <c r="PQA168" s="14"/>
      <c r="PQB168" s="14"/>
      <c r="PQC168" s="14"/>
      <c r="PQD168" s="14"/>
      <c r="PQE168" s="14"/>
      <c r="PQF168" s="14"/>
      <c r="PQG168" s="14"/>
      <c r="PQH168" s="14"/>
      <c r="PQI168" s="14"/>
      <c r="PQJ168" s="14"/>
      <c r="PQK168" s="14"/>
      <c r="PQL168" s="14"/>
      <c r="PQM168" s="14"/>
      <c r="PQN168" s="14"/>
      <c r="PQO168" s="14"/>
      <c r="PQP168" s="14"/>
      <c r="PQQ168" s="14"/>
      <c r="PQR168" s="14"/>
      <c r="PQS168" s="14"/>
      <c r="PQT168" s="14"/>
      <c r="PQU168" s="14"/>
      <c r="PQV168" s="14"/>
      <c r="PQW168" s="14"/>
      <c r="PQX168" s="14"/>
      <c r="PQY168" s="14"/>
      <c r="PQZ168" s="14"/>
      <c r="PRA168" s="14"/>
      <c r="PRB168" s="14"/>
      <c r="PRC168" s="14"/>
      <c r="PRD168" s="14"/>
      <c r="PRE168" s="14"/>
      <c r="PRF168" s="14"/>
      <c r="PRG168" s="14"/>
      <c r="PRH168" s="14"/>
      <c r="PRI168" s="14"/>
      <c r="PRJ168" s="14"/>
      <c r="PRK168" s="14"/>
      <c r="PRL168" s="14"/>
      <c r="PRM168" s="14"/>
      <c r="PRN168" s="14"/>
      <c r="PRO168" s="14"/>
      <c r="PRP168" s="14"/>
      <c r="PRQ168" s="14"/>
      <c r="PRR168" s="14"/>
      <c r="PRS168" s="14"/>
      <c r="PRT168" s="14"/>
      <c r="PRU168" s="14"/>
      <c r="PRV168" s="14"/>
      <c r="PRW168" s="14"/>
      <c r="PRX168" s="14"/>
      <c r="PRY168" s="14"/>
      <c r="PRZ168" s="14"/>
      <c r="PSA168" s="14"/>
      <c r="PSB168" s="14"/>
      <c r="PSC168" s="14"/>
      <c r="PSD168" s="14"/>
      <c r="PSE168" s="14"/>
      <c r="PSF168" s="14"/>
      <c r="PSG168" s="14"/>
      <c r="PSH168" s="14"/>
      <c r="PSI168" s="14"/>
      <c r="PSJ168" s="14"/>
      <c r="PSK168" s="14"/>
      <c r="PSL168" s="14"/>
      <c r="PSM168" s="14"/>
      <c r="PSN168" s="14"/>
      <c r="PSO168" s="14"/>
      <c r="PSP168" s="14"/>
      <c r="PSQ168" s="14"/>
      <c r="PSR168" s="14"/>
      <c r="PSS168" s="14"/>
      <c r="PST168" s="14"/>
      <c r="PSU168" s="14"/>
      <c r="PSV168" s="14"/>
      <c r="PSW168" s="14"/>
      <c r="PSX168" s="14"/>
      <c r="PSY168" s="14"/>
      <c r="PSZ168" s="14"/>
      <c r="PTA168" s="14"/>
      <c r="PTB168" s="14"/>
      <c r="PTC168" s="14"/>
      <c r="PTD168" s="14"/>
      <c r="PTE168" s="14"/>
      <c r="PTF168" s="14"/>
      <c r="PTG168" s="14"/>
      <c r="PTH168" s="14"/>
      <c r="PTI168" s="14"/>
      <c r="PTJ168" s="14"/>
      <c r="PTK168" s="14"/>
      <c r="PTL168" s="14"/>
      <c r="PTM168" s="14"/>
      <c r="PTN168" s="14"/>
      <c r="PTO168" s="14"/>
      <c r="PTP168" s="14"/>
      <c r="PTQ168" s="14"/>
      <c r="PTR168" s="14"/>
      <c r="PTS168" s="14"/>
      <c r="PTT168" s="14"/>
      <c r="PTU168" s="14"/>
      <c r="PTV168" s="14"/>
      <c r="PTW168" s="14"/>
      <c r="PTX168" s="14"/>
      <c r="PTY168" s="14"/>
      <c r="PTZ168" s="14"/>
      <c r="PUA168" s="14"/>
      <c r="PUB168" s="14"/>
      <c r="PUC168" s="14"/>
      <c r="PUD168" s="14"/>
      <c r="PUE168" s="14"/>
      <c r="PUF168" s="14"/>
      <c r="PUG168" s="14"/>
      <c r="PUH168" s="14"/>
      <c r="PUI168" s="14"/>
      <c r="PUJ168" s="14"/>
      <c r="PUK168" s="14"/>
      <c r="PUL168" s="14"/>
      <c r="PUM168" s="14"/>
      <c r="PUN168" s="14"/>
      <c r="PUO168" s="14"/>
      <c r="PUP168" s="14"/>
      <c r="PUQ168" s="14"/>
      <c r="PUR168" s="14"/>
      <c r="PUS168" s="14"/>
      <c r="PUT168" s="14"/>
      <c r="PUU168" s="14"/>
      <c r="PUV168" s="14"/>
      <c r="PUW168" s="14"/>
      <c r="PUX168" s="14"/>
      <c r="PUY168" s="14"/>
      <c r="PUZ168" s="14"/>
      <c r="PVA168" s="14"/>
      <c r="PVB168" s="14"/>
      <c r="PVC168" s="14"/>
      <c r="PVD168" s="14"/>
      <c r="PVE168" s="14"/>
      <c r="PVF168" s="14"/>
      <c r="PVG168" s="14"/>
      <c r="PVH168" s="14"/>
      <c r="PVI168" s="14"/>
      <c r="PVJ168" s="14"/>
      <c r="PVK168" s="14"/>
      <c r="PVL168" s="14"/>
      <c r="PVM168" s="14"/>
      <c r="PVN168" s="14"/>
      <c r="PVO168" s="14"/>
      <c r="PVP168" s="14"/>
      <c r="PVQ168" s="14"/>
      <c r="PVR168" s="14"/>
      <c r="PVS168" s="14"/>
      <c r="PVT168" s="14"/>
      <c r="PVU168" s="14"/>
      <c r="PVV168" s="14"/>
      <c r="PVW168" s="14"/>
      <c r="PVX168" s="14"/>
      <c r="PVY168" s="14"/>
      <c r="PVZ168" s="14"/>
      <c r="PWA168" s="14"/>
      <c r="PWB168" s="14"/>
      <c r="PWC168" s="14"/>
      <c r="PWD168" s="14"/>
      <c r="PWE168" s="14"/>
      <c r="PWF168" s="14"/>
      <c r="PWG168" s="14"/>
      <c r="PWH168" s="14"/>
      <c r="PWI168" s="14"/>
      <c r="PWJ168" s="14"/>
      <c r="PWK168" s="14"/>
      <c r="PWL168" s="14"/>
      <c r="PWM168" s="14"/>
      <c r="PWN168" s="14"/>
      <c r="PWO168" s="14"/>
      <c r="PWP168" s="14"/>
      <c r="PWQ168" s="14"/>
      <c r="PWR168" s="14"/>
      <c r="PWS168" s="14"/>
      <c r="PWT168" s="14"/>
      <c r="PWU168" s="14"/>
      <c r="PWV168" s="14"/>
      <c r="PWW168" s="14"/>
      <c r="PWX168" s="14"/>
      <c r="PWY168" s="14"/>
      <c r="PWZ168" s="14"/>
      <c r="PXA168" s="14"/>
      <c r="PXB168" s="14"/>
      <c r="PXC168" s="14"/>
      <c r="PXD168" s="14"/>
      <c r="PXE168" s="14"/>
      <c r="PXF168" s="14"/>
      <c r="PXG168" s="14"/>
      <c r="PXH168" s="14"/>
      <c r="PXI168" s="14"/>
      <c r="PXJ168" s="14"/>
      <c r="PXK168" s="14"/>
      <c r="PXL168" s="14"/>
      <c r="PXM168" s="14"/>
      <c r="PXN168" s="14"/>
      <c r="PXO168" s="14"/>
      <c r="PXP168" s="14"/>
      <c r="PXQ168" s="14"/>
      <c r="PXR168" s="14"/>
      <c r="PXS168" s="14"/>
      <c r="PXT168" s="14"/>
      <c r="PXU168" s="14"/>
      <c r="PXV168" s="14"/>
      <c r="PXW168" s="14"/>
      <c r="PXX168" s="14"/>
      <c r="PXY168" s="14"/>
      <c r="PXZ168" s="14"/>
      <c r="PYA168" s="14"/>
      <c r="PYB168" s="14"/>
      <c r="PYC168" s="14"/>
      <c r="PYD168" s="14"/>
      <c r="PYE168" s="14"/>
      <c r="PYF168" s="14"/>
      <c r="PYG168" s="14"/>
      <c r="PYH168" s="14"/>
      <c r="PYI168" s="14"/>
      <c r="PYJ168" s="14"/>
      <c r="PYK168" s="14"/>
      <c r="PYL168" s="14"/>
      <c r="PYM168" s="14"/>
      <c r="PYN168" s="14"/>
      <c r="PYO168" s="14"/>
      <c r="PYP168" s="14"/>
      <c r="PYQ168" s="14"/>
      <c r="PYR168" s="14"/>
      <c r="PYS168" s="14"/>
      <c r="PYT168" s="14"/>
      <c r="PYU168" s="14"/>
      <c r="PYV168" s="14"/>
      <c r="PYW168" s="14"/>
      <c r="PYX168" s="14"/>
      <c r="PYY168" s="14"/>
      <c r="PYZ168" s="14"/>
      <c r="PZA168" s="14"/>
      <c r="PZB168" s="14"/>
      <c r="PZC168" s="14"/>
      <c r="PZD168" s="14"/>
      <c r="PZE168" s="14"/>
      <c r="PZF168" s="14"/>
      <c r="PZG168" s="14"/>
      <c r="PZH168" s="14"/>
      <c r="PZI168" s="14"/>
      <c r="PZJ168" s="14"/>
      <c r="PZK168" s="14"/>
      <c r="PZL168" s="14"/>
      <c r="PZM168" s="14"/>
      <c r="PZN168" s="14"/>
      <c r="PZO168" s="14"/>
      <c r="PZP168" s="14"/>
      <c r="PZQ168" s="14"/>
      <c r="PZR168" s="14"/>
      <c r="PZS168" s="14"/>
      <c r="PZT168" s="14"/>
      <c r="PZU168" s="14"/>
      <c r="PZV168" s="14"/>
      <c r="PZW168" s="14"/>
      <c r="PZX168" s="14"/>
      <c r="PZY168" s="14"/>
      <c r="PZZ168" s="14"/>
      <c r="QAA168" s="14"/>
      <c r="QAB168" s="14"/>
      <c r="QAC168" s="14"/>
      <c r="QAD168" s="14"/>
      <c r="QAE168" s="14"/>
      <c r="QAF168" s="14"/>
      <c r="QAG168" s="14"/>
      <c r="QAH168" s="14"/>
      <c r="QAI168" s="14"/>
      <c r="QAJ168" s="14"/>
      <c r="QAK168" s="14"/>
      <c r="QAL168" s="14"/>
      <c r="QAM168" s="14"/>
      <c r="QAN168" s="14"/>
      <c r="QAO168" s="14"/>
      <c r="QAP168" s="14"/>
      <c r="QAQ168" s="14"/>
      <c r="QAR168" s="14"/>
      <c r="QAS168" s="14"/>
      <c r="QAT168" s="14"/>
      <c r="QAU168" s="14"/>
      <c r="QAV168" s="14"/>
      <c r="QAW168" s="14"/>
      <c r="QAX168" s="14"/>
      <c r="QAY168" s="14"/>
      <c r="QAZ168" s="14"/>
      <c r="QBA168" s="14"/>
      <c r="QBB168" s="14"/>
      <c r="QBC168" s="14"/>
      <c r="QBD168" s="14"/>
      <c r="QBE168" s="14"/>
      <c r="QBF168" s="14"/>
      <c r="QBG168" s="14"/>
      <c r="QBH168" s="14"/>
      <c r="QBI168" s="14"/>
      <c r="QBJ168" s="14"/>
      <c r="QBK168" s="14"/>
      <c r="QBL168" s="14"/>
      <c r="QBM168" s="14"/>
      <c r="QBN168" s="14"/>
      <c r="QBO168" s="14"/>
      <c r="QBP168" s="14"/>
      <c r="QBQ168" s="14"/>
      <c r="QBR168" s="14"/>
      <c r="QBS168" s="14"/>
      <c r="QBT168" s="14"/>
      <c r="QBU168" s="14"/>
      <c r="QBV168" s="14"/>
      <c r="QBW168" s="14"/>
      <c r="QBX168" s="14"/>
      <c r="QBY168" s="14"/>
      <c r="QBZ168" s="14"/>
      <c r="QCA168" s="14"/>
      <c r="QCB168" s="14"/>
      <c r="QCC168" s="14"/>
      <c r="QCD168" s="14"/>
      <c r="QCE168" s="14"/>
      <c r="QCF168" s="14"/>
      <c r="QCG168" s="14"/>
      <c r="QCH168" s="14"/>
      <c r="QCI168" s="14"/>
      <c r="QCJ168" s="14"/>
      <c r="QCK168" s="14"/>
      <c r="QCL168" s="14"/>
      <c r="QCM168" s="14"/>
      <c r="QCN168" s="14"/>
      <c r="QCO168" s="14"/>
      <c r="QCP168" s="14"/>
      <c r="QCQ168" s="14"/>
      <c r="QCR168" s="14"/>
      <c r="QCS168" s="14"/>
      <c r="QCT168" s="14"/>
      <c r="QCU168" s="14"/>
      <c r="QCV168" s="14"/>
      <c r="QCW168" s="14"/>
      <c r="QCX168" s="14"/>
      <c r="QCY168" s="14"/>
      <c r="QCZ168" s="14"/>
      <c r="QDA168" s="14"/>
      <c r="QDB168" s="14"/>
      <c r="QDC168" s="14"/>
      <c r="QDD168" s="14"/>
      <c r="QDE168" s="14"/>
      <c r="QDF168" s="14"/>
      <c r="QDG168" s="14"/>
      <c r="QDH168" s="14"/>
      <c r="QDI168" s="14"/>
      <c r="QDJ168" s="14"/>
      <c r="QDK168" s="14"/>
      <c r="QDL168" s="14"/>
      <c r="QDM168" s="14"/>
      <c r="QDN168" s="14"/>
      <c r="QDO168" s="14"/>
      <c r="QDP168" s="14"/>
      <c r="QDQ168" s="14"/>
      <c r="QDR168" s="14"/>
      <c r="QDS168" s="14"/>
      <c r="QDT168" s="14"/>
      <c r="QDU168" s="14"/>
      <c r="QDV168" s="14"/>
      <c r="QDW168" s="14"/>
      <c r="QDX168" s="14"/>
      <c r="QDY168" s="14"/>
      <c r="QDZ168" s="14"/>
      <c r="QEA168" s="14"/>
      <c r="QEB168" s="14"/>
      <c r="QEC168" s="14"/>
      <c r="QED168" s="14"/>
      <c r="QEE168" s="14"/>
      <c r="QEF168" s="14"/>
      <c r="QEG168" s="14"/>
      <c r="QEH168" s="14"/>
      <c r="QEI168" s="14"/>
      <c r="QEJ168" s="14"/>
      <c r="QEK168" s="14"/>
      <c r="QEL168" s="14"/>
      <c r="QEM168" s="14"/>
      <c r="QEN168" s="14"/>
      <c r="QEO168" s="14"/>
      <c r="QEP168" s="14"/>
      <c r="QEQ168" s="14"/>
      <c r="QER168" s="14"/>
      <c r="QES168" s="14"/>
      <c r="QET168" s="14"/>
      <c r="QEU168" s="14"/>
      <c r="QEV168" s="14"/>
      <c r="QEW168" s="14"/>
      <c r="QEX168" s="14"/>
      <c r="QEY168" s="14"/>
      <c r="QEZ168" s="14"/>
      <c r="QFA168" s="14"/>
      <c r="QFB168" s="14"/>
      <c r="QFC168" s="14"/>
      <c r="QFD168" s="14"/>
      <c r="QFE168" s="14"/>
      <c r="QFF168" s="14"/>
      <c r="QFG168" s="14"/>
      <c r="QFH168" s="14"/>
      <c r="QFI168" s="14"/>
      <c r="QFJ168" s="14"/>
      <c r="QFK168" s="14"/>
      <c r="QFL168" s="14"/>
      <c r="QFM168" s="14"/>
      <c r="QFN168" s="14"/>
      <c r="QFO168" s="14"/>
      <c r="QFP168" s="14"/>
      <c r="QFQ168" s="14"/>
      <c r="QFR168" s="14"/>
      <c r="QFS168" s="14"/>
      <c r="QFT168" s="14"/>
      <c r="QFU168" s="14"/>
      <c r="QFV168" s="14"/>
      <c r="QFW168" s="14"/>
      <c r="QFX168" s="14"/>
      <c r="QFY168" s="14"/>
      <c r="QFZ168" s="14"/>
      <c r="QGA168" s="14"/>
      <c r="QGB168" s="14"/>
      <c r="QGC168" s="14"/>
      <c r="QGD168" s="14"/>
      <c r="QGE168" s="14"/>
      <c r="QGF168" s="14"/>
      <c r="QGG168" s="14"/>
      <c r="QGH168" s="14"/>
      <c r="QGI168" s="14"/>
      <c r="QGJ168" s="14"/>
      <c r="QGK168" s="14"/>
      <c r="QGL168" s="14"/>
      <c r="QGM168" s="14"/>
      <c r="QGN168" s="14"/>
      <c r="QGO168" s="14"/>
      <c r="QGP168" s="14"/>
      <c r="QGQ168" s="14"/>
      <c r="QGR168" s="14"/>
      <c r="QGS168" s="14"/>
      <c r="QGT168" s="14"/>
      <c r="QGU168" s="14"/>
      <c r="QGV168" s="14"/>
      <c r="QGW168" s="14"/>
      <c r="QGX168" s="14"/>
      <c r="QGY168" s="14"/>
      <c r="QGZ168" s="14"/>
      <c r="QHA168" s="14"/>
      <c r="QHB168" s="14"/>
      <c r="QHC168" s="14"/>
      <c r="QHD168" s="14"/>
      <c r="QHE168" s="14"/>
      <c r="QHF168" s="14"/>
      <c r="QHG168" s="14"/>
      <c r="QHH168" s="14"/>
      <c r="QHI168" s="14"/>
      <c r="QHJ168" s="14"/>
      <c r="QHK168" s="14"/>
      <c r="QHL168" s="14"/>
      <c r="QHM168" s="14"/>
      <c r="QHN168" s="14"/>
      <c r="QHO168" s="14"/>
      <c r="QHP168" s="14"/>
      <c r="QHQ168" s="14"/>
      <c r="QHR168" s="14"/>
      <c r="QHS168" s="14"/>
      <c r="QHT168" s="14"/>
      <c r="QHU168" s="14"/>
      <c r="QHV168" s="14"/>
      <c r="QHW168" s="14"/>
      <c r="QHX168" s="14"/>
      <c r="QHY168" s="14"/>
      <c r="QHZ168" s="14"/>
      <c r="QIA168" s="14"/>
      <c r="QIB168" s="14"/>
      <c r="QIC168" s="14"/>
      <c r="QID168" s="14"/>
      <c r="QIE168" s="14"/>
      <c r="QIF168" s="14"/>
      <c r="QIG168" s="14"/>
      <c r="QIH168" s="14"/>
      <c r="QII168" s="14"/>
      <c r="QIJ168" s="14"/>
      <c r="QIK168" s="14"/>
      <c r="QIL168" s="14"/>
      <c r="QIM168" s="14"/>
      <c r="QIN168" s="14"/>
      <c r="QIO168" s="14"/>
      <c r="QIP168" s="14"/>
      <c r="QIQ168" s="14"/>
      <c r="QIR168" s="14"/>
      <c r="QIS168" s="14"/>
      <c r="QIT168" s="14"/>
      <c r="QIU168" s="14"/>
      <c r="QIV168" s="14"/>
      <c r="QIW168" s="14"/>
      <c r="QIX168" s="14"/>
      <c r="QIY168" s="14"/>
      <c r="QIZ168" s="14"/>
      <c r="QJA168" s="14"/>
      <c r="QJB168" s="14"/>
      <c r="QJC168" s="14"/>
      <c r="QJD168" s="14"/>
      <c r="QJE168" s="14"/>
      <c r="QJF168" s="14"/>
      <c r="QJG168" s="14"/>
      <c r="QJH168" s="14"/>
      <c r="QJI168" s="14"/>
      <c r="QJJ168" s="14"/>
      <c r="QJK168" s="14"/>
      <c r="QJL168" s="14"/>
      <c r="QJM168" s="14"/>
      <c r="QJN168" s="14"/>
      <c r="QJO168" s="14"/>
      <c r="QJP168" s="14"/>
      <c r="QJQ168" s="14"/>
      <c r="QJR168" s="14"/>
      <c r="QJS168" s="14"/>
      <c r="QJT168" s="14"/>
      <c r="QJU168" s="14"/>
      <c r="QJV168" s="14"/>
      <c r="QJW168" s="14"/>
      <c r="QJX168" s="14"/>
      <c r="QJY168" s="14"/>
      <c r="QJZ168" s="14"/>
      <c r="QKA168" s="14"/>
      <c r="QKB168" s="14"/>
      <c r="QKC168" s="14"/>
      <c r="QKD168" s="14"/>
      <c r="QKE168" s="14"/>
      <c r="QKF168" s="14"/>
      <c r="QKG168" s="14"/>
      <c r="QKH168" s="14"/>
      <c r="QKI168" s="14"/>
      <c r="QKJ168" s="14"/>
      <c r="QKK168" s="14"/>
      <c r="QKL168" s="14"/>
      <c r="QKM168" s="14"/>
      <c r="QKN168" s="14"/>
      <c r="QKO168" s="14"/>
      <c r="QKP168" s="14"/>
      <c r="QKQ168" s="14"/>
      <c r="QKR168" s="14"/>
      <c r="QKS168" s="14"/>
      <c r="QKT168" s="14"/>
      <c r="QKU168" s="14"/>
      <c r="QKV168" s="14"/>
      <c r="QKW168" s="14"/>
      <c r="QKX168" s="14"/>
      <c r="QKY168" s="14"/>
      <c r="QKZ168" s="14"/>
      <c r="QLA168" s="14"/>
      <c r="QLB168" s="14"/>
      <c r="QLC168" s="14"/>
      <c r="QLD168" s="14"/>
      <c r="QLE168" s="14"/>
      <c r="QLF168" s="14"/>
      <c r="QLG168" s="14"/>
      <c r="QLH168" s="14"/>
      <c r="QLI168" s="14"/>
      <c r="QLJ168" s="14"/>
      <c r="QLK168" s="14"/>
      <c r="QLL168" s="14"/>
      <c r="QLM168" s="14"/>
      <c r="QLN168" s="14"/>
      <c r="QLO168" s="14"/>
      <c r="QLP168" s="14"/>
      <c r="QLQ168" s="14"/>
      <c r="QLR168" s="14"/>
      <c r="QLS168" s="14"/>
      <c r="QLT168" s="14"/>
      <c r="QLU168" s="14"/>
      <c r="QLV168" s="14"/>
      <c r="QLW168" s="14"/>
      <c r="QLX168" s="14"/>
      <c r="QLY168" s="14"/>
      <c r="QLZ168" s="14"/>
      <c r="QMA168" s="14"/>
      <c r="QMB168" s="14"/>
      <c r="QMC168" s="14"/>
      <c r="QMD168" s="14"/>
      <c r="QME168" s="14"/>
      <c r="QMF168" s="14"/>
      <c r="QMG168" s="14"/>
      <c r="QMH168" s="14"/>
      <c r="QMI168" s="14"/>
      <c r="QMJ168" s="14"/>
      <c r="QMK168" s="14"/>
      <c r="QML168" s="14"/>
      <c r="QMM168" s="14"/>
      <c r="QMN168" s="14"/>
      <c r="QMO168" s="14"/>
      <c r="QMP168" s="14"/>
      <c r="QMQ168" s="14"/>
      <c r="QMR168" s="14"/>
      <c r="QMS168" s="14"/>
      <c r="QMT168" s="14"/>
      <c r="QMU168" s="14"/>
      <c r="QMV168" s="14"/>
      <c r="QMW168" s="14"/>
      <c r="QMX168" s="14"/>
      <c r="QMY168" s="14"/>
      <c r="QMZ168" s="14"/>
      <c r="QNA168" s="14"/>
      <c r="QNB168" s="14"/>
      <c r="QNC168" s="14"/>
      <c r="QND168" s="14"/>
      <c r="QNE168" s="14"/>
      <c r="QNF168" s="14"/>
      <c r="QNG168" s="14"/>
      <c r="QNH168" s="14"/>
      <c r="QNI168" s="14"/>
      <c r="QNJ168" s="14"/>
      <c r="QNK168" s="14"/>
      <c r="QNL168" s="14"/>
      <c r="QNM168" s="14"/>
      <c r="QNN168" s="14"/>
      <c r="QNO168" s="14"/>
      <c r="QNP168" s="14"/>
      <c r="QNQ168" s="14"/>
      <c r="QNR168" s="14"/>
      <c r="QNS168" s="14"/>
      <c r="QNT168" s="14"/>
      <c r="QNU168" s="14"/>
      <c r="QNV168" s="14"/>
      <c r="QNW168" s="14"/>
      <c r="QNX168" s="14"/>
      <c r="QNY168" s="14"/>
      <c r="QNZ168" s="14"/>
      <c r="QOA168" s="14"/>
      <c r="QOB168" s="14"/>
      <c r="QOC168" s="14"/>
      <c r="QOD168" s="14"/>
      <c r="QOE168" s="14"/>
      <c r="QOF168" s="14"/>
      <c r="QOG168" s="14"/>
      <c r="QOH168" s="14"/>
      <c r="QOI168" s="14"/>
      <c r="QOJ168" s="14"/>
      <c r="QOK168" s="14"/>
      <c r="QOL168" s="14"/>
      <c r="QOM168" s="14"/>
      <c r="QON168" s="14"/>
      <c r="QOO168" s="14"/>
      <c r="QOP168" s="14"/>
      <c r="QOQ168" s="14"/>
      <c r="QOR168" s="14"/>
      <c r="QOS168" s="14"/>
      <c r="QOT168" s="14"/>
      <c r="QOU168" s="14"/>
      <c r="QOV168" s="14"/>
      <c r="QOW168" s="14"/>
      <c r="QOX168" s="14"/>
      <c r="QOY168" s="14"/>
      <c r="QOZ168" s="14"/>
      <c r="QPA168" s="14"/>
      <c r="QPB168" s="14"/>
      <c r="QPC168" s="14"/>
      <c r="QPD168" s="14"/>
      <c r="QPE168" s="14"/>
      <c r="QPF168" s="14"/>
      <c r="QPG168" s="14"/>
      <c r="QPH168" s="14"/>
      <c r="QPI168" s="14"/>
      <c r="QPJ168" s="14"/>
      <c r="QPK168" s="14"/>
      <c r="QPL168" s="14"/>
      <c r="QPM168" s="14"/>
      <c r="QPN168" s="14"/>
      <c r="QPO168" s="14"/>
      <c r="QPP168" s="14"/>
      <c r="QPQ168" s="14"/>
      <c r="QPR168" s="14"/>
      <c r="QPS168" s="14"/>
      <c r="QPT168" s="14"/>
      <c r="QPU168" s="14"/>
      <c r="QPV168" s="14"/>
      <c r="QPW168" s="14"/>
      <c r="QPX168" s="14"/>
      <c r="QPY168" s="14"/>
      <c r="QPZ168" s="14"/>
      <c r="QQA168" s="14"/>
      <c r="QQB168" s="14"/>
      <c r="QQC168" s="14"/>
      <c r="QQD168" s="14"/>
      <c r="QQE168" s="14"/>
      <c r="QQF168" s="14"/>
      <c r="QQG168" s="14"/>
      <c r="QQH168" s="14"/>
      <c r="QQI168" s="14"/>
      <c r="QQJ168" s="14"/>
      <c r="QQK168" s="14"/>
      <c r="QQL168" s="14"/>
      <c r="QQM168" s="14"/>
      <c r="QQN168" s="14"/>
      <c r="QQO168" s="14"/>
      <c r="QQP168" s="14"/>
      <c r="QQQ168" s="14"/>
      <c r="QQR168" s="14"/>
      <c r="QQS168" s="14"/>
      <c r="QQT168" s="14"/>
      <c r="QQU168" s="14"/>
      <c r="QQV168" s="14"/>
      <c r="QQW168" s="14"/>
      <c r="QQX168" s="14"/>
      <c r="QQY168" s="14"/>
      <c r="QQZ168" s="14"/>
      <c r="QRA168" s="14"/>
      <c r="QRB168" s="14"/>
      <c r="QRC168" s="14"/>
      <c r="QRD168" s="14"/>
      <c r="QRE168" s="14"/>
      <c r="QRF168" s="14"/>
      <c r="QRG168" s="14"/>
      <c r="QRH168" s="14"/>
      <c r="QRI168" s="14"/>
      <c r="QRJ168" s="14"/>
      <c r="QRK168" s="14"/>
      <c r="QRL168" s="14"/>
      <c r="QRM168" s="14"/>
      <c r="QRN168" s="14"/>
      <c r="QRO168" s="14"/>
      <c r="QRP168" s="14"/>
      <c r="QRQ168" s="14"/>
      <c r="QRR168" s="14"/>
      <c r="QRS168" s="14"/>
      <c r="QRT168" s="14"/>
      <c r="QRU168" s="14"/>
      <c r="QRV168" s="14"/>
      <c r="QRW168" s="14"/>
      <c r="QRX168" s="14"/>
      <c r="QRY168" s="14"/>
      <c r="QRZ168" s="14"/>
      <c r="QSA168" s="14"/>
      <c r="QSB168" s="14"/>
      <c r="QSC168" s="14"/>
      <c r="QSD168" s="14"/>
      <c r="QSE168" s="14"/>
      <c r="QSF168" s="14"/>
      <c r="QSG168" s="14"/>
      <c r="QSH168" s="14"/>
      <c r="QSI168" s="14"/>
      <c r="QSJ168" s="14"/>
      <c r="QSK168" s="14"/>
      <c r="QSL168" s="14"/>
      <c r="QSM168" s="14"/>
      <c r="QSN168" s="14"/>
      <c r="QSO168" s="14"/>
      <c r="QSP168" s="14"/>
      <c r="QSQ168" s="14"/>
      <c r="QSR168" s="14"/>
      <c r="QSS168" s="14"/>
      <c r="QST168" s="14"/>
      <c r="QSU168" s="14"/>
      <c r="QSV168" s="14"/>
      <c r="QSW168" s="14"/>
      <c r="QSX168" s="14"/>
      <c r="QSY168" s="14"/>
      <c r="QSZ168" s="14"/>
      <c r="QTA168" s="14"/>
      <c r="QTB168" s="14"/>
      <c r="QTC168" s="14"/>
      <c r="QTD168" s="14"/>
      <c r="QTE168" s="14"/>
      <c r="QTF168" s="14"/>
      <c r="QTG168" s="14"/>
      <c r="QTH168" s="14"/>
      <c r="QTI168" s="14"/>
      <c r="QTJ168" s="14"/>
      <c r="QTK168" s="14"/>
      <c r="QTL168" s="14"/>
      <c r="QTM168" s="14"/>
      <c r="QTN168" s="14"/>
      <c r="QTO168" s="14"/>
      <c r="QTP168" s="14"/>
      <c r="QTQ168" s="14"/>
      <c r="QTR168" s="14"/>
      <c r="QTS168" s="14"/>
      <c r="QTT168" s="14"/>
      <c r="QTU168" s="14"/>
      <c r="QTV168" s="14"/>
      <c r="QTW168" s="14"/>
      <c r="QTX168" s="14"/>
      <c r="QTY168" s="14"/>
      <c r="QTZ168" s="14"/>
      <c r="QUA168" s="14"/>
      <c r="QUB168" s="14"/>
      <c r="QUC168" s="14"/>
      <c r="QUD168" s="14"/>
      <c r="QUE168" s="14"/>
      <c r="QUF168" s="14"/>
      <c r="QUG168" s="14"/>
      <c r="QUH168" s="14"/>
      <c r="QUI168" s="14"/>
      <c r="QUJ168" s="14"/>
      <c r="QUK168" s="14"/>
      <c r="QUL168" s="14"/>
      <c r="QUM168" s="14"/>
      <c r="QUN168" s="14"/>
      <c r="QUO168" s="14"/>
      <c r="QUP168" s="14"/>
      <c r="QUQ168" s="14"/>
      <c r="QUR168" s="14"/>
      <c r="QUS168" s="14"/>
      <c r="QUT168" s="14"/>
      <c r="QUU168" s="14"/>
      <c r="QUV168" s="14"/>
      <c r="QUW168" s="14"/>
      <c r="QUX168" s="14"/>
      <c r="QUY168" s="14"/>
      <c r="QUZ168" s="14"/>
      <c r="QVA168" s="14"/>
      <c r="QVB168" s="14"/>
      <c r="QVC168" s="14"/>
      <c r="QVD168" s="14"/>
      <c r="QVE168" s="14"/>
      <c r="QVF168" s="14"/>
      <c r="QVG168" s="14"/>
      <c r="QVH168" s="14"/>
      <c r="QVI168" s="14"/>
      <c r="QVJ168" s="14"/>
      <c r="QVK168" s="14"/>
      <c r="QVL168" s="14"/>
      <c r="QVM168" s="14"/>
      <c r="QVN168" s="14"/>
      <c r="QVO168" s="14"/>
      <c r="QVP168" s="14"/>
      <c r="QVQ168" s="14"/>
      <c r="QVR168" s="14"/>
      <c r="QVS168" s="14"/>
      <c r="QVT168" s="14"/>
      <c r="QVU168" s="14"/>
      <c r="QVV168" s="14"/>
      <c r="QVW168" s="14"/>
      <c r="QVX168" s="14"/>
      <c r="QVY168" s="14"/>
      <c r="QVZ168" s="14"/>
      <c r="QWA168" s="14"/>
      <c r="QWB168" s="14"/>
      <c r="QWC168" s="14"/>
      <c r="QWD168" s="14"/>
      <c r="QWE168" s="14"/>
      <c r="QWF168" s="14"/>
      <c r="QWG168" s="14"/>
      <c r="QWH168" s="14"/>
      <c r="QWI168" s="14"/>
      <c r="QWJ168" s="14"/>
      <c r="QWK168" s="14"/>
      <c r="QWL168" s="14"/>
      <c r="QWM168" s="14"/>
      <c r="QWN168" s="14"/>
      <c r="QWO168" s="14"/>
      <c r="QWP168" s="14"/>
      <c r="QWQ168" s="14"/>
      <c r="QWR168" s="14"/>
      <c r="QWS168" s="14"/>
      <c r="QWT168" s="14"/>
      <c r="QWU168" s="14"/>
      <c r="QWV168" s="14"/>
      <c r="QWW168" s="14"/>
      <c r="QWX168" s="14"/>
      <c r="QWY168" s="14"/>
      <c r="QWZ168" s="14"/>
      <c r="QXA168" s="14"/>
      <c r="QXB168" s="14"/>
      <c r="QXC168" s="14"/>
      <c r="QXD168" s="14"/>
      <c r="QXE168" s="14"/>
      <c r="QXF168" s="14"/>
      <c r="QXG168" s="14"/>
      <c r="QXH168" s="14"/>
      <c r="QXI168" s="14"/>
      <c r="QXJ168" s="14"/>
      <c r="QXK168" s="14"/>
      <c r="QXL168" s="14"/>
      <c r="QXM168" s="14"/>
      <c r="QXN168" s="14"/>
      <c r="QXO168" s="14"/>
      <c r="QXP168" s="14"/>
      <c r="QXQ168" s="14"/>
      <c r="QXR168" s="14"/>
      <c r="QXS168" s="14"/>
      <c r="QXT168" s="14"/>
      <c r="QXU168" s="14"/>
      <c r="QXV168" s="14"/>
      <c r="QXW168" s="14"/>
      <c r="QXX168" s="14"/>
      <c r="QXY168" s="14"/>
      <c r="QXZ168" s="14"/>
      <c r="QYA168" s="14"/>
      <c r="QYB168" s="14"/>
      <c r="QYC168" s="14"/>
      <c r="QYD168" s="14"/>
      <c r="QYE168" s="14"/>
      <c r="QYF168" s="14"/>
      <c r="QYG168" s="14"/>
      <c r="QYH168" s="14"/>
      <c r="QYI168" s="14"/>
      <c r="QYJ168" s="14"/>
      <c r="QYK168" s="14"/>
      <c r="QYL168" s="14"/>
      <c r="QYM168" s="14"/>
      <c r="QYN168" s="14"/>
      <c r="QYO168" s="14"/>
      <c r="QYP168" s="14"/>
      <c r="QYQ168" s="14"/>
      <c r="QYR168" s="14"/>
      <c r="QYS168" s="14"/>
      <c r="QYT168" s="14"/>
      <c r="QYU168" s="14"/>
      <c r="QYV168" s="14"/>
      <c r="QYW168" s="14"/>
      <c r="QYX168" s="14"/>
      <c r="QYY168" s="14"/>
      <c r="QYZ168" s="14"/>
      <c r="QZA168" s="14"/>
      <c r="QZB168" s="14"/>
      <c r="QZC168" s="14"/>
      <c r="QZD168" s="14"/>
      <c r="QZE168" s="14"/>
      <c r="QZF168" s="14"/>
      <c r="QZG168" s="14"/>
      <c r="QZH168" s="14"/>
      <c r="QZI168" s="14"/>
      <c r="QZJ168" s="14"/>
      <c r="QZK168" s="14"/>
      <c r="QZL168" s="14"/>
      <c r="QZM168" s="14"/>
      <c r="QZN168" s="14"/>
      <c r="QZO168" s="14"/>
      <c r="QZP168" s="14"/>
      <c r="QZQ168" s="14"/>
      <c r="QZR168" s="14"/>
      <c r="QZS168" s="14"/>
      <c r="QZT168" s="14"/>
      <c r="QZU168" s="14"/>
      <c r="QZV168" s="14"/>
      <c r="QZW168" s="14"/>
      <c r="QZX168" s="14"/>
      <c r="QZY168" s="14"/>
      <c r="QZZ168" s="14"/>
      <c r="RAA168" s="14"/>
      <c r="RAB168" s="14"/>
      <c r="RAC168" s="14"/>
      <c r="RAD168" s="14"/>
      <c r="RAE168" s="14"/>
      <c r="RAF168" s="14"/>
      <c r="RAG168" s="14"/>
      <c r="RAH168" s="14"/>
      <c r="RAI168" s="14"/>
      <c r="RAJ168" s="14"/>
      <c r="RAK168" s="14"/>
      <c r="RAL168" s="14"/>
      <c r="RAM168" s="14"/>
      <c r="RAN168" s="14"/>
      <c r="RAO168" s="14"/>
      <c r="RAP168" s="14"/>
      <c r="RAQ168" s="14"/>
      <c r="RAR168" s="14"/>
      <c r="RAS168" s="14"/>
      <c r="RAT168" s="14"/>
      <c r="RAU168" s="14"/>
      <c r="RAV168" s="14"/>
      <c r="RAW168" s="14"/>
      <c r="RAX168" s="14"/>
      <c r="RAY168" s="14"/>
      <c r="RAZ168" s="14"/>
      <c r="RBA168" s="14"/>
      <c r="RBB168" s="14"/>
      <c r="RBC168" s="14"/>
      <c r="RBD168" s="14"/>
      <c r="RBE168" s="14"/>
      <c r="RBF168" s="14"/>
      <c r="RBG168" s="14"/>
      <c r="RBH168" s="14"/>
      <c r="RBI168" s="14"/>
      <c r="RBJ168" s="14"/>
      <c r="RBK168" s="14"/>
      <c r="RBL168" s="14"/>
      <c r="RBM168" s="14"/>
      <c r="RBN168" s="14"/>
      <c r="RBO168" s="14"/>
      <c r="RBP168" s="14"/>
      <c r="RBQ168" s="14"/>
      <c r="RBR168" s="14"/>
      <c r="RBS168" s="14"/>
      <c r="RBT168" s="14"/>
      <c r="RBU168" s="14"/>
      <c r="RBV168" s="14"/>
      <c r="RBW168" s="14"/>
      <c r="RBX168" s="14"/>
      <c r="RBY168" s="14"/>
      <c r="RBZ168" s="14"/>
      <c r="RCA168" s="14"/>
      <c r="RCB168" s="14"/>
      <c r="RCC168" s="14"/>
      <c r="RCD168" s="14"/>
      <c r="RCE168" s="14"/>
      <c r="RCF168" s="14"/>
      <c r="RCG168" s="14"/>
      <c r="RCH168" s="14"/>
      <c r="RCI168" s="14"/>
      <c r="RCJ168" s="14"/>
      <c r="RCK168" s="14"/>
      <c r="RCL168" s="14"/>
      <c r="RCM168" s="14"/>
      <c r="RCN168" s="14"/>
      <c r="RCO168" s="14"/>
      <c r="RCP168" s="14"/>
      <c r="RCQ168" s="14"/>
      <c r="RCR168" s="14"/>
      <c r="RCS168" s="14"/>
      <c r="RCT168" s="14"/>
      <c r="RCU168" s="14"/>
      <c r="RCV168" s="14"/>
      <c r="RCW168" s="14"/>
      <c r="RCX168" s="14"/>
      <c r="RCY168" s="14"/>
      <c r="RCZ168" s="14"/>
      <c r="RDA168" s="14"/>
      <c r="RDB168" s="14"/>
      <c r="RDC168" s="14"/>
      <c r="RDD168" s="14"/>
      <c r="RDE168" s="14"/>
      <c r="RDF168" s="14"/>
      <c r="RDG168" s="14"/>
      <c r="RDH168" s="14"/>
      <c r="RDI168" s="14"/>
      <c r="RDJ168" s="14"/>
      <c r="RDK168" s="14"/>
      <c r="RDL168" s="14"/>
      <c r="RDM168" s="14"/>
      <c r="RDN168" s="14"/>
      <c r="RDO168" s="14"/>
      <c r="RDP168" s="14"/>
      <c r="RDQ168" s="14"/>
      <c r="RDR168" s="14"/>
      <c r="RDS168" s="14"/>
      <c r="RDT168" s="14"/>
      <c r="RDU168" s="14"/>
      <c r="RDV168" s="14"/>
      <c r="RDW168" s="14"/>
      <c r="RDX168" s="14"/>
      <c r="RDY168" s="14"/>
      <c r="RDZ168" s="14"/>
      <c r="REA168" s="14"/>
      <c r="REB168" s="14"/>
      <c r="REC168" s="14"/>
      <c r="RED168" s="14"/>
      <c r="REE168" s="14"/>
      <c r="REF168" s="14"/>
      <c r="REG168" s="14"/>
      <c r="REH168" s="14"/>
      <c r="REI168" s="14"/>
      <c r="REJ168" s="14"/>
      <c r="REK168" s="14"/>
      <c r="REL168" s="14"/>
      <c r="REM168" s="14"/>
      <c r="REN168" s="14"/>
      <c r="REO168" s="14"/>
      <c r="REP168" s="14"/>
      <c r="REQ168" s="14"/>
      <c r="RER168" s="14"/>
      <c r="RES168" s="14"/>
      <c r="RET168" s="14"/>
      <c r="REU168" s="14"/>
      <c r="REV168" s="14"/>
      <c r="REW168" s="14"/>
      <c r="REX168" s="14"/>
      <c r="REY168" s="14"/>
      <c r="REZ168" s="14"/>
      <c r="RFA168" s="14"/>
      <c r="RFB168" s="14"/>
      <c r="RFC168" s="14"/>
      <c r="RFD168" s="14"/>
      <c r="RFE168" s="14"/>
      <c r="RFF168" s="14"/>
      <c r="RFG168" s="14"/>
      <c r="RFH168" s="14"/>
      <c r="RFI168" s="14"/>
      <c r="RFJ168" s="14"/>
      <c r="RFK168" s="14"/>
      <c r="RFL168" s="14"/>
      <c r="RFM168" s="14"/>
      <c r="RFN168" s="14"/>
      <c r="RFO168" s="14"/>
      <c r="RFP168" s="14"/>
      <c r="RFQ168" s="14"/>
      <c r="RFR168" s="14"/>
      <c r="RFS168" s="14"/>
      <c r="RFT168" s="14"/>
      <c r="RFU168" s="14"/>
      <c r="RFV168" s="14"/>
      <c r="RFW168" s="14"/>
      <c r="RFX168" s="14"/>
      <c r="RFY168" s="14"/>
      <c r="RFZ168" s="14"/>
      <c r="RGA168" s="14"/>
      <c r="RGB168" s="14"/>
      <c r="RGC168" s="14"/>
      <c r="RGD168" s="14"/>
      <c r="RGE168" s="14"/>
      <c r="RGF168" s="14"/>
      <c r="RGG168" s="14"/>
      <c r="RGH168" s="14"/>
      <c r="RGI168" s="14"/>
      <c r="RGJ168" s="14"/>
      <c r="RGK168" s="14"/>
      <c r="RGL168" s="14"/>
      <c r="RGM168" s="14"/>
      <c r="RGN168" s="14"/>
      <c r="RGO168" s="14"/>
      <c r="RGP168" s="14"/>
      <c r="RGQ168" s="14"/>
      <c r="RGR168" s="14"/>
      <c r="RGS168" s="14"/>
      <c r="RGT168" s="14"/>
      <c r="RGU168" s="14"/>
      <c r="RGV168" s="14"/>
      <c r="RGW168" s="14"/>
      <c r="RGX168" s="14"/>
      <c r="RGY168" s="14"/>
      <c r="RGZ168" s="14"/>
      <c r="RHA168" s="14"/>
      <c r="RHB168" s="14"/>
      <c r="RHC168" s="14"/>
      <c r="RHD168" s="14"/>
      <c r="RHE168" s="14"/>
      <c r="RHF168" s="14"/>
      <c r="RHG168" s="14"/>
      <c r="RHH168" s="14"/>
      <c r="RHI168" s="14"/>
      <c r="RHJ168" s="14"/>
      <c r="RHK168" s="14"/>
      <c r="RHL168" s="14"/>
      <c r="RHM168" s="14"/>
      <c r="RHN168" s="14"/>
      <c r="RHO168" s="14"/>
      <c r="RHP168" s="14"/>
      <c r="RHQ168" s="14"/>
      <c r="RHR168" s="14"/>
      <c r="RHS168" s="14"/>
      <c r="RHT168" s="14"/>
      <c r="RHU168" s="14"/>
      <c r="RHV168" s="14"/>
      <c r="RHW168" s="14"/>
      <c r="RHX168" s="14"/>
      <c r="RHY168" s="14"/>
      <c r="RHZ168" s="14"/>
      <c r="RIA168" s="14"/>
      <c r="RIB168" s="14"/>
      <c r="RIC168" s="14"/>
      <c r="RID168" s="14"/>
      <c r="RIE168" s="14"/>
      <c r="RIF168" s="14"/>
      <c r="RIG168" s="14"/>
      <c r="RIH168" s="14"/>
      <c r="RII168" s="14"/>
      <c r="RIJ168" s="14"/>
      <c r="RIK168" s="14"/>
      <c r="RIL168" s="14"/>
      <c r="RIM168" s="14"/>
      <c r="RIN168" s="14"/>
      <c r="RIO168" s="14"/>
      <c r="RIP168" s="14"/>
      <c r="RIQ168" s="14"/>
      <c r="RIR168" s="14"/>
      <c r="RIS168" s="14"/>
      <c r="RIT168" s="14"/>
      <c r="RIU168" s="14"/>
      <c r="RIV168" s="14"/>
      <c r="RIW168" s="14"/>
      <c r="RIX168" s="14"/>
      <c r="RIY168" s="14"/>
      <c r="RIZ168" s="14"/>
      <c r="RJA168" s="14"/>
      <c r="RJB168" s="14"/>
      <c r="RJC168" s="14"/>
      <c r="RJD168" s="14"/>
      <c r="RJE168" s="14"/>
      <c r="RJF168" s="14"/>
      <c r="RJG168" s="14"/>
      <c r="RJH168" s="14"/>
      <c r="RJI168" s="14"/>
      <c r="RJJ168" s="14"/>
      <c r="RJK168" s="14"/>
      <c r="RJL168" s="14"/>
      <c r="RJM168" s="14"/>
      <c r="RJN168" s="14"/>
      <c r="RJO168" s="14"/>
      <c r="RJP168" s="14"/>
      <c r="RJQ168" s="14"/>
      <c r="RJR168" s="14"/>
      <c r="RJS168" s="14"/>
      <c r="RJT168" s="14"/>
      <c r="RJU168" s="14"/>
      <c r="RJV168" s="14"/>
      <c r="RJW168" s="14"/>
      <c r="RJX168" s="14"/>
      <c r="RJY168" s="14"/>
      <c r="RJZ168" s="14"/>
      <c r="RKA168" s="14"/>
      <c r="RKB168" s="14"/>
      <c r="RKC168" s="14"/>
      <c r="RKD168" s="14"/>
      <c r="RKE168" s="14"/>
      <c r="RKF168" s="14"/>
      <c r="RKG168" s="14"/>
      <c r="RKH168" s="14"/>
      <c r="RKI168" s="14"/>
      <c r="RKJ168" s="14"/>
      <c r="RKK168" s="14"/>
      <c r="RKL168" s="14"/>
      <c r="RKM168" s="14"/>
      <c r="RKN168" s="14"/>
      <c r="RKO168" s="14"/>
      <c r="RKP168" s="14"/>
      <c r="RKQ168" s="14"/>
      <c r="RKR168" s="14"/>
      <c r="RKS168" s="14"/>
      <c r="RKT168" s="14"/>
      <c r="RKU168" s="14"/>
      <c r="RKV168" s="14"/>
      <c r="RKW168" s="14"/>
      <c r="RKX168" s="14"/>
      <c r="RKY168" s="14"/>
      <c r="RKZ168" s="14"/>
      <c r="RLA168" s="14"/>
      <c r="RLB168" s="14"/>
      <c r="RLC168" s="14"/>
      <c r="RLD168" s="14"/>
      <c r="RLE168" s="14"/>
      <c r="RLF168" s="14"/>
      <c r="RLG168" s="14"/>
      <c r="RLH168" s="14"/>
      <c r="RLI168" s="14"/>
      <c r="RLJ168" s="14"/>
      <c r="RLK168" s="14"/>
      <c r="RLL168" s="14"/>
      <c r="RLM168" s="14"/>
      <c r="RLN168" s="14"/>
      <c r="RLO168" s="14"/>
      <c r="RLP168" s="14"/>
      <c r="RLQ168" s="14"/>
      <c r="RLR168" s="14"/>
      <c r="RLS168" s="14"/>
      <c r="RLT168" s="14"/>
      <c r="RLU168" s="14"/>
      <c r="RLV168" s="14"/>
      <c r="RLW168" s="14"/>
      <c r="RLX168" s="14"/>
      <c r="RLY168" s="14"/>
      <c r="RLZ168" s="14"/>
      <c r="RMA168" s="14"/>
      <c r="RMB168" s="14"/>
      <c r="RMC168" s="14"/>
      <c r="RMD168" s="14"/>
      <c r="RME168" s="14"/>
      <c r="RMF168" s="14"/>
      <c r="RMG168" s="14"/>
      <c r="RMH168" s="14"/>
      <c r="RMI168" s="14"/>
      <c r="RMJ168" s="14"/>
      <c r="RMK168" s="14"/>
      <c r="RML168" s="14"/>
      <c r="RMM168" s="14"/>
      <c r="RMN168" s="14"/>
      <c r="RMO168" s="14"/>
      <c r="RMP168" s="14"/>
      <c r="RMQ168" s="14"/>
      <c r="RMR168" s="14"/>
      <c r="RMS168" s="14"/>
      <c r="RMT168" s="14"/>
      <c r="RMU168" s="14"/>
      <c r="RMV168" s="14"/>
      <c r="RMW168" s="14"/>
      <c r="RMX168" s="14"/>
      <c r="RMY168" s="14"/>
      <c r="RMZ168" s="14"/>
      <c r="RNA168" s="14"/>
      <c r="RNB168" s="14"/>
      <c r="RNC168" s="14"/>
      <c r="RND168" s="14"/>
      <c r="RNE168" s="14"/>
      <c r="RNF168" s="14"/>
      <c r="RNG168" s="14"/>
      <c r="RNH168" s="14"/>
      <c r="RNI168" s="14"/>
      <c r="RNJ168" s="14"/>
      <c r="RNK168" s="14"/>
      <c r="RNL168" s="14"/>
      <c r="RNM168" s="14"/>
      <c r="RNN168" s="14"/>
      <c r="RNO168" s="14"/>
      <c r="RNP168" s="14"/>
      <c r="RNQ168" s="14"/>
      <c r="RNR168" s="14"/>
      <c r="RNS168" s="14"/>
      <c r="RNT168" s="14"/>
      <c r="RNU168" s="14"/>
      <c r="RNV168" s="14"/>
      <c r="RNW168" s="14"/>
      <c r="RNX168" s="14"/>
      <c r="RNY168" s="14"/>
      <c r="RNZ168" s="14"/>
      <c r="ROA168" s="14"/>
      <c r="ROB168" s="14"/>
      <c r="ROC168" s="14"/>
      <c r="ROD168" s="14"/>
      <c r="ROE168" s="14"/>
      <c r="ROF168" s="14"/>
      <c r="ROG168" s="14"/>
      <c r="ROH168" s="14"/>
      <c r="ROI168" s="14"/>
      <c r="ROJ168" s="14"/>
      <c r="ROK168" s="14"/>
      <c r="ROL168" s="14"/>
      <c r="ROM168" s="14"/>
      <c r="RON168" s="14"/>
      <c r="ROO168" s="14"/>
      <c r="ROP168" s="14"/>
      <c r="ROQ168" s="14"/>
      <c r="ROR168" s="14"/>
      <c r="ROS168" s="14"/>
      <c r="ROT168" s="14"/>
      <c r="ROU168" s="14"/>
      <c r="ROV168" s="14"/>
      <c r="ROW168" s="14"/>
      <c r="ROX168" s="14"/>
      <c r="ROY168" s="14"/>
      <c r="ROZ168" s="14"/>
      <c r="RPA168" s="14"/>
      <c r="RPB168" s="14"/>
      <c r="RPC168" s="14"/>
      <c r="RPD168" s="14"/>
      <c r="RPE168" s="14"/>
      <c r="RPF168" s="14"/>
      <c r="RPG168" s="14"/>
      <c r="RPH168" s="14"/>
      <c r="RPI168" s="14"/>
      <c r="RPJ168" s="14"/>
      <c r="RPK168" s="14"/>
      <c r="RPL168" s="14"/>
      <c r="RPM168" s="14"/>
      <c r="RPN168" s="14"/>
      <c r="RPO168" s="14"/>
      <c r="RPP168" s="14"/>
      <c r="RPQ168" s="14"/>
      <c r="RPR168" s="14"/>
      <c r="RPS168" s="14"/>
      <c r="RPT168" s="14"/>
      <c r="RPU168" s="14"/>
      <c r="RPV168" s="14"/>
      <c r="RPW168" s="14"/>
      <c r="RPX168" s="14"/>
      <c r="RPY168" s="14"/>
      <c r="RPZ168" s="14"/>
      <c r="RQA168" s="14"/>
      <c r="RQB168" s="14"/>
      <c r="RQC168" s="14"/>
      <c r="RQD168" s="14"/>
      <c r="RQE168" s="14"/>
      <c r="RQF168" s="14"/>
      <c r="RQG168" s="14"/>
      <c r="RQH168" s="14"/>
      <c r="RQI168" s="14"/>
      <c r="RQJ168" s="14"/>
      <c r="RQK168" s="14"/>
      <c r="RQL168" s="14"/>
      <c r="RQM168" s="14"/>
      <c r="RQN168" s="14"/>
      <c r="RQO168" s="14"/>
      <c r="RQP168" s="14"/>
      <c r="RQQ168" s="14"/>
      <c r="RQR168" s="14"/>
      <c r="RQS168" s="14"/>
      <c r="RQT168" s="14"/>
      <c r="RQU168" s="14"/>
      <c r="RQV168" s="14"/>
      <c r="RQW168" s="14"/>
      <c r="RQX168" s="14"/>
      <c r="RQY168" s="14"/>
      <c r="RQZ168" s="14"/>
      <c r="RRA168" s="14"/>
      <c r="RRB168" s="14"/>
      <c r="RRC168" s="14"/>
      <c r="RRD168" s="14"/>
      <c r="RRE168" s="14"/>
      <c r="RRF168" s="14"/>
      <c r="RRG168" s="14"/>
      <c r="RRH168" s="14"/>
      <c r="RRI168" s="14"/>
      <c r="RRJ168" s="14"/>
      <c r="RRK168" s="14"/>
      <c r="RRL168" s="14"/>
      <c r="RRM168" s="14"/>
      <c r="RRN168" s="14"/>
      <c r="RRO168" s="14"/>
      <c r="RRP168" s="14"/>
      <c r="RRQ168" s="14"/>
      <c r="RRR168" s="14"/>
      <c r="RRS168" s="14"/>
      <c r="RRT168" s="14"/>
      <c r="RRU168" s="14"/>
      <c r="RRV168" s="14"/>
      <c r="RRW168" s="14"/>
      <c r="RRX168" s="14"/>
      <c r="RRY168" s="14"/>
      <c r="RRZ168" s="14"/>
      <c r="RSA168" s="14"/>
      <c r="RSB168" s="14"/>
      <c r="RSC168" s="14"/>
      <c r="RSD168" s="14"/>
      <c r="RSE168" s="14"/>
      <c r="RSF168" s="14"/>
      <c r="RSG168" s="14"/>
      <c r="RSH168" s="14"/>
      <c r="RSI168" s="14"/>
      <c r="RSJ168" s="14"/>
      <c r="RSK168" s="14"/>
      <c r="RSL168" s="14"/>
      <c r="RSM168" s="14"/>
      <c r="RSN168" s="14"/>
      <c r="RSO168" s="14"/>
      <c r="RSP168" s="14"/>
      <c r="RSQ168" s="14"/>
      <c r="RSR168" s="14"/>
      <c r="RSS168" s="14"/>
      <c r="RST168" s="14"/>
      <c r="RSU168" s="14"/>
      <c r="RSV168" s="14"/>
      <c r="RSW168" s="14"/>
      <c r="RSX168" s="14"/>
      <c r="RSY168" s="14"/>
      <c r="RSZ168" s="14"/>
      <c r="RTA168" s="14"/>
      <c r="RTB168" s="14"/>
      <c r="RTC168" s="14"/>
      <c r="RTD168" s="14"/>
      <c r="RTE168" s="14"/>
      <c r="RTF168" s="14"/>
      <c r="RTG168" s="14"/>
      <c r="RTH168" s="14"/>
      <c r="RTI168" s="14"/>
      <c r="RTJ168" s="14"/>
      <c r="RTK168" s="14"/>
      <c r="RTL168" s="14"/>
      <c r="RTM168" s="14"/>
      <c r="RTN168" s="14"/>
      <c r="RTO168" s="14"/>
      <c r="RTP168" s="14"/>
      <c r="RTQ168" s="14"/>
      <c r="RTR168" s="14"/>
      <c r="RTS168" s="14"/>
      <c r="RTT168" s="14"/>
      <c r="RTU168" s="14"/>
      <c r="RTV168" s="14"/>
      <c r="RTW168" s="14"/>
      <c r="RTX168" s="14"/>
      <c r="RTY168" s="14"/>
      <c r="RTZ168" s="14"/>
      <c r="RUA168" s="14"/>
      <c r="RUB168" s="14"/>
      <c r="RUC168" s="14"/>
      <c r="RUD168" s="14"/>
      <c r="RUE168" s="14"/>
      <c r="RUF168" s="14"/>
      <c r="RUG168" s="14"/>
      <c r="RUH168" s="14"/>
      <c r="RUI168" s="14"/>
      <c r="RUJ168" s="14"/>
      <c r="RUK168" s="14"/>
      <c r="RUL168" s="14"/>
      <c r="RUM168" s="14"/>
      <c r="RUN168" s="14"/>
      <c r="RUO168" s="14"/>
      <c r="RUP168" s="14"/>
      <c r="RUQ168" s="14"/>
      <c r="RUR168" s="14"/>
      <c r="RUS168" s="14"/>
      <c r="RUT168" s="14"/>
      <c r="RUU168" s="14"/>
      <c r="RUV168" s="14"/>
      <c r="RUW168" s="14"/>
      <c r="RUX168" s="14"/>
      <c r="RUY168" s="14"/>
      <c r="RUZ168" s="14"/>
      <c r="RVA168" s="14"/>
      <c r="RVB168" s="14"/>
      <c r="RVC168" s="14"/>
      <c r="RVD168" s="14"/>
      <c r="RVE168" s="14"/>
      <c r="RVF168" s="14"/>
      <c r="RVG168" s="14"/>
      <c r="RVH168" s="14"/>
      <c r="RVI168" s="14"/>
      <c r="RVJ168" s="14"/>
      <c r="RVK168" s="14"/>
      <c r="RVL168" s="14"/>
      <c r="RVM168" s="14"/>
      <c r="RVN168" s="14"/>
      <c r="RVO168" s="14"/>
      <c r="RVP168" s="14"/>
      <c r="RVQ168" s="14"/>
      <c r="RVR168" s="14"/>
      <c r="RVS168" s="14"/>
      <c r="RVT168" s="14"/>
      <c r="RVU168" s="14"/>
      <c r="RVV168" s="14"/>
      <c r="RVW168" s="14"/>
      <c r="RVX168" s="14"/>
      <c r="RVY168" s="14"/>
      <c r="RVZ168" s="14"/>
      <c r="RWA168" s="14"/>
      <c r="RWB168" s="14"/>
      <c r="RWC168" s="14"/>
      <c r="RWD168" s="14"/>
      <c r="RWE168" s="14"/>
      <c r="RWF168" s="14"/>
      <c r="RWG168" s="14"/>
      <c r="RWH168" s="14"/>
      <c r="RWI168" s="14"/>
      <c r="RWJ168" s="14"/>
      <c r="RWK168" s="14"/>
      <c r="RWL168" s="14"/>
      <c r="RWM168" s="14"/>
      <c r="RWN168" s="14"/>
      <c r="RWO168" s="14"/>
      <c r="RWP168" s="14"/>
      <c r="RWQ168" s="14"/>
      <c r="RWR168" s="14"/>
      <c r="RWS168" s="14"/>
      <c r="RWT168" s="14"/>
      <c r="RWU168" s="14"/>
      <c r="RWV168" s="14"/>
      <c r="RWW168" s="14"/>
      <c r="RWX168" s="14"/>
      <c r="RWY168" s="14"/>
      <c r="RWZ168" s="14"/>
      <c r="RXA168" s="14"/>
      <c r="RXB168" s="14"/>
      <c r="RXC168" s="14"/>
      <c r="RXD168" s="14"/>
      <c r="RXE168" s="14"/>
      <c r="RXF168" s="14"/>
      <c r="RXG168" s="14"/>
      <c r="RXH168" s="14"/>
      <c r="RXI168" s="14"/>
      <c r="RXJ168" s="14"/>
      <c r="RXK168" s="14"/>
      <c r="RXL168" s="14"/>
      <c r="RXM168" s="14"/>
      <c r="RXN168" s="14"/>
      <c r="RXO168" s="14"/>
      <c r="RXP168" s="14"/>
      <c r="RXQ168" s="14"/>
      <c r="RXR168" s="14"/>
      <c r="RXS168" s="14"/>
      <c r="RXT168" s="14"/>
      <c r="RXU168" s="14"/>
      <c r="RXV168" s="14"/>
      <c r="RXW168" s="14"/>
      <c r="RXX168" s="14"/>
      <c r="RXY168" s="14"/>
      <c r="RXZ168" s="14"/>
      <c r="RYA168" s="14"/>
      <c r="RYB168" s="14"/>
      <c r="RYC168" s="14"/>
      <c r="RYD168" s="14"/>
      <c r="RYE168" s="14"/>
      <c r="RYF168" s="14"/>
      <c r="RYG168" s="14"/>
      <c r="RYH168" s="14"/>
      <c r="RYI168" s="14"/>
      <c r="RYJ168" s="14"/>
      <c r="RYK168" s="14"/>
      <c r="RYL168" s="14"/>
      <c r="RYM168" s="14"/>
      <c r="RYN168" s="14"/>
      <c r="RYO168" s="14"/>
      <c r="RYP168" s="14"/>
      <c r="RYQ168" s="14"/>
      <c r="RYR168" s="14"/>
      <c r="RYS168" s="14"/>
      <c r="RYT168" s="14"/>
      <c r="RYU168" s="14"/>
      <c r="RYV168" s="14"/>
      <c r="RYW168" s="14"/>
      <c r="RYX168" s="14"/>
      <c r="RYY168" s="14"/>
      <c r="RYZ168" s="14"/>
      <c r="RZA168" s="14"/>
      <c r="RZB168" s="14"/>
      <c r="RZC168" s="14"/>
      <c r="RZD168" s="14"/>
      <c r="RZE168" s="14"/>
      <c r="RZF168" s="14"/>
      <c r="RZG168" s="14"/>
      <c r="RZH168" s="14"/>
      <c r="RZI168" s="14"/>
      <c r="RZJ168" s="14"/>
      <c r="RZK168" s="14"/>
      <c r="RZL168" s="14"/>
      <c r="RZM168" s="14"/>
      <c r="RZN168" s="14"/>
      <c r="RZO168" s="14"/>
      <c r="RZP168" s="14"/>
      <c r="RZQ168" s="14"/>
      <c r="RZR168" s="14"/>
      <c r="RZS168" s="14"/>
      <c r="RZT168" s="14"/>
      <c r="RZU168" s="14"/>
      <c r="RZV168" s="14"/>
      <c r="RZW168" s="14"/>
      <c r="RZX168" s="14"/>
      <c r="RZY168" s="14"/>
      <c r="RZZ168" s="14"/>
      <c r="SAA168" s="14"/>
      <c r="SAB168" s="14"/>
      <c r="SAC168" s="14"/>
      <c r="SAD168" s="14"/>
      <c r="SAE168" s="14"/>
      <c r="SAF168" s="14"/>
      <c r="SAG168" s="14"/>
      <c r="SAH168" s="14"/>
      <c r="SAI168" s="14"/>
      <c r="SAJ168" s="14"/>
      <c r="SAK168" s="14"/>
      <c r="SAL168" s="14"/>
      <c r="SAM168" s="14"/>
      <c r="SAN168" s="14"/>
      <c r="SAO168" s="14"/>
      <c r="SAP168" s="14"/>
      <c r="SAQ168" s="14"/>
      <c r="SAR168" s="14"/>
      <c r="SAS168" s="14"/>
      <c r="SAT168" s="14"/>
      <c r="SAU168" s="14"/>
      <c r="SAV168" s="14"/>
      <c r="SAW168" s="14"/>
      <c r="SAX168" s="14"/>
      <c r="SAY168" s="14"/>
      <c r="SAZ168" s="14"/>
      <c r="SBA168" s="14"/>
      <c r="SBB168" s="14"/>
      <c r="SBC168" s="14"/>
      <c r="SBD168" s="14"/>
      <c r="SBE168" s="14"/>
      <c r="SBF168" s="14"/>
      <c r="SBG168" s="14"/>
      <c r="SBH168" s="14"/>
      <c r="SBI168" s="14"/>
      <c r="SBJ168" s="14"/>
      <c r="SBK168" s="14"/>
      <c r="SBL168" s="14"/>
      <c r="SBM168" s="14"/>
      <c r="SBN168" s="14"/>
      <c r="SBO168" s="14"/>
      <c r="SBP168" s="14"/>
      <c r="SBQ168" s="14"/>
      <c r="SBR168" s="14"/>
      <c r="SBS168" s="14"/>
      <c r="SBT168" s="14"/>
      <c r="SBU168" s="14"/>
      <c r="SBV168" s="14"/>
      <c r="SBW168" s="14"/>
      <c r="SBX168" s="14"/>
      <c r="SBY168" s="14"/>
      <c r="SBZ168" s="14"/>
      <c r="SCA168" s="14"/>
      <c r="SCB168" s="14"/>
      <c r="SCC168" s="14"/>
      <c r="SCD168" s="14"/>
      <c r="SCE168" s="14"/>
      <c r="SCF168" s="14"/>
      <c r="SCG168" s="14"/>
      <c r="SCH168" s="14"/>
      <c r="SCI168" s="14"/>
      <c r="SCJ168" s="14"/>
      <c r="SCK168" s="14"/>
      <c r="SCL168" s="14"/>
      <c r="SCM168" s="14"/>
      <c r="SCN168" s="14"/>
      <c r="SCO168" s="14"/>
      <c r="SCP168" s="14"/>
      <c r="SCQ168" s="14"/>
      <c r="SCR168" s="14"/>
      <c r="SCS168" s="14"/>
      <c r="SCT168" s="14"/>
      <c r="SCU168" s="14"/>
      <c r="SCV168" s="14"/>
      <c r="SCW168" s="14"/>
      <c r="SCX168" s="14"/>
      <c r="SCY168" s="14"/>
      <c r="SCZ168" s="14"/>
      <c r="SDA168" s="14"/>
      <c r="SDB168" s="14"/>
      <c r="SDC168" s="14"/>
      <c r="SDD168" s="14"/>
      <c r="SDE168" s="14"/>
      <c r="SDF168" s="14"/>
      <c r="SDG168" s="14"/>
      <c r="SDH168" s="14"/>
      <c r="SDI168" s="14"/>
      <c r="SDJ168" s="14"/>
      <c r="SDK168" s="14"/>
      <c r="SDL168" s="14"/>
      <c r="SDM168" s="14"/>
      <c r="SDN168" s="14"/>
      <c r="SDO168" s="14"/>
      <c r="SDP168" s="14"/>
      <c r="SDQ168" s="14"/>
      <c r="SDR168" s="14"/>
      <c r="SDS168" s="14"/>
      <c r="SDT168" s="14"/>
      <c r="SDU168" s="14"/>
      <c r="SDV168" s="14"/>
      <c r="SDW168" s="14"/>
      <c r="SDX168" s="14"/>
      <c r="SDY168" s="14"/>
      <c r="SDZ168" s="14"/>
      <c r="SEA168" s="14"/>
      <c r="SEB168" s="14"/>
      <c r="SEC168" s="14"/>
      <c r="SED168" s="14"/>
      <c r="SEE168" s="14"/>
      <c r="SEF168" s="14"/>
      <c r="SEG168" s="14"/>
      <c r="SEH168" s="14"/>
      <c r="SEI168" s="14"/>
      <c r="SEJ168" s="14"/>
      <c r="SEK168" s="14"/>
      <c r="SEL168" s="14"/>
      <c r="SEM168" s="14"/>
      <c r="SEN168" s="14"/>
      <c r="SEO168" s="14"/>
      <c r="SEP168" s="14"/>
      <c r="SEQ168" s="14"/>
      <c r="SER168" s="14"/>
      <c r="SES168" s="14"/>
      <c r="SET168" s="14"/>
      <c r="SEU168" s="14"/>
      <c r="SEV168" s="14"/>
      <c r="SEW168" s="14"/>
      <c r="SEX168" s="14"/>
      <c r="SEY168" s="14"/>
      <c r="SEZ168" s="14"/>
      <c r="SFA168" s="14"/>
      <c r="SFB168" s="14"/>
      <c r="SFC168" s="14"/>
      <c r="SFD168" s="14"/>
      <c r="SFE168" s="14"/>
      <c r="SFF168" s="14"/>
      <c r="SFG168" s="14"/>
      <c r="SFH168" s="14"/>
      <c r="SFI168" s="14"/>
      <c r="SFJ168" s="14"/>
      <c r="SFK168" s="14"/>
      <c r="SFL168" s="14"/>
      <c r="SFM168" s="14"/>
      <c r="SFN168" s="14"/>
      <c r="SFO168" s="14"/>
      <c r="SFP168" s="14"/>
      <c r="SFQ168" s="14"/>
      <c r="SFR168" s="14"/>
      <c r="SFS168" s="14"/>
      <c r="SFT168" s="14"/>
      <c r="SFU168" s="14"/>
      <c r="SFV168" s="14"/>
      <c r="SFW168" s="14"/>
      <c r="SFX168" s="14"/>
      <c r="SFY168" s="14"/>
      <c r="SFZ168" s="14"/>
      <c r="SGA168" s="14"/>
      <c r="SGB168" s="14"/>
      <c r="SGC168" s="14"/>
      <c r="SGD168" s="14"/>
      <c r="SGE168" s="14"/>
      <c r="SGF168" s="14"/>
      <c r="SGG168" s="14"/>
      <c r="SGH168" s="14"/>
      <c r="SGI168" s="14"/>
      <c r="SGJ168" s="14"/>
      <c r="SGK168" s="14"/>
      <c r="SGL168" s="14"/>
      <c r="SGM168" s="14"/>
      <c r="SGN168" s="14"/>
      <c r="SGO168" s="14"/>
      <c r="SGP168" s="14"/>
      <c r="SGQ168" s="14"/>
      <c r="SGR168" s="14"/>
      <c r="SGS168" s="14"/>
      <c r="SGT168" s="14"/>
      <c r="SGU168" s="14"/>
      <c r="SGV168" s="14"/>
      <c r="SGW168" s="14"/>
      <c r="SGX168" s="14"/>
      <c r="SGY168" s="14"/>
      <c r="SGZ168" s="14"/>
      <c r="SHA168" s="14"/>
      <c r="SHB168" s="14"/>
      <c r="SHC168" s="14"/>
      <c r="SHD168" s="14"/>
      <c r="SHE168" s="14"/>
      <c r="SHF168" s="14"/>
      <c r="SHG168" s="14"/>
      <c r="SHH168" s="14"/>
      <c r="SHI168" s="14"/>
      <c r="SHJ168" s="14"/>
      <c r="SHK168" s="14"/>
      <c r="SHL168" s="14"/>
      <c r="SHM168" s="14"/>
      <c r="SHN168" s="14"/>
      <c r="SHO168" s="14"/>
      <c r="SHP168" s="14"/>
      <c r="SHQ168" s="14"/>
      <c r="SHR168" s="14"/>
      <c r="SHS168" s="14"/>
      <c r="SHT168" s="14"/>
      <c r="SHU168" s="14"/>
      <c r="SHV168" s="14"/>
      <c r="SHW168" s="14"/>
      <c r="SHX168" s="14"/>
      <c r="SHY168" s="14"/>
      <c r="SHZ168" s="14"/>
      <c r="SIA168" s="14"/>
      <c r="SIB168" s="14"/>
      <c r="SIC168" s="14"/>
      <c r="SID168" s="14"/>
      <c r="SIE168" s="14"/>
      <c r="SIF168" s="14"/>
      <c r="SIG168" s="14"/>
      <c r="SIH168" s="14"/>
      <c r="SII168" s="14"/>
      <c r="SIJ168" s="14"/>
      <c r="SIK168" s="14"/>
      <c r="SIL168" s="14"/>
      <c r="SIM168" s="14"/>
      <c r="SIN168" s="14"/>
      <c r="SIO168" s="14"/>
      <c r="SIP168" s="14"/>
      <c r="SIQ168" s="14"/>
      <c r="SIR168" s="14"/>
      <c r="SIS168" s="14"/>
      <c r="SIT168" s="14"/>
      <c r="SIU168" s="14"/>
      <c r="SIV168" s="14"/>
      <c r="SIW168" s="14"/>
      <c r="SIX168" s="14"/>
      <c r="SIY168" s="14"/>
      <c r="SIZ168" s="14"/>
      <c r="SJA168" s="14"/>
      <c r="SJB168" s="14"/>
      <c r="SJC168" s="14"/>
      <c r="SJD168" s="14"/>
      <c r="SJE168" s="14"/>
      <c r="SJF168" s="14"/>
      <c r="SJG168" s="14"/>
      <c r="SJH168" s="14"/>
      <c r="SJI168" s="14"/>
      <c r="SJJ168" s="14"/>
      <c r="SJK168" s="14"/>
      <c r="SJL168" s="14"/>
      <c r="SJM168" s="14"/>
      <c r="SJN168" s="14"/>
      <c r="SJO168" s="14"/>
      <c r="SJP168" s="14"/>
      <c r="SJQ168" s="14"/>
      <c r="SJR168" s="14"/>
      <c r="SJS168" s="14"/>
      <c r="SJT168" s="14"/>
      <c r="SJU168" s="14"/>
      <c r="SJV168" s="14"/>
      <c r="SJW168" s="14"/>
      <c r="SJX168" s="14"/>
      <c r="SJY168" s="14"/>
      <c r="SJZ168" s="14"/>
      <c r="SKA168" s="14"/>
      <c r="SKB168" s="14"/>
      <c r="SKC168" s="14"/>
      <c r="SKD168" s="14"/>
      <c r="SKE168" s="14"/>
      <c r="SKF168" s="14"/>
      <c r="SKG168" s="14"/>
      <c r="SKH168" s="14"/>
      <c r="SKI168" s="14"/>
      <c r="SKJ168" s="14"/>
      <c r="SKK168" s="14"/>
      <c r="SKL168" s="14"/>
      <c r="SKM168" s="14"/>
      <c r="SKN168" s="14"/>
      <c r="SKO168" s="14"/>
      <c r="SKP168" s="14"/>
      <c r="SKQ168" s="14"/>
      <c r="SKR168" s="14"/>
      <c r="SKS168" s="14"/>
      <c r="SKT168" s="14"/>
      <c r="SKU168" s="14"/>
      <c r="SKV168" s="14"/>
      <c r="SKW168" s="14"/>
      <c r="SKX168" s="14"/>
      <c r="SKY168" s="14"/>
      <c r="SKZ168" s="14"/>
      <c r="SLA168" s="14"/>
      <c r="SLB168" s="14"/>
      <c r="SLC168" s="14"/>
      <c r="SLD168" s="14"/>
      <c r="SLE168" s="14"/>
      <c r="SLF168" s="14"/>
      <c r="SLG168" s="14"/>
      <c r="SLH168" s="14"/>
      <c r="SLI168" s="14"/>
      <c r="SLJ168" s="14"/>
      <c r="SLK168" s="14"/>
      <c r="SLL168" s="14"/>
      <c r="SLM168" s="14"/>
      <c r="SLN168" s="14"/>
      <c r="SLO168" s="14"/>
      <c r="SLP168" s="14"/>
      <c r="SLQ168" s="14"/>
      <c r="SLR168" s="14"/>
      <c r="SLS168" s="14"/>
      <c r="SLT168" s="14"/>
      <c r="SLU168" s="14"/>
      <c r="SLV168" s="14"/>
      <c r="SLW168" s="14"/>
      <c r="SLX168" s="14"/>
      <c r="SLY168" s="14"/>
      <c r="SLZ168" s="14"/>
      <c r="SMA168" s="14"/>
      <c r="SMB168" s="14"/>
      <c r="SMC168" s="14"/>
      <c r="SMD168" s="14"/>
      <c r="SME168" s="14"/>
      <c r="SMF168" s="14"/>
      <c r="SMG168" s="14"/>
      <c r="SMH168" s="14"/>
      <c r="SMI168" s="14"/>
      <c r="SMJ168" s="14"/>
      <c r="SMK168" s="14"/>
      <c r="SML168" s="14"/>
      <c r="SMM168" s="14"/>
      <c r="SMN168" s="14"/>
      <c r="SMO168" s="14"/>
      <c r="SMP168" s="14"/>
      <c r="SMQ168" s="14"/>
      <c r="SMR168" s="14"/>
      <c r="SMS168" s="14"/>
      <c r="SMT168" s="14"/>
      <c r="SMU168" s="14"/>
      <c r="SMV168" s="14"/>
      <c r="SMW168" s="14"/>
      <c r="SMX168" s="14"/>
      <c r="SMY168" s="14"/>
      <c r="SMZ168" s="14"/>
      <c r="SNA168" s="14"/>
      <c r="SNB168" s="14"/>
      <c r="SNC168" s="14"/>
      <c r="SND168" s="14"/>
      <c r="SNE168" s="14"/>
      <c r="SNF168" s="14"/>
      <c r="SNG168" s="14"/>
      <c r="SNH168" s="14"/>
      <c r="SNI168" s="14"/>
      <c r="SNJ168" s="14"/>
      <c r="SNK168" s="14"/>
      <c r="SNL168" s="14"/>
      <c r="SNM168" s="14"/>
      <c r="SNN168" s="14"/>
      <c r="SNO168" s="14"/>
      <c r="SNP168" s="14"/>
      <c r="SNQ168" s="14"/>
      <c r="SNR168" s="14"/>
      <c r="SNS168" s="14"/>
      <c r="SNT168" s="14"/>
      <c r="SNU168" s="14"/>
      <c r="SNV168" s="14"/>
      <c r="SNW168" s="14"/>
      <c r="SNX168" s="14"/>
      <c r="SNY168" s="14"/>
      <c r="SNZ168" s="14"/>
      <c r="SOA168" s="14"/>
      <c r="SOB168" s="14"/>
      <c r="SOC168" s="14"/>
      <c r="SOD168" s="14"/>
      <c r="SOE168" s="14"/>
      <c r="SOF168" s="14"/>
      <c r="SOG168" s="14"/>
      <c r="SOH168" s="14"/>
      <c r="SOI168" s="14"/>
      <c r="SOJ168" s="14"/>
      <c r="SOK168" s="14"/>
      <c r="SOL168" s="14"/>
      <c r="SOM168" s="14"/>
      <c r="SON168" s="14"/>
      <c r="SOO168" s="14"/>
      <c r="SOP168" s="14"/>
      <c r="SOQ168" s="14"/>
      <c r="SOR168" s="14"/>
      <c r="SOS168" s="14"/>
      <c r="SOT168" s="14"/>
      <c r="SOU168" s="14"/>
      <c r="SOV168" s="14"/>
      <c r="SOW168" s="14"/>
      <c r="SOX168" s="14"/>
      <c r="SOY168" s="14"/>
      <c r="SOZ168" s="14"/>
      <c r="SPA168" s="14"/>
      <c r="SPB168" s="14"/>
      <c r="SPC168" s="14"/>
      <c r="SPD168" s="14"/>
      <c r="SPE168" s="14"/>
      <c r="SPF168" s="14"/>
      <c r="SPG168" s="14"/>
      <c r="SPH168" s="14"/>
      <c r="SPI168" s="14"/>
      <c r="SPJ168" s="14"/>
      <c r="SPK168" s="14"/>
      <c r="SPL168" s="14"/>
      <c r="SPM168" s="14"/>
      <c r="SPN168" s="14"/>
      <c r="SPO168" s="14"/>
      <c r="SPP168" s="14"/>
      <c r="SPQ168" s="14"/>
      <c r="SPR168" s="14"/>
      <c r="SPS168" s="14"/>
      <c r="SPT168" s="14"/>
      <c r="SPU168" s="14"/>
      <c r="SPV168" s="14"/>
      <c r="SPW168" s="14"/>
      <c r="SPX168" s="14"/>
      <c r="SPY168" s="14"/>
      <c r="SPZ168" s="14"/>
      <c r="SQA168" s="14"/>
      <c r="SQB168" s="14"/>
      <c r="SQC168" s="14"/>
      <c r="SQD168" s="14"/>
      <c r="SQE168" s="14"/>
      <c r="SQF168" s="14"/>
      <c r="SQG168" s="14"/>
      <c r="SQH168" s="14"/>
      <c r="SQI168" s="14"/>
      <c r="SQJ168" s="14"/>
      <c r="SQK168" s="14"/>
      <c r="SQL168" s="14"/>
      <c r="SQM168" s="14"/>
      <c r="SQN168" s="14"/>
      <c r="SQO168" s="14"/>
      <c r="SQP168" s="14"/>
      <c r="SQQ168" s="14"/>
      <c r="SQR168" s="14"/>
      <c r="SQS168" s="14"/>
      <c r="SQT168" s="14"/>
      <c r="SQU168" s="14"/>
      <c r="SQV168" s="14"/>
      <c r="SQW168" s="14"/>
      <c r="SQX168" s="14"/>
      <c r="SQY168" s="14"/>
      <c r="SQZ168" s="14"/>
      <c r="SRA168" s="14"/>
      <c r="SRB168" s="14"/>
      <c r="SRC168" s="14"/>
      <c r="SRD168" s="14"/>
      <c r="SRE168" s="14"/>
      <c r="SRF168" s="14"/>
      <c r="SRG168" s="14"/>
      <c r="SRH168" s="14"/>
      <c r="SRI168" s="14"/>
      <c r="SRJ168" s="14"/>
      <c r="SRK168" s="14"/>
      <c r="SRL168" s="14"/>
      <c r="SRM168" s="14"/>
      <c r="SRN168" s="14"/>
      <c r="SRO168" s="14"/>
      <c r="SRP168" s="14"/>
      <c r="SRQ168" s="14"/>
      <c r="SRR168" s="14"/>
      <c r="SRS168" s="14"/>
      <c r="SRT168" s="14"/>
      <c r="SRU168" s="14"/>
      <c r="SRV168" s="14"/>
      <c r="SRW168" s="14"/>
      <c r="SRX168" s="14"/>
      <c r="SRY168" s="14"/>
      <c r="SRZ168" s="14"/>
      <c r="SSA168" s="14"/>
      <c r="SSB168" s="14"/>
      <c r="SSC168" s="14"/>
      <c r="SSD168" s="14"/>
      <c r="SSE168" s="14"/>
      <c r="SSF168" s="14"/>
      <c r="SSG168" s="14"/>
      <c r="SSH168" s="14"/>
      <c r="SSI168" s="14"/>
      <c r="SSJ168" s="14"/>
      <c r="SSK168" s="14"/>
      <c r="SSL168" s="14"/>
      <c r="SSM168" s="14"/>
      <c r="SSN168" s="14"/>
      <c r="SSO168" s="14"/>
      <c r="SSP168" s="14"/>
      <c r="SSQ168" s="14"/>
      <c r="SSR168" s="14"/>
      <c r="SSS168" s="14"/>
      <c r="SST168" s="14"/>
      <c r="SSU168" s="14"/>
      <c r="SSV168" s="14"/>
      <c r="SSW168" s="14"/>
      <c r="SSX168" s="14"/>
      <c r="SSY168" s="14"/>
      <c r="SSZ168" s="14"/>
      <c r="STA168" s="14"/>
      <c r="STB168" s="14"/>
      <c r="STC168" s="14"/>
      <c r="STD168" s="14"/>
      <c r="STE168" s="14"/>
      <c r="STF168" s="14"/>
      <c r="STG168" s="14"/>
      <c r="STH168" s="14"/>
      <c r="STI168" s="14"/>
      <c r="STJ168" s="14"/>
      <c r="STK168" s="14"/>
      <c r="STL168" s="14"/>
      <c r="STM168" s="14"/>
      <c r="STN168" s="14"/>
      <c r="STO168" s="14"/>
      <c r="STP168" s="14"/>
      <c r="STQ168" s="14"/>
      <c r="STR168" s="14"/>
      <c r="STS168" s="14"/>
      <c r="STT168" s="14"/>
      <c r="STU168" s="14"/>
      <c r="STV168" s="14"/>
      <c r="STW168" s="14"/>
      <c r="STX168" s="14"/>
      <c r="STY168" s="14"/>
      <c r="STZ168" s="14"/>
      <c r="SUA168" s="14"/>
      <c r="SUB168" s="14"/>
      <c r="SUC168" s="14"/>
      <c r="SUD168" s="14"/>
      <c r="SUE168" s="14"/>
      <c r="SUF168" s="14"/>
      <c r="SUG168" s="14"/>
      <c r="SUH168" s="14"/>
      <c r="SUI168" s="14"/>
      <c r="SUJ168" s="14"/>
      <c r="SUK168" s="14"/>
      <c r="SUL168" s="14"/>
      <c r="SUM168" s="14"/>
      <c r="SUN168" s="14"/>
      <c r="SUO168" s="14"/>
      <c r="SUP168" s="14"/>
      <c r="SUQ168" s="14"/>
      <c r="SUR168" s="14"/>
      <c r="SUS168" s="14"/>
      <c r="SUT168" s="14"/>
      <c r="SUU168" s="14"/>
      <c r="SUV168" s="14"/>
      <c r="SUW168" s="14"/>
      <c r="SUX168" s="14"/>
      <c r="SUY168" s="14"/>
      <c r="SUZ168" s="14"/>
      <c r="SVA168" s="14"/>
      <c r="SVB168" s="14"/>
      <c r="SVC168" s="14"/>
      <c r="SVD168" s="14"/>
      <c r="SVE168" s="14"/>
      <c r="SVF168" s="14"/>
      <c r="SVG168" s="14"/>
      <c r="SVH168" s="14"/>
      <c r="SVI168" s="14"/>
      <c r="SVJ168" s="14"/>
      <c r="SVK168" s="14"/>
      <c r="SVL168" s="14"/>
      <c r="SVM168" s="14"/>
      <c r="SVN168" s="14"/>
      <c r="SVO168" s="14"/>
      <c r="SVP168" s="14"/>
      <c r="SVQ168" s="14"/>
      <c r="SVR168" s="14"/>
      <c r="SVS168" s="14"/>
      <c r="SVT168" s="14"/>
      <c r="SVU168" s="14"/>
      <c r="SVV168" s="14"/>
      <c r="SVW168" s="14"/>
      <c r="SVX168" s="14"/>
      <c r="SVY168" s="14"/>
      <c r="SVZ168" s="14"/>
      <c r="SWA168" s="14"/>
      <c r="SWB168" s="14"/>
      <c r="SWC168" s="14"/>
      <c r="SWD168" s="14"/>
      <c r="SWE168" s="14"/>
      <c r="SWF168" s="14"/>
      <c r="SWG168" s="14"/>
      <c r="SWH168" s="14"/>
      <c r="SWI168" s="14"/>
      <c r="SWJ168" s="14"/>
      <c r="SWK168" s="14"/>
      <c r="SWL168" s="14"/>
      <c r="SWM168" s="14"/>
      <c r="SWN168" s="14"/>
      <c r="SWO168" s="14"/>
      <c r="SWP168" s="14"/>
      <c r="SWQ168" s="14"/>
      <c r="SWR168" s="14"/>
      <c r="SWS168" s="14"/>
      <c r="SWT168" s="14"/>
      <c r="SWU168" s="14"/>
      <c r="SWV168" s="14"/>
      <c r="SWW168" s="14"/>
      <c r="SWX168" s="14"/>
      <c r="SWY168" s="14"/>
      <c r="SWZ168" s="14"/>
      <c r="SXA168" s="14"/>
      <c r="SXB168" s="14"/>
      <c r="SXC168" s="14"/>
      <c r="SXD168" s="14"/>
      <c r="SXE168" s="14"/>
      <c r="SXF168" s="14"/>
      <c r="SXG168" s="14"/>
      <c r="SXH168" s="14"/>
      <c r="SXI168" s="14"/>
      <c r="SXJ168" s="14"/>
      <c r="SXK168" s="14"/>
      <c r="SXL168" s="14"/>
      <c r="SXM168" s="14"/>
      <c r="SXN168" s="14"/>
      <c r="SXO168" s="14"/>
      <c r="SXP168" s="14"/>
      <c r="SXQ168" s="14"/>
      <c r="SXR168" s="14"/>
      <c r="SXS168" s="14"/>
      <c r="SXT168" s="14"/>
      <c r="SXU168" s="14"/>
      <c r="SXV168" s="14"/>
      <c r="SXW168" s="14"/>
      <c r="SXX168" s="14"/>
      <c r="SXY168" s="14"/>
      <c r="SXZ168" s="14"/>
      <c r="SYA168" s="14"/>
      <c r="SYB168" s="14"/>
      <c r="SYC168" s="14"/>
      <c r="SYD168" s="14"/>
      <c r="SYE168" s="14"/>
      <c r="SYF168" s="14"/>
      <c r="SYG168" s="14"/>
      <c r="SYH168" s="14"/>
      <c r="SYI168" s="14"/>
      <c r="SYJ168" s="14"/>
      <c r="SYK168" s="14"/>
      <c r="SYL168" s="14"/>
      <c r="SYM168" s="14"/>
      <c r="SYN168" s="14"/>
      <c r="SYO168" s="14"/>
      <c r="SYP168" s="14"/>
      <c r="SYQ168" s="14"/>
      <c r="SYR168" s="14"/>
      <c r="SYS168" s="14"/>
      <c r="SYT168" s="14"/>
      <c r="SYU168" s="14"/>
      <c r="SYV168" s="14"/>
      <c r="SYW168" s="14"/>
      <c r="SYX168" s="14"/>
      <c r="SYY168" s="14"/>
      <c r="SYZ168" s="14"/>
      <c r="SZA168" s="14"/>
      <c r="SZB168" s="14"/>
      <c r="SZC168" s="14"/>
      <c r="SZD168" s="14"/>
      <c r="SZE168" s="14"/>
      <c r="SZF168" s="14"/>
      <c r="SZG168" s="14"/>
      <c r="SZH168" s="14"/>
      <c r="SZI168" s="14"/>
      <c r="SZJ168" s="14"/>
      <c r="SZK168" s="14"/>
      <c r="SZL168" s="14"/>
      <c r="SZM168" s="14"/>
      <c r="SZN168" s="14"/>
      <c r="SZO168" s="14"/>
      <c r="SZP168" s="14"/>
      <c r="SZQ168" s="14"/>
      <c r="SZR168" s="14"/>
      <c r="SZS168" s="14"/>
      <c r="SZT168" s="14"/>
      <c r="SZU168" s="14"/>
      <c r="SZV168" s="14"/>
      <c r="SZW168" s="14"/>
      <c r="SZX168" s="14"/>
      <c r="SZY168" s="14"/>
      <c r="SZZ168" s="14"/>
      <c r="TAA168" s="14"/>
      <c r="TAB168" s="14"/>
      <c r="TAC168" s="14"/>
      <c r="TAD168" s="14"/>
      <c r="TAE168" s="14"/>
      <c r="TAF168" s="14"/>
      <c r="TAG168" s="14"/>
      <c r="TAH168" s="14"/>
      <c r="TAI168" s="14"/>
      <c r="TAJ168" s="14"/>
      <c r="TAK168" s="14"/>
      <c r="TAL168" s="14"/>
      <c r="TAM168" s="14"/>
      <c r="TAN168" s="14"/>
      <c r="TAO168" s="14"/>
      <c r="TAP168" s="14"/>
      <c r="TAQ168" s="14"/>
      <c r="TAR168" s="14"/>
      <c r="TAS168" s="14"/>
      <c r="TAT168" s="14"/>
      <c r="TAU168" s="14"/>
      <c r="TAV168" s="14"/>
      <c r="TAW168" s="14"/>
      <c r="TAX168" s="14"/>
      <c r="TAY168" s="14"/>
      <c r="TAZ168" s="14"/>
      <c r="TBA168" s="14"/>
      <c r="TBB168" s="14"/>
      <c r="TBC168" s="14"/>
      <c r="TBD168" s="14"/>
      <c r="TBE168" s="14"/>
      <c r="TBF168" s="14"/>
      <c r="TBG168" s="14"/>
      <c r="TBH168" s="14"/>
      <c r="TBI168" s="14"/>
      <c r="TBJ168" s="14"/>
      <c r="TBK168" s="14"/>
      <c r="TBL168" s="14"/>
      <c r="TBM168" s="14"/>
      <c r="TBN168" s="14"/>
      <c r="TBO168" s="14"/>
      <c r="TBP168" s="14"/>
      <c r="TBQ168" s="14"/>
      <c r="TBR168" s="14"/>
      <c r="TBS168" s="14"/>
      <c r="TBT168" s="14"/>
      <c r="TBU168" s="14"/>
      <c r="TBV168" s="14"/>
      <c r="TBW168" s="14"/>
      <c r="TBX168" s="14"/>
      <c r="TBY168" s="14"/>
      <c r="TBZ168" s="14"/>
      <c r="TCA168" s="14"/>
      <c r="TCB168" s="14"/>
      <c r="TCC168" s="14"/>
      <c r="TCD168" s="14"/>
      <c r="TCE168" s="14"/>
      <c r="TCF168" s="14"/>
      <c r="TCG168" s="14"/>
      <c r="TCH168" s="14"/>
      <c r="TCI168" s="14"/>
      <c r="TCJ168" s="14"/>
      <c r="TCK168" s="14"/>
      <c r="TCL168" s="14"/>
      <c r="TCM168" s="14"/>
      <c r="TCN168" s="14"/>
      <c r="TCO168" s="14"/>
      <c r="TCP168" s="14"/>
      <c r="TCQ168" s="14"/>
      <c r="TCR168" s="14"/>
      <c r="TCS168" s="14"/>
      <c r="TCT168" s="14"/>
      <c r="TCU168" s="14"/>
      <c r="TCV168" s="14"/>
      <c r="TCW168" s="14"/>
      <c r="TCX168" s="14"/>
      <c r="TCY168" s="14"/>
      <c r="TCZ168" s="14"/>
      <c r="TDA168" s="14"/>
      <c r="TDB168" s="14"/>
      <c r="TDC168" s="14"/>
      <c r="TDD168" s="14"/>
      <c r="TDE168" s="14"/>
      <c r="TDF168" s="14"/>
      <c r="TDG168" s="14"/>
      <c r="TDH168" s="14"/>
      <c r="TDI168" s="14"/>
      <c r="TDJ168" s="14"/>
      <c r="TDK168" s="14"/>
      <c r="TDL168" s="14"/>
      <c r="TDM168" s="14"/>
      <c r="TDN168" s="14"/>
      <c r="TDO168" s="14"/>
      <c r="TDP168" s="14"/>
      <c r="TDQ168" s="14"/>
      <c r="TDR168" s="14"/>
      <c r="TDS168" s="14"/>
      <c r="TDT168" s="14"/>
      <c r="TDU168" s="14"/>
      <c r="TDV168" s="14"/>
      <c r="TDW168" s="14"/>
      <c r="TDX168" s="14"/>
      <c r="TDY168" s="14"/>
      <c r="TDZ168" s="14"/>
      <c r="TEA168" s="14"/>
      <c r="TEB168" s="14"/>
      <c r="TEC168" s="14"/>
      <c r="TED168" s="14"/>
      <c r="TEE168" s="14"/>
      <c r="TEF168" s="14"/>
      <c r="TEG168" s="14"/>
      <c r="TEH168" s="14"/>
      <c r="TEI168" s="14"/>
      <c r="TEJ168" s="14"/>
      <c r="TEK168" s="14"/>
      <c r="TEL168" s="14"/>
      <c r="TEM168" s="14"/>
      <c r="TEN168" s="14"/>
      <c r="TEO168" s="14"/>
      <c r="TEP168" s="14"/>
      <c r="TEQ168" s="14"/>
      <c r="TER168" s="14"/>
      <c r="TES168" s="14"/>
      <c r="TET168" s="14"/>
      <c r="TEU168" s="14"/>
      <c r="TEV168" s="14"/>
      <c r="TEW168" s="14"/>
      <c r="TEX168" s="14"/>
      <c r="TEY168" s="14"/>
      <c r="TEZ168" s="14"/>
      <c r="TFA168" s="14"/>
      <c r="TFB168" s="14"/>
      <c r="TFC168" s="14"/>
      <c r="TFD168" s="14"/>
      <c r="TFE168" s="14"/>
      <c r="TFF168" s="14"/>
      <c r="TFG168" s="14"/>
      <c r="TFH168" s="14"/>
      <c r="TFI168" s="14"/>
      <c r="TFJ168" s="14"/>
      <c r="TFK168" s="14"/>
      <c r="TFL168" s="14"/>
      <c r="TFM168" s="14"/>
      <c r="TFN168" s="14"/>
      <c r="TFO168" s="14"/>
      <c r="TFP168" s="14"/>
      <c r="TFQ168" s="14"/>
      <c r="TFR168" s="14"/>
      <c r="TFS168" s="14"/>
      <c r="TFT168" s="14"/>
      <c r="TFU168" s="14"/>
      <c r="TFV168" s="14"/>
      <c r="TFW168" s="14"/>
      <c r="TFX168" s="14"/>
      <c r="TFY168" s="14"/>
      <c r="TFZ168" s="14"/>
      <c r="TGA168" s="14"/>
      <c r="TGB168" s="14"/>
      <c r="TGC168" s="14"/>
      <c r="TGD168" s="14"/>
      <c r="TGE168" s="14"/>
      <c r="TGF168" s="14"/>
      <c r="TGG168" s="14"/>
      <c r="TGH168" s="14"/>
      <c r="TGI168" s="14"/>
      <c r="TGJ168" s="14"/>
      <c r="TGK168" s="14"/>
      <c r="TGL168" s="14"/>
      <c r="TGM168" s="14"/>
      <c r="TGN168" s="14"/>
      <c r="TGO168" s="14"/>
      <c r="TGP168" s="14"/>
      <c r="TGQ168" s="14"/>
      <c r="TGR168" s="14"/>
      <c r="TGS168" s="14"/>
      <c r="TGT168" s="14"/>
      <c r="TGU168" s="14"/>
      <c r="TGV168" s="14"/>
      <c r="TGW168" s="14"/>
      <c r="TGX168" s="14"/>
      <c r="TGY168" s="14"/>
      <c r="TGZ168" s="14"/>
      <c r="THA168" s="14"/>
      <c r="THB168" s="14"/>
      <c r="THC168" s="14"/>
      <c r="THD168" s="14"/>
      <c r="THE168" s="14"/>
      <c r="THF168" s="14"/>
      <c r="THG168" s="14"/>
      <c r="THH168" s="14"/>
      <c r="THI168" s="14"/>
      <c r="THJ168" s="14"/>
      <c r="THK168" s="14"/>
      <c r="THL168" s="14"/>
      <c r="THM168" s="14"/>
      <c r="THN168" s="14"/>
      <c r="THO168" s="14"/>
      <c r="THP168" s="14"/>
      <c r="THQ168" s="14"/>
      <c r="THR168" s="14"/>
      <c r="THS168" s="14"/>
      <c r="THT168" s="14"/>
      <c r="THU168" s="14"/>
      <c r="THV168" s="14"/>
      <c r="THW168" s="14"/>
      <c r="THX168" s="14"/>
      <c r="THY168" s="14"/>
      <c r="THZ168" s="14"/>
      <c r="TIA168" s="14"/>
      <c r="TIB168" s="14"/>
      <c r="TIC168" s="14"/>
      <c r="TID168" s="14"/>
      <c r="TIE168" s="14"/>
      <c r="TIF168" s="14"/>
      <c r="TIG168" s="14"/>
      <c r="TIH168" s="14"/>
      <c r="TII168" s="14"/>
      <c r="TIJ168" s="14"/>
      <c r="TIK168" s="14"/>
      <c r="TIL168" s="14"/>
      <c r="TIM168" s="14"/>
      <c r="TIN168" s="14"/>
      <c r="TIO168" s="14"/>
      <c r="TIP168" s="14"/>
      <c r="TIQ168" s="14"/>
      <c r="TIR168" s="14"/>
      <c r="TIS168" s="14"/>
      <c r="TIT168" s="14"/>
      <c r="TIU168" s="14"/>
      <c r="TIV168" s="14"/>
      <c r="TIW168" s="14"/>
      <c r="TIX168" s="14"/>
      <c r="TIY168" s="14"/>
      <c r="TIZ168" s="14"/>
      <c r="TJA168" s="14"/>
      <c r="TJB168" s="14"/>
      <c r="TJC168" s="14"/>
      <c r="TJD168" s="14"/>
      <c r="TJE168" s="14"/>
      <c r="TJF168" s="14"/>
      <c r="TJG168" s="14"/>
      <c r="TJH168" s="14"/>
      <c r="TJI168" s="14"/>
      <c r="TJJ168" s="14"/>
      <c r="TJK168" s="14"/>
      <c r="TJL168" s="14"/>
      <c r="TJM168" s="14"/>
      <c r="TJN168" s="14"/>
      <c r="TJO168" s="14"/>
      <c r="TJP168" s="14"/>
      <c r="TJQ168" s="14"/>
      <c r="TJR168" s="14"/>
      <c r="TJS168" s="14"/>
      <c r="TJT168" s="14"/>
      <c r="TJU168" s="14"/>
      <c r="TJV168" s="14"/>
      <c r="TJW168" s="14"/>
      <c r="TJX168" s="14"/>
      <c r="TJY168" s="14"/>
      <c r="TJZ168" s="14"/>
      <c r="TKA168" s="14"/>
      <c r="TKB168" s="14"/>
      <c r="TKC168" s="14"/>
      <c r="TKD168" s="14"/>
      <c r="TKE168" s="14"/>
      <c r="TKF168" s="14"/>
      <c r="TKG168" s="14"/>
      <c r="TKH168" s="14"/>
      <c r="TKI168" s="14"/>
      <c r="TKJ168" s="14"/>
      <c r="TKK168" s="14"/>
      <c r="TKL168" s="14"/>
      <c r="TKM168" s="14"/>
      <c r="TKN168" s="14"/>
      <c r="TKO168" s="14"/>
      <c r="TKP168" s="14"/>
      <c r="TKQ168" s="14"/>
      <c r="TKR168" s="14"/>
      <c r="TKS168" s="14"/>
      <c r="TKT168" s="14"/>
      <c r="TKU168" s="14"/>
      <c r="TKV168" s="14"/>
      <c r="TKW168" s="14"/>
      <c r="TKX168" s="14"/>
      <c r="TKY168" s="14"/>
      <c r="TKZ168" s="14"/>
      <c r="TLA168" s="14"/>
      <c r="TLB168" s="14"/>
      <c r="TLC168" s="14"/>
      <c r="TLD168" s="14"/>
      <c r="TLE168" s="14"/>
      <c r="TLF168" s="14"/>
      <c r="TLG168" s="14"/>
      <c r="TLH168" s="14"/>
      <c r="TLI168" s="14"/>
      <c r="TLJ168" s="14"/>
      <c r="TLK168" s="14"/>
      <c r="TLL168" s="14"/>
      <c r="TLM168" s="14"/>
      <c r="TLN168" s="14"/>
      <c r="TLO168" s="14"/>
      <c r="TLP168" s="14"/>
      <c r="TLQ168" s="14"/>
      <c r="TLR168" s="14"/>
      <c r="TLS168" s="14"/>
      <c r="TLT168" s="14"/>
      <c r="TLU168" s="14"/>
      <c r="TLV168" s="14"/>
      <c r="TLW168" s="14"/>
      <c r="TLX168" s="14"/>
      <c r="TLY168" s="14"/>
      <c r="TLZ168" s="14"/>
      <c r="TMA168" s="14"/>
      <c r="TMB168" s="14"/>
      <c r="TMC168" s="14"/>
      <c r="TMD168" s="14"/>
      <c r="TME168" s="14"/>
      <c r="TMF168" s="14"/>
      <c r="TMG168" s="14"/>
      <c r="TMH168" s="14"/>
      <c r="TMI168" s="14"/>
      <c r="TMJ168" s="14"/>
      <c r="TMK168" s="14"/>
      <c r="TML168" s="14"/>
      <c r="TMM168" s="14"/>
      <c r="TMN168" s="14"/>
      <c r="TMO168" s="14"/>
      <c r="TMP168" s="14"/>
      <c r="TMQ168" s="14"/>
      <c r="TMR168" s="14"/>
      <c r="TMS168" s="14"/>
      <c r="TMT168" s="14"/>
      <c r="TMU168" s="14"/>
      <c r="TMV168" s="14"/>
      <c r="TMW168" s="14"/>
      <c r="TMX168" s="14"/>
      <c r="TMY168" s="14"/>
      <c r="TMZ168" s="14"/>
      <c r="TNA168" s="14"/>
      <c r="TNB168" s="14"/>
      <c r="TNC168" s="14"/>
      <c r="TND168" s="14"/>
      <c r="TNE168" s="14"/>
      <c r="TNF168" s="14"/>
      <c r="TNG168" s="14"/>
      <c r="TNH168" s="14"/>
      <c r="TNI168" s="14"/>
      <c r="TNJ168" s="14"/>
      <c r="TNK168" s="14"/>
      <c r="TNL168" s="14"/>
      <c r="TNM168" s="14"/>
      <c r="TNN168" s="14"/>
      <c r="TNO168" s="14"/>
      <c r="TNP168" s="14"/>
      <c r="TNQ168" s="14"/>
      <c r="TNR168" s="14"/>
      <c r="TNS168" s="14"/>
      <c r="TNT168" s="14"/>
      <c r="TNU168" s="14"/>
      <c r="TNV168" s="14"/>
      <c r="TNW168" s="14"/>
      <c r="TNX168" s="14"/>
      <c r="TNY168" s="14"/>
      <c r="TNZ168" s="14"/>
      <c r="TOA168" s="14"/>
      <c r="TOB168" s="14"/>
      <c r="TOC168" s="14"/>
      <c r="TOD168" s="14"/>
      <c r="TOE168" s="14"/>
      <c r="TOF168" s="14"/>
      <c r="TOG168" s="14"/>
      <c r="TOH168" s="14"/>
      <c r="TOI168" s="14"/>
      <c r="TOJ168" s="14"/>
      <c r="TOK168" s="14"/>
      <c r="TOL168" s="14"/>
      <c r="TOM168" s="14"/>
      <c r="TON168" s="14"/>
      <c r="TOO168" s="14"/>
      <c r="TOP168" s="14"/>
      <c r="TOQ168" s="14"/>
      <c r="TOR168" s="14"/>
      <c r="TOS168" s="14"/>
      <c r="TOT168" s="14"/>
      <c r="TOU168" s="14"/>
      <c r="TOV168" s="14"/>
      <c r="TOW168" s="14"/>
      <c r="TOX168" s="14"/>
      <c r="TOY168" s="14"/>
      <c r="TOZ168" s="14"/>
      <c r="TPA168" s="14"/>
      <c r="TPB168" s="14"/>
      <c r="TPC168" s="14"/>
      <c r="TPD168" s="14"/>
      <c r="TPE168" s="14"/>
      <c r="TPF168" s="14"/>
      <c r="TPG168" s="14"/>
      <c r="TPH168" s="14"/>
      <c r="TPI168" s="14"/>
      <c r="TPJ168" s="14"/>
      <c r="TPK168" s="14"/>
      <c r="TPL168" s="14"/>
      <c r="TPM168" s="14"/>
      <c r="TPN168" s="14"/>
      <c r="TPO168" s="14"/>
      <c r="TPP168" s="14"/>
      <c r="TPQ168" s="14"/>
      <c r="TPR168" s="14"/>
      <c r="TPS168" s="14"/>
      <c r="TPT168" s="14"/>
      <c r="TPU168" s="14"/>
      <c r="TPV168" s="14"/>
      <c r="TPW168" s="14"/>
      <c r="TPX168" s="14"/>
      <c r="TPY168" s="14"/>
      <c r="TPZ168" s="14"/>
      <c r="TQA168" s="14"/>
      <c r="TQB168" s="14"/>
      <c r="TQC168" s="14"/>
      <c r="TQD168" s="14"/>
      <c r="TQE168" s="14"/>
      <c r="TQF168" s="14"/>
      <c r="TQG168" s="14"/>
      <c r="TQH168" s="14"/>
      <c r="TQI168" s="14"/>
      <c r="TQJ168" s="14"/>
      <c r="TQK168" s="14"/>
      <c r="TQL168" s="14"/>
      <c r="TQM168" s="14"/>
      <c r="TQN168" s="14"/>
      <c r="TQO168" s="14"/>
      <c r="TQP168" s="14"/>
      <c r="TQQ168" s="14"/>
      <c r="TQR168" s="14"/>
      <c r="TQS168" s="14"/>
      <c r="TQT168" s="14"/>
      <c r="TQU168" s="14"/>
      <c r="TQV168" s="14"/>
      <c r="TQW168" s="14"/>
      <c r="TQX168" s="14"/>
      <c r="TQY168" s="14"/>
      <c r="TQZ168" s="14"/>
      <c r="TRA168" s="14"/>
      <c r="TRB168" s="14"/>
      <c r="TRC168" s="14"/>
      <c r="TRD168" s="14"/>
      <c r="TRE168" s="14"/>
      <c r="TRF168" s="14"/>
      <c r="TRG168" s="14"/>
      <c r="TRH168" s="14"/>
      <c r="TRI168" s="14"/>
      <c r="TRJ168" s="14"/>
      <c r="TRK168" s="14"/>
      <c r="TRL168" s="14"/>
      <c r="TRM168" s="14"/>
      <c r="TRN168" s="14"/>
      <c r="TRO168" s="14"/>
      <c r="TRP168" s="14"/>
      <c r="TRQ168" s="14"/>
      <c r="TRR168" s="14"/>
      <c r="TRS168" s="14"/>
      <c r="TRT168" s="14"/>
      <c r="TRU168" s="14"/>
      <c r="TRV168" s="14"/>
      <c r="TRW168" s="14"/>
      <c r="TRX168" s="14"/>
      <c r="TRY168" s="14"/>
      <c r="TRZ168" s="14"/>
      <c r="TSA168" s="14"/>
      <c r="TSB168" s="14"/>
      <c r="TSC168" s="14"/>
      <c r="TSD168" s="14"/>
      <c r="TSE168" s="14"/>
      <c r="TSF168" s="14"/>
      <c r="TSG168" s="14"/>
      <c r="TSH168" s="14"/>
      <c r="TSI168" s="14"/>
      <c r="TSJ168" s="14"/>
      <c r="TSK168" s="14"/>
      <c r="TSL168" s="14"/>
      <c r="TSM168" s="14"/>
      <c r="TSN168" s="14"/>
      <c r="TSO168" s="14"/>
      <c r="TSP168" s="14"/>
      <c r="TSQ168" s="14"/>
      <c r="TSR168" s="14"/>
      <c r="TSS168" s="14"/>
      <c r="TST168" s="14"/>
      <c r="TSU168" s="14"/>
      <c r="TSV168" s="14"/>
      <c r="TSW168" s="14"/>
      <c r="TSX168" s="14"/>
      <c r="TSY168" s="14"/>
      <c r="TSZ168" s="14"/>
      <c r="TTA168" s="14"/>
      <c r="TTB168" s="14"/>
      <c r="TTC168" s="14"/>
      <c r="TTD168" s="14"/>
      <c r="TTE168" s="14"/>
      <c r="TTF168" s="14"/>
      <c r="TTG168" s="14"/>
      <c r="TTH168" s="14"/>
      <c r="TTI168" s="14"/>
      <c r="TTJ168" s="14"/>
      <c r="TTK168" s="14"/>
      <c r="TTL168" s="14"/>
      <c r="TTM168" s="14"/>
      <c r="TTN168" s="14"/>
      <c r="TTO168" s="14"/>
      <c r="TTP168" s="14"/>
      <c r="TTQ168" s="14"/>
      <c r="TTR168" s="14"/>
      <c r="TTS168" s="14"/>
      <c r="TTT168" s="14"/>
      <c r="TTU168" s="14"/>
      <c r="TTV168" s="14"/>
      <c r="TTW168" s="14"/>
      <c r="TTX168" s="14"/>
      <c r="TTY168" s="14"/>
      <c r="TTZ168" s="14"/>
      <c r="TUA168" s="14"/>
      <c r="TUB168" s="14"/>
      <c r="TUC168" s="14"/>
      <c r="TUD168" s="14"/>
      <c r="TUE168" s="14"/>
      <c r="TUF168" s="14"/>
      <c r="TUG168" s="14"/>
      <c r="TUH168" s="14"/>
      <c r="TUI168" s="14"/>
      <c r="TUJ168" s="14"/>
      <c r="TUK168" s="14"/>
      <c r="TUL168" s="14"/>
      <c r="TUM168" s="14"/>
      <c r="TUN168" s="14"/>
      <c r="TUO168" s="14"/>
      <c r="TUP168" s="14"/>
      <c r="TUQ168" s="14"/>
      <c r="TUR168" s="14"/>
      <c r="TUS168" s="14"/>
      <c r="TUT168" s="14"/>
      <c r="TUU168" s="14"/>
      <c r="TUV168" s="14"/>
      <c r="TUW168" s="14"/>
      <c r="TUX168" s="14"/>
      <c r="TUY168" s="14"/>
      <c r="TUZ168" s="14"/>
      <c r="TVA168" s="14"/>
      <c r="TVB168" s="14"/>
      <c r="TVC168" s="14"/>
      <c r="TVD168" s="14"/>
      <c r="TVE168" s="14"/>
      <c r="TVF168" s="14"/>
      <c r="TVG168" s="14"/>
      <c r="TVH168" s="14"/>
      <c r="TVI168" s="14"/>
      <c r="TVJ168" s="14"/>
      <c r="TVK168" s="14"/>
      <c r="TVL168" s="14"/>
      <c r="TVM168" s="14"/>
      <c r="TVN168" s="14"/>
      <c r="TVO168" s="14"/>
      <c r="TVP168" s="14"/>
      <c r="TVQ168" s="14"/>
      <c r="TVR168" s="14"/>
      <c r="TVS168" s="14"/>
      <c r="TVT168" s="14"/>
      <c r="TVU168" s="14"/>
      <c r="TVV168" s="14"/>
      <c r="TVW168" s="14"/>
      <c r="TVX168" s="14"/>
      <c r="TVY168" s="14"/>
      <c r="TVZ168" s="14"/>
      <c r="TWA168" s="14"/>
      <c r="TWB168" s="14"/>
      <c r="TWC168" s="14"/>
      <c r="TWD168" s="14"/>
      <c r="TWE168" s="14"/>
      <c r="TWF168" s="14"/>
      <c r="TWG168" s="14"/>
      <c r="TWH168" s="14"/>
      <c r="TWI168" s="14"/>
      <c r="TWJ168" s="14"/>
      <c r="TWK168" s="14"/>
      <c r="TWL168" s="14"/>
      <c r="TWM168" s="14"/>
      <c r="TWN168" s="14"/>
      <c r="TWO168" s="14"/>
      <c r="TWP168" s="14"/>
      <c r="TWQ168" s="14"/>
      <c r="TWR168" s="14"/>
      <c r="TWS168" s="14"/>
      <c r="TWT168" s="14"/>
      <c r="TWU168" s="14"/>
      <c r="TWV168" s="14"/>
      <c r="TWW168" s="14"/>
      <c r="TWX168" s="14"/>
      <c r="TWY168" s="14"/>
      <c r="TWZ168" s="14"/>
      <c r="TXA168" s="14"/>
      <c r="TXB168" s="14"/>
      <c r="TXC168" s="14"/>
      <c r="TXD168" s="14"/>
      <c r="TXE168" s="14"/>
      <c r="TXF168" s="14"/>
      <c r="TXG168" s="14"/>
      <c r="TXH168" s="14"/>
      <c r="TXI168" s="14"/>
      <c r="TXJ168" s="14"/>
      <c r="TXK168" s="14"/>
      <c r="TXL168" s="14"/>
      <c r="TXM168" s="14"/>
      <c r="TXN168" s="14"/>
      <c r="TXO168" s="14"/>
      <c r="TXP168" s="14"/>
      <c r="TXQ168" s="14"/>
      <c r="TXR168" s="14"/>
      <c r="TXS168" s="14"/>
      <c r="TXT168" s="14"/>
      <c r="TXU168" s="14"/>
      <c r="TXV168" s="14"/>
      <c r="TXW168" s="14"/>
      <c r="TXX168" s="14"/>
      <c r="TXY168" s="14"/>
      <c r="TXZ168" s="14"/>
      <c r="TYA168" s="14"/>
      <c r="TYB168" s="14"/>
      <c r="TYC168" s="14"/>
      <c r="TYD168" s="14"/>
      <c r="TYE168" s="14"/>
      <c r="TYF168" s="14"/>
      <c r="TYG168" s="14"/>
      <c r="TYH168" s="14"/>
      <c r="TYI168" s="14"/>
      <c r="TYJ168" s="14"/>
      <c r="TYK168" s="14"/>
      <c r="TYL168" s="14"/>
      <c r="TYM168" s="14"/>
      <c r="TYN168" s="14"/>
      <c r="TYO168" s="14"/>
      <c r="TYP168" s="14"/>
      <c r="TYQ168" s="14"/>
      <c r="TYR168" s="14"/>
      <c r="TYS168" s="14"/>
      <c r="TYT168" s="14"/>
      <c r="TYU168" s="14"/>
      <c r="TYV168" s="14"/>
      <c r="TYW168" s="14"/>
      <c r="TYX168" s="14"/>
      <c r="TYY168" s="14"/>
      <c r="TYZ168" s="14"/>
      <c r="TZA168" s="14"/>
      <c r="TZB168" s="14"/>
      <c r="TZC168" s="14"/>
      <c r="TZD168" s="14"/>
      <c r="TZE168" s="14"/>
      <c r="TZF168" s="14"/>
      <c r="TZG168" s="14"/>
      <c r="TZH168" s="14"/>
      <c r="TZI168" s="14"/>
      <c r="TZJ168" s="14"/>
      <c r="TZK168" s="14"/>
      <c r="TZL168" s="14"/>
      <c r="TZM168" s="14"/>
      <c r="TZN168" s="14"/>
      <c r="TZO168" s="14"/>
      <c r="TZP168" s="14"/>
      <c r="TZQ168" s="14"/>
      <c r="TZR168" s="14"/>
      <c r="TZS168" s="14"/>
      <c r="TZT168" s="14"/>
      <c r="TZU168" s="14"/>
      <c r="TZV168" s="14"/>
      <c r="TZW168" s="14"/>
      <c r="TZX168" s="14"/>
      <c r="TZY168" s="14"/>
      <c r="TZZ168" s="14"/>
      <c r="UAA168" s="14"/>
      <c r="UAB168" s="14"/>
      <c r="UAC168" s="14"/>
      <c r="UAD168" s="14"/>
      <c r="UAE168" s="14"/>
      <c r="UAF168" s="14"/>
      <c r="UAG168" s="14"/>
      <c r="UAH168" s="14"/>
      <c r="UAI168" s="14"/>
      <c r="UAJ168" s="14"/>
      <c r="UAK168" s="14"/>
      <c r="UAL168" s="14"/>
      <c r="UAM168" s="14"/>
      <c r="UAN168" s="14"/>
      <c r="UAO168" s="14"/>
      <c r="UAP168" s="14"/>
      <c r="UAQ168" s="14"/>
      <c r="UAR168" s="14"/>
      <c r="UAS168" s="14"/>
      <c r="UAT168" s="14"/>
      <c r="UAU168" s="14"/>
      <c r="UAV168" s="14"/>
      <c r="UAW168" s="14"/>
      <c r="UAX168" s="14"/>
      <c r="UAY168" s="14"/>
      <c r="UAZ168" s="14"/>
      <c r="UBA168" s="14"/>
      <c r="UBB168" s="14"/>
      <c r="UBC168" s="14"/>
      <c r="UBD168" s="14"/>
      <c r="UBE168" s="14"/>
      <c r="UBF168" s="14"/>
      <c r="UBG168" s="14"/>
      <c r="UBH168" s="14"/>
      <c r="UBI168" s="14"/>
      <c r="UBJ168" s="14"/>
      <c r="UBK168" s="14"/>
      <c r="UBL168" s="14"/>
      <c r="UBM168" s="14"/>
      <c r="UBN168" s="14"/>
      <c r="UBO168" s="14"/>
      <c r="UBP168" s="14"/>
      <c r="UBQ168" s="14"/>
      <c r="UBR168" s="14"/>
      <c r="UBS168" s="14"/>
      <c r="UBT168" s="14"/>
      <c r="UBU168" s="14"/>
      <c r="UBV168" s="14"/>
      <c r="UBW168" s="14"/>
      <c r="UBX168" s="14"/>
      <c r="UBY168" s="14"/>
      <c r="UBZ168" s="14"/>
      <c r="UCA168" s="14"/>
      <c r="UCB168" s="14"/>
      <c r="UCC168" s="14"/>
      <c r="UCD168" s="14"/>
      <c r="UCE168" s="14"/>
      <c r="UCF168" s="14"/>
      <c r="UCG168" s="14"/>
      <c r="UCH168" s="14"/>
      <c r="UCI168" s="14"/>
      <c r="UCJ168" s="14"/>
      <c r="UCK168" s="14"/>
      <c r="UCL168" s="14"/>
      <c r="UCM168" s="14"/>
      <c r="UCN168" s="14"/>
      <c r="UCO168" s="14"/>
      <c r="UCP168" s="14"/>
      <c r="UCQ168" s="14"/>
      <c r="UCR168" s="14"/>
      <c r="UCS168" s="14"/>
      <c r="UCT168" s="14"/>
      <c r="UCU168" s="14"/>
      <c r="UCV168" s="14"/>
      <c r="UCW168" s="14"/>
      <c r="UCX168" s="14"/>
      <c r="UCY168" s="14"/>
      <c r="UCZ168" s="14"/>
      <c r="UDA168" s="14"/>
      <c r="UDB168" s="14"/>
      <c r="UDC168" s="14"/>
      <c r="UDD168" s="14"/>
      <c r="UDE168" s="14"/>
      <c r="UDF168" s="14"/>
      <c r="UDG168" s="14"/>
      <c r="UDH168" s="14"/>
      <c r="UDI168" s="14"/>
      <c r="UDJ168" s="14"/>
      <c r="UDK168" s="14"/>
      <c r="UDL168" s="14"/>
      <c r="UDM168" s="14"/>
      <c r="UDN168" s="14"/>
      <c r="UDO168" s="14"/>
      <c r="UDP168" s="14"/>
      <c r="UDQ168" s="14"/>
      <c r="UDR168" s="14"/>
      <c r="UDS168" s="14"/>
      <c r="UDT168" s="14"/>
      <c r="UDU168" s="14"/>
      <c r="UDV168" s="14"/>
      <c r="UDW168" s="14"/>
      <c r="UDX168" s="14"/>
      <c r="UDY168" s="14"/>
      <c r="UDZ168" s="14"/>
      <c r="UEA168" s="14"/>
      <c r="UEB168" s="14"/>
      <c r="UEC168" s="14"/>
      <c r="UED168" s="14"/>
      <c r="UEE168" s="14"/>
      <c r="UEF168" s="14"/>
      <c r="UEG168" s="14"/>
      <c r="UEH168" s="14"/>
      <c r="UEI168" s="14"/>
      <c r="UEJ168" s="14"/>
      <c r="UEK168" s="14"/>
      <c r="UEL168" s="14"/>
      <c r="UEM168" s="14"/>
      <c r="UEN168" s="14"/>
      <c r="UEO168" s="14"/>
      <c r="UEP168" s="14"/>
      <c r="UEQ168" s="14"/>
      <c r="UER168" s="14"/>
      <c r="UES168" s="14"/>
      <c r="UET168" s="14"/>
      <c r="UEU168" s="14"/>
      <c r="UEV168" s="14"/>
      <c r="UEW168" s="14"/>
      <c r="UEX168" s="14"/>
      <c r="UEY168" s="14"/>
      <c r="UEZ168" s="14"/>
      <c r="UFA168" s="14"/>
      <c r="UFB168" s="14"/>
      <c r="UFC168" s="14"/>
      <c r="UFD168" s="14"/>
      <c r="UFE168" s="14"/>
      <c r="UFF168" s="14"/>
      <c r="UFG168" s="14"/>
      <c r="UFH168" s="14"/>
      <c r="UFI168" s="14"/>
      <c r="UFJ168" s="14"/>
      <c r="UFK168" s="14"/>
      <c r="UFL168" s="14"/>
      <c r="UFM168" s="14"/>
      <c r="UFN168" s="14"/>
      <c r="UFO168" s="14"/>
      <c r="UFP168" s="14"/>
      <c r="UFQ168" s="14"/>
      <c r="UFR168" s="14"/>
      <c r="UFS168" s="14"/>
      <c r="UFT168" s="14"/>
      <c r="UFU168" s="14"/>
      <c r="UFV168" s="14"/>
      <c r="UFW168" s="14"/>
      <c r="UFX168" s="14"/>
      <c r="UFY168" s="14"/>
      <c r="UFZ168" s="14"/>
      <c r="UGA168" s="14"/>
      <c r="UGB168" s="14"/>
      <c r="UGC168" s="14"/>
      <c r="UGD168" s="14"/>
      <c r="UGE168" s="14"/>
      <c r="UGF168" s="14"/>
      <c r="UGG168" s="14"/>
      <c r="UGH168" s="14"/>
      <c r="UGI168" s="14"/>
      <c r="UGJ168" s="14"/>
      <c r="UGK168" s="14"/>
      <c r="UGL168" s="14"/>
      <c r="UGM168" s="14"/>
      <c r="UGN168" s="14"/>
      <c r="UGO168" s="14"/>
      <c r="UGP168" s="14"/>
      <c r="UGQ168" s="14"/>
      <c r="UGR168" s="14"/>
      <c r="UGS168" s="14"/>
      <c r="UGT168" s="14"/>
      <c r="UGU168" s="14"/>
      <c r="UGV168" s="14"/>
      <c r="UGW168" s="14"/>
      <c r="UGX168" s="14"/>
      <c r="UGY168" s="14"/>
      <c r="UGZ168" s="14"/>
      <c r="UHA168" s="14"/>
      <c r="UHB168" s="14"/>
      <c r="UHC168" s="14"/>
      <c r="UHD168" s="14"/>
      <c r="UHE168" s="14"/>
      <c r="UHF168" s="14"/>
      <c r="UHG168" s="14"/>
      <c r="UHH168" s="14"/>
      <c r="UHI168" s="14"/>
      <c r="UHJ168" s="14"/>
      <c r="UHK168" s="14"/>
      <c r="UHL168" s="14"/>
      <c r="UHM168" s="14"/>
      <c r="UHN168" s="14"/>
      <c r="UHO168" s="14"/>
      <c r="UHP168" s="14"/>
      <c r="UHQ168" s="14"/>
      <c r="UHR168" s="14"/>
      <c r="UHS168" s="14"/>
      <c r="UHT168" s="14"/>
      <c r="UHU168" s="14"/>
      <c r="UHV168" s="14"/>
      <c r="UHW168" s="14"/>
      <c r="UHX168" s="14"/>
      <c r="UHY168" s="14"/>
      <c r="UHZ168" s="14"/>
      <c r="UIA168" s="14"/>
      <c r="UIB168" s="14"/>
      <c r="UIC168" s="14"/>
      <c r="UID168" s="14"/>
      <c r="UIE168" s="14"/>
      <c r="UIF168" s="14"/>
      <c r="UIG168" s="14"/>
      <c r="UIH168" s="14"/>
      <c r="UII168" s="14"/>
      <c r="UIJ168" s="14"/>
      <c r="UIK168" s="14"/>
      <c r="UIL168" s="14"/>
      <c r="UIM168" s="14"/>
      <c r="UIN168" s="14"/>
      <c r="UIO168" s="14"/>
      <c r="UIP168" s="14"/>
      <c r="UIQ168" s="14"/>
      <c r="UIR168" s="14"/>
      <c r="UIS168" s="14"/>
      <c r="UIT168" s="14"/>
      <c r="UIU168" s="14"/>
      <c r="UIV168" s="14"/>
      <c r="UIW168" s="14"/>
      <c r="UIX168" s="14"/>
      <c r="UIY168" s="14"/>
      <c r="UIZ168" s="14"/>
      <c r="UJA168" s="14"/>
      <c r="UJB168" s="14"/>
      <c r="UJC168" s="14"/>
      <c r="UJD168" s="14"/>
      <c r="UJE168" s="14"/>
      <c r="UJF168" s="14"/>
      <c r="UJG168" s="14"/>
      <c r="UJH168" s="14"/>
      <c r="UJI168" s="14"/>
      <c r="UJJ168" s="14"/>
      <c r="UJK168" s="14"/>
      <c r="UJL168" s="14"/>
      <c r="UJM168" s="14"/>
      <c r="UJN168" s="14"/>
      <c r="UJO168" s="14"/>
      <c r="UJP168" s="14"/>
      <c r="UJQ168" s="14"/>
      <c r="UJR168" s="14"/>
      <c r="UJS168" s="14"/>
      <c r="UJT168" s="14"/>
      <c r="UJU168" s="14"/>
      <c r="UJV168" s="14"/>
      <c r="UJW168" s="14"/>
      <c r="UJX168" s="14"/>
      <c r="UJY168" s="14"/>
      <c r="UJZ168" s="14"/>
      <c r="UKA168" s="14"/>
      <c r="UKB168" s="14"/>
      <c r="UKC168" s="14"/>
      <c r="UKD168" s="14"/>
      <c r="UKE168" s="14"/>
      <c r="UKF168" s="14"/>
      <c r="UKG168" s="14"/>
      <c r="UKH168" s="14"/>
      <c r="UKI168" s="14"/>
      <c r="UKJ168" s="14"/>
      <c r="UKK168" s="14"/>
      <c r="UKL168" s="14"/>
      <c r="UKM168" s="14"/>
      <c r="UKN168" s="14"/>
      <c r="UKO168" s="14"/>
      <c r="UKP168" s="14"/>
      <c r="UKQ168" s="14"/>
      <c r="UKR168" s="14"/>
      <c r="UKS168" s="14"/>
      <c r="UKT168" s="14"/>
      <c r="UKU168" s="14"/>
      <c r="UKV168" s="14"/>
      <c r="UKW168" s="14"/>
      <c r="UKX168" s="14"/>
      <c r="UKY168" s="14"/>
      <c r="UKZ168" s="14"/>
      <c r="ULA168" s="14"/>
      <c r="ULB168" s="14"/>
      <c r="ULC168" s="14"/>
      <c r="ULD168" s="14"/>
      <c r="ULE168" s="14"/>
      <c r="ULF168" s="14"/>
      <c r="ULG168" s="14"/>
      <c r="ULH168" s="14"/>
      <c r="ULI168" s="14"/>
      <c r="ULJ168" s="14"/>
      <c r="ULK168" s="14"/>
      <c r="ULL168" s="14"/>
      <c r="ULM168" s="14"/>
      <c r="ULN168" s="14"/>
      <c r="ULO168" s="14"/>
      <c r="ULP168" s="14"/>
      <c r="ULQ168" s="14"/>
      <c r="ULR168" s="14"/>
      <c r="ULS168" s="14"/>
      <c r="ULT168" s="14"/>
      <c r="ULU168" s="14"/>
      <c r="ULV168" s="14"/>
      <c r="ULW168" s="14"/>
      <c r="ULX168" s="14"/>
      <c r="ULY168" s="14"/>
      <c r="ULZ168" s="14"/>
      <c r="UMA168" s="14"/>
      <c r="UMB168" s="14"/>
      <c r="UMC168" s="14"/>
      <c r="UMD168" s="14"/>
      <c r="UME168" s="14"/>
      <c r="UMF168" s="14"/>
      <c r="UMG168" s="14"/>
      <c r="UMH168" s="14"/>
      <c r="UMI168" s="14"/>
      <c r="UMJ168" s="14"/>
      <c r="UMK168" s="14"/>
      <c r="UML168" s="14"/>
      <c r="UMM168" s="14"/>
      <c r="UMN168" s="14"/>
      <c r="UMO168" s="14"/>
      <c r="UMP168" s="14"/>
      <c r="UMQ168" s="14"/>
      <c r="UMR168" s="14"/>
      <c r="UMS168" s="14"/>
      <c r="UMT168" s="14"/>
      <c r="UMU168" s="14"/>
      <c r="UMV168" s="14"/>
      <c r="UMW168" s="14"/>
      <c r="UMX168" s="14"/>
      <c r="UMY168" s="14"/>
      <c r="UMZ168" s="14"/>
      <c r="UNA168" s="14"/>
      <c r="UNB168" s="14"/>
      <c r="UNC168" s="14"/>
      <c r="UND168" s="14"/>
      <c r="UNE168" s="14"/>
      <c r="UNF168" s="14"/>
      <c r="UNG168" s="14"/>
      <c r="UNH168" s="14"/>
      <c r="UNI168" s="14"/>
      <c r="UNJ168" s="14"/>
      <c r="UNK168" s="14"/>
      <c r="UNL168" s="14"/>
      <c r="UNM168" s="14"/>
      <c r="UNN168" s="14"/>
      <c r="UNO168" s="14"/>
      <c r="UNP168" s="14"/>
      <c r="UNQ168" s="14"/>
      <c r="UNR168" s="14"/>
      <c r="UNS168" s="14"/>
      <c r="UNT168" s="14"/>
      <c r="UNU168" s="14"/>
      <c r="UNV168" s="14"/>
      <c r="UNW168" s="14"/>
      <c r="UNX168" s="14"/>
      <c r="UNY168" s="14"/>
      <c r="UNZ168" s="14"/>
      <c r="UOA168" s="14"/>
      <c r="UOB168" s="14"/>
      <c r="UOC168" s="14"/>
      <c r="UOD168" s="14"/>
      <c r="UOE168" s="14"/>
      <c r="UOF168" s="14"/>
      <c r="UOG168" s="14"/>
      <c r="UOH168" s="14"/>
      <c r="UOI168" s="14"/>
      <c r="UOJ168" s="14"/>
      <c r="UOK168" s="14"/>
      <c r="UOL168" s="14"/>
      <c r="UOM168" s="14"/>
      <c r="UON168" s="14"/>
      <c r="UOO168" s="14"/>
      <c r="UOP168" s="14"/>
      <c r="UOQ168" s="14"/>
      <c r="UOR168" s="14"/>
      <c r="UOS168" s="14"/>
      <c r="UOT168" s="14"/>
      <c r="UOU168" s="14"/>
      <c r="UOV168" s="14"/>
      <c r="UOW168" s="14"/>
      <c r="UOX168" s="14"/>
      <c r="UOY168" s="14"/>
      <c r="UOZ168" s="14"/>
      <c r="UPA168" s="14"/>
      <c r="UPB168" s="14"/>
      <c r="UPC168" s="14"/>
      <c r="UPD168" s="14"/>
      <c r="UPE168" s="14"/>
      <c r="UPF168" s="14"/>
      <c r="UPG168" s="14"/>
      <c r="UPH168" s="14"/>
      <c r="UPI168" s="14"/>
      <c r="UPJ168" s="14"/>
      <c r="UPK168" s="14"/>
      <c r="UPL168" s="14"/>
      <c r="UPM168" s="14"/>
      <c r="UPN168" s="14"/>
      <c r="UPO168" s="14"/>
      <c r="UPP168" s="14"/>
      <c r="UPQ168" s="14"/>
      <c r="UPR168" s="14"/>
      <c r="UPS168" s="14"/>
      <c r="UPT168" s="14"/>
      <c r="UPU168" s="14"/>
      <c r="UPV168" s="14"/>
      <c r="UPW168" s="14"/>
      <c r="UPX168" s="14"/>
      <c r="UPY168" s="14"/>
      <c r="UPZ168" s="14"/>
      <c r="UQA168" s="14"/>
      <c r="UQB168" s="14"/>
      <c r="UQC168" s="14"/>
      <c r="UQD168" s="14"/>
      <c r="UQE168" s="14"/>
      <c r="UQF168" s="14"/>
      <c r="UQG168" s="14"/>
      <c r="UQH168" s="14"/>
      <c r="UQI168" s="14"/>
      <c r="UQJ168" s="14"/>
      <c r="UQK168" s="14"/>
      <c r="UQL168" s="14"/>
      <c r="UQM168" s="14"/>
      <c r="UQN168" s="14"/>
      <c r="UQO168" s="14"/>
      <c r="UQP168" s="14"/>
      <c r="UQQ168" s="14"/>
      <c r="UQR168" s="14"/>
      <c r="UQS168" s="14"/>
      <c r="UQT168" s="14"/>
      <c r="UQU168" s="14"/>
      <c r="UQV168" s="14"/>
      <c r="UQW168" s="14"/>
      <c r="UQX168" s="14"/>
      <c r="UQY168" s="14"/>
      <c r="UQZ168" s="14"/>
      <c r="URA168" s="14"/>
      <c r="URB168" s="14"/>
      <c r="URC168" s="14"/>
      <c r="URD168" s="14"/>
      <c r="URE168" s="14"/>
      <c r="URF168" s="14"/>
      <c r="URG168" s="14"/>
      <c r="URH168" s="14"/>
      <c r="URI168" s="14"/>
      <c r="URJ168" s="14"/>
      <c r="URK168" s="14"/>
      <c r="URL168" s="14"/>
      <c r="URM168" s="14"/>
      <c r="URN168" s="14"/>
      <c r="URO168" s="14"/>
      <c r="URP168" s="14"/>
      <c r="URQ168" s="14"/>
      <c r="URR168" s="14"/>
      <c r="URS168" s="14"/>
      <c r="URT168" s="14"/>
      <c r="URU168" s="14"/>
      <c r="URV168" s="14"/>
      <c r="URW168" s="14"/>
      <c r="URX168" s="14"/>
      <c r="URY168" s="14"/>
      <c r="URZ168" s="14"/>
      <c r="USA168" s="14"/>
      <c r="USB168" s="14"/>
      <c r="USC168" s="14"/>
      <c r="USD168" s="14"/>
      <c r="USE168" s="14"/>
      <c r="USF168" s="14"/>
      <c r="USG168" s="14"/>
      <c r="USH168" s="14"/>
      <c r="USI168" s="14"/>
      <c r="USJ168" s="14"/>
      <c r="USK168" s="14"/>
      <c r="USL168" s="14"/>
      <c r="USM168" s="14"/>
      <c r="USN168" s="14"/>
      <c r="USO168" s="14"/>
      <c r="USP168" s="14"/>
      <c r="USQ168" s="14"/>
      <c r="USR168" s="14"/>
      <c r="USS168" s="14"/>
      <c r="UST168" s="14"/>
      <c r="USU168" s="14"/>
      <c r="USV168" s="14"/>
      <c r="USW168" s="14"/>
      <c r="USX168" s="14"/>
      <c r="USY168" s="14"/>
      <c r="USZ168" s="14"/>
      <c r="UTA168" s="14"/>
      <c r="UTB168" s="14"/>
      <c r="UTC168" s="14"/>
      <c r="UTD168" s="14"/>
      <c r="UTE168" s="14"/>
      <c r="UTF168" s="14"/>
      <c r="UTG168" s="14"/>
      <c r="UTH168" s="14"/>
      <c r="UTI168" s="14"/>
      <c r="UTJ168" s="14"/>
      <c r="UTK168" s="14"/>
      <c r="UTL168" s="14"/>
      <c r="UTM168" s="14"/>
      <c r="UTN168" s="14"/>
      <c r="UTO168" s="14"/>
      <c r="UTP168" s="14"/>
      <c r="UTQ168" s="14"/>
      <c r="UTR168" s="14"/>
      <c r="UTS168" s="14"/>
      <c r="UTT168" s="14"/>
      <c r="UTU168" s="14"/>
      <c r="UTV168" s="14"/>
      <c r="UTW168" s="14"/>
      <c r="UTX168" s="14"/>
      <c r="UTY168" s="14"/>
      <c r="UTZ168" s="14"/>
      <c r="UUA168" s="14"/>
      <c r="UUB168" s="14"/>
      <c r="UUC168" s="14"/>
      <c r="UUD168" s="14"/>
      <c r="UUE168" s="14"/>
      <c r="UUF168" s="14"/>
      <c r="UUG168" s="14"/>
      <c r="UUH168" s="14"/>
      <c r="UUI168" s="14"/>
      <c r="UUJ168" s="14"/>
      <c r="UUK168" s="14"/>
      <c r="UUL168" s="14"/>
      <c r="UUM168" s="14"/>
      <c r="UUN168" s="14"/>
      <c r="UUO168" s="14"/>
      <c r="UUP168" s="14"/>
      <c r="UUQ168" s="14"/>
      <c r="UUR168" s="14"/>
      <c r="UUS168" s="14"/>
      <c r="UUT168" s="14"/>
      <c r="UUU168" s="14"/>
      <c r="UUV168" s="14"/>
      <c r="UUW168" s="14"/>
      <c r="UUX168" s="14"/>
      <c r="UUY168" s="14"/>
      <c r="UUZ168" s="14"/>
      <c r="UVA168" s="14"/>
      <c r="UVB168" s="14"/>
      <c r="UVC168" s="14"/>
      <c r="UVD168" s="14"/>
      <c r="UVE168" s="14"/>
      <c r="UVF168" s="14"/>
      <c r="UVG168" s="14"/>
      <c r="UVH168" s="14"/>
      <c r="UVI168" s="14"/>
      <c r="UVJ168" s="14"/>
      <c r="UVK168" s="14"/>
      <c r="UVL168" s="14"/>
      <c r="UVM168" s="14"/>
      <c r="UVN168" s="14"/>
      <c r="UVO168" s="14"/>
      <c r="UVP168" s="14"/>
      <c r="UVQ168" s="14"/>
      <c r="UVR168" s="14"/>
      <c r="UVS168" s="14"/>
      <c r="UVT168" s="14"/>
      <c r="UVU168" s="14"/>
      <c r="UVV168" s="14"/>
      <c r="UVW168" s="14"/>
      <c r="UVX168" s="14"/>
      <c r="UVY168" s="14"/>
      <c r="UVZ168" s="14"/>
      <c r="UWA168" s="14"/>
      <c r="UWB168" s="14"/>
      <c r="UWC168" s="14"/>
      <c r="UWD168" s="14"/>
      <c r="UWE168" s="14"/>
      <c r="UWF168" s="14"/>
      <c r="UWG168" s="14"/>
      <c r="UWH168" s="14"/>
      <c r="UWI168" s="14"/>
      <c r="UWJ168" s="14"/>
      <c r="UWK168" s="14"/>
      <c r="UWL168" s="14"/>
      <c r="UWM168" s="14"/>
      <c r="UWN168" s="14"/>
      <c r="UWO168" s="14"/>
      <c r="UWP168" s="14"/>
      <c r="UWQ168" s="14"/>
      <c r="UWR168" s="14"/>
      <c r="UWS168" s="14"/>
      <c r="UWT168" s="14"/>
      <c r="UWU168" s="14"/>
      <c r="UWV168" s="14"/>
      <c r="UWW168" s="14"/>
      <c r="UWX168" s="14"/>
      <c r="UWY168" s="14"/>
      <c r="UWZ168" s="14"/>
      <c r="UXA168" s="14"/>
      <c r="UXB168" s="14"/>
      <c r="UXC168" s="14"/>
      <c r="UXD168" s="14"/>
      <c r="UXE168" s="14"/>
      <c r="UXF168" s="14"/>
      <c r="UXG168" s="14"/>
      <c r="UXH168" s="14"/>
      <c r="UXI168" s="14"/>
      <c r="UXJ168" s="14"/>
      <c r="UXK168" s="14"/>
      <c r="UXL168" s="14"/>
      <c r="UXM168" s="14"/>
      <c r="UXN168" s="14"/>
      <c r="UXO168" s="14"/>
      <c r="UXP168" s="14"/>
      <c r="UXQ168" s="14"/>
      <c r="UXR168" s="14"/>
      <c r="UXS168" s="14"/>
      <c r="UXT168" s="14"/>
      <c r="UXU168" s="14"/>
      <c r="UXV168" s="14"/>
      <c r="UXW168" s="14"/>
      <c r="UXX168" s="14"/>
      <c r="UXY168" s="14"/>
      <c r="UXZ168" s="14"/>
      <c r="UYA168" s="14"/>
      <c r="UYB168" s="14"/>
      <c r="UYC168" s="14"/>
      <c r="UYD168" s="14"/>
      <c r="UYE168" s="14"/>
      <c r="UYF168" s="14"/>
      <c r="UYG168" s="14"/>
      <c r="UYH168" s="14"/>
      <c r="UYI168" s="14"/>
      <c r="UYJ168" s="14"/>
      <c r="UYK168" s="14"/>
      <c r="UYL168" s="14"/>
      <c r="UYM168" s="14"/>
      <c r="UYN168" s="14"/>
      <c r="UYO168" s="14"/>
      <c r="UYP168" s="14"/>
      <c r="UYQ168" s="14"/>
      <c r="UYR168" s="14"/>
      <c r="UYS168" s="14"/>
      <c r="UYT168" s="14"/>
      <c r="UYU168" s="14"/>
      <c r="UYV168" s="14"/>
      <c r="UYW168" s="14"/>
      <c r="UYX168" s="14"/>
      <c r="UYY168" s="14"/>
      <c r="UYZ168" s="14"/>
      <c r="UZA168" s="14"/>
      <c r="UZB168" s="14"/>
      <c r="UZC168" s="14"/>
      <c r="UZD168" s="14"/>
      <c r="UZE168" s="14"/>
      <c r="UZF168" s="14"/>
      <c r="UZG168" s="14"/>
      <c r="UZH168" s="14"/>
      <c r="UZI168" s="14"/>
      <c r="UZJ168" s="14"/>
      <c r="UZK168" s="14"/>
      <c r="UZL168" s="14"/>
      <c r="UZM168" s="14"/>
      <c r="UZN168" s="14"/>
      <c r="UZO168" s="14"/>
      <c r="UZP168" s="14"/>
      <c r="UZQ168" s="14"/>
      <c r="UZR168" s="14"/>
      <c r="UZS168" s="14"/>
      <c r="UZT168" s="14"/>
      <c r="UZU168" s="14"/>
      <c r="UZV168" s="14"/>
      <c r="UZW168" s="14"/>
      <c r="UZX168" s="14"/>
      <c r="UZY168" s="14"/>
      <c r="UZZ168" s="14"/>
      <c r="VAA168" s="14"/>
      <c r="VAB168" s="14"/>
      <c r="VAC168" s="14"/>
      <c r="VAD168" s="14"/>
      <c r="VAE168" s="14"/>
      <c r="VAF168" s="14"/>
      <c r="VAG168" s="14"/>
      <c r="VAH168" s="14"/>
      <c r="VAI168" s="14"/>
      <c r="VAJ168" s="14"/>
      <c r="VAK168" s="14"/>
      <c r="VAL168" s="14"/>
      <c r="VAM168" s="14"/>
      <c r="VAN168" s="14"/>
      <c r="VAO168" s="14"/>
      <c r="VAP168" s="14"/>
      <c r="VAQ168" s="14"/>
      <c r="VAR168" s="14"/>
      <c r="VAS168" s="14"/>
      <c r="VAT168" s="14"/>
      <c r="VAU168" s="14"/>
      <c r="VAV168" s="14"/>
      <c r="VAW168" s="14"/>
      <c r="VAX168" s="14"/>
      <c r="VAY168" s="14"/>
      <c r="VAZ168" s="14"/>
      <c r="VBA168" s="14"/>
      <c r="VBB168" s="14"/>
      <c r="VBC168" s="14"/>
      <c r="VBD168" s="14"/>
      <c r="VBE168" s="14"/>
      <c r="VBF168" s="14"/>
      <c r="VBG168" s="14"/>
      <c r="VBH168" s="14"/>
      <c r="VBI168" s="14"/>
      <c r="VBJ168" s="14"/>
      <c r="VBK168" s="14"/>
      <c r="VBL168" s="14"/>
      <c r="VBM168" s="14"/>
      <c r="VBN168" s="14"/>
      <c r="VBO168" s="14"/>
      <c r="VBP168" s="14"/>
      <c r="VBQ168" s="14"/>
      <c r="VBR168" s="14"/>
      <c r="VBS168" s="14"/>
      <c r="VBT168" s="14"/>
      <c r="VBU168" s="14"/>
      <c r="VBV168" s="14"/>
      <c r="VBW168" s="14"/>
      <c r="VBX168" s="14"/>
      <c r="VBY168" s="14"/>
      <c r="VBZ168" s="14"/>
      <c r="VCA168" s="14"/>
      <c r="VCB168" s="14"/>
      <c r="VCC168" s="14"/>
      <c r="VCD168" s="14"/>
      <c r="VCE168" s="14"/>
      <c r="VCF168" s="14"/>
      <c r="VCG168" s="14"/>
      <c r="VCH168" s="14"/>
      <c r="VCI168" s="14"/>
      <c r="VCJ168" s="14"/>
      <c r="VCK168" s="14"/>
      <c r="VCL168" s="14"/>
      <c r="VCM168" s="14"/>
      <c r="VCN168" s="14"/>
      <c r="VCO168" s="14"/>
      <c r="VCP168" s="14"/>
      <c r="VCQ168" s="14"/>
      <c r="VCR168" s="14"/>
      <c r="VCS168" s="14"/>
      <c r="VCT168" s="14"/>
      <c r="VCU168" s="14"/>
      <c r="VCV168" s="14"/>
      <c r="VCW168" s="14"/>
      <c r="VCX168" s="14"/>
      <c r="VCY168" s="14"/>
      <c r="VCZ168" s="14"/>
      <c r="VDA168" s="14"/>
      <c r="VDB168" s="14"/>
      <c r="VDC168" s="14"/>
      <c r="VDD168" s="14"/>
      <c r="VDE168" s="14"/>
      <c r="VDF168" s="14"/>
      <c r="VDG168" s="14"/>
      <c r="VDH168" s="14"/>
      <c r="VDI168" s="14"/>
      <c r="VDJ168" s="14"/>
      <c r="VDK168" s="14"/>
      <c r="VDL168" s="14"/>
      <c r="VDM168" s="14"/>
      <c r="VDN168" s="14"/>
      <c r="VDO168" s="14"/>
      <c r="VDP168" s="14"/>
      <c r="VDQ168" s="14"/>
      <c r="VDR168" s="14"/>
      <c r="VDS168" s="14"/>
      <c r="VDT168" s="14"/>
      <c r="VDU168" s="14"/>
      <c r="VDV168" s="14"/>
      <c r="VDW168" s="14"/>
      <c r="VDX168" s="14"/>
      <c r="VDY168" s="14"/>
      <c r="VDZ168" s="14"/>
      <c r="VEA168" s="14"/>
      <c r="VEB168" s="14"/>
      <c r="VEC168" s="14"/>
      <c r="VED168" s="14"/>
      <c r="VEE168" s="14"/>
      <c r="VEF168" s="14"/>
      <c r="VEG168" s="14"/>
      <c r="VEH168" s="14"/>
      <c r="VEI168" s="14"/>
      <c r="VEJ168" s="14"/>
      <c r="VEK168" s="14"/>
      <c r="VEL168" s="14"/>
      <c r="VEM168" s="14"/>
      <c r="VEN168" s="14"/>
      <c r="VEO168" s="14"/>
      <c r="VEP168" s="14"/>
      <c r="VEQ168" s="14"/>
      <c r="VER168" s="14"/>
      <c r="VES168" s="14"/>
      <c r="VET168" s="14"/>
      <c r="VEU168" s="14"/>
      <c r="VEV168" s="14"/>
      <c r="VEW168" s="14"/>
      <c r="VEX168" s="14"/>
      <c r="VEY168" s="14"/>
      <c r="VEZ168" s="14"/>
      <c r="VFA168" s="14"/>
      <c r="VFB168" s="14"/>
      <c r="VFC168" s="14"/>
      <c r="VFD168" s="14"/>
      <c r="VFE168" s="14"/>
      <c r="VFF168" s="14"/>
      <c r="VFG168" s="14"/>
      <c r="VFH168" s="14"/>
      <c r="VFI168" s="14"/>
      <c r="VFJ168" s="14"/>
      <c r="VFK168" s="14"/>
      <c r="VFL168" s="14"/>
      <c r="VFM168" s="14"/>
      <c r="VFN168" s="14"/>
      <c r="VFO168" s="14"/>
      <c r="VFP168" s="14"/>
      <c r="VFQ168" s="14"/>
      <c r="VFR168" s="14"/>
      <c r="VFS168" s="14"/>
      <c r="VFT168" s="14"/>
      <c r="VFU168" s="14"/>
      <c r="VFV168" s="14"/>
      <c r="VFW168" s="14"/>
      <c r="VFX168" s="14"/>
      <c r="VFY168" s="14"/>
      <c r="VFZ168" s="14"/>
      <c r="VGA168" s="14"/>
      <c r="VGB168" s="14"/>
      <c r="VGC168" s="14"/>
      <c r="VGD168" s="14"/>
      <c r="VGE168" s="14"/>
      <c r="VGF168" s="14"/>
      <c r="VGG168" s="14"/>
      <c r="VGH168" s="14"/>
      <c r="VGI168" s="14"/>
      <c r="VGJ168" s="14"/>
      <c r="VGK168" s="14"/>
      <c r="VGL168" s="14"/>
      <c r="VGM168" s="14"/>
      <c r="VGN168" s="14"/>
      <c r="VGO168" s="14"/>
      <c r="VGP168" s="14"/>
      <c r="VGQ168" s="14"/>
      <c r="VGR168" s="14"/>
      <c r="VGS168" s="14"/>
      <c r="VGT168" s="14"/>
      <c r="VGU168" s="14"/>
      <c r="VGV168" s="14"/>
      <c r="VGW168" s="14"/>
      <c r="VGX168" s="14"/>
      <c r="VGY168" s="14"/>
      <c r="VGZ168" s="14"/>
      <c r="VHA168" s="14"/>
      <c r="VHB168" s="14"/>
      <c r="VHC168" s="14"/>
      <c r="VHD168" s="14"/>
      <c r="VHE168" s="14"/>
      <c r="VHF168" s="14"/>
      <c r="VHG168" s="14"/>
      <c r="VHH168" s="14"/>
      <c r="VHI168" s="14"/>
      <c r="VHJ168" s="14"/>
      <c r="VHK168" s="14"/>
      <c r="VHL168" s="14"/>
      <c r="VHM168" s="14"/>
      <c r="VHN168" s="14"/>
      <c r="VHO168" s="14"/>
      <c r="VHP168" s="14"/>
      <c r="VHQ168" s="14"/>
      <c r="VHR168" s="14"/>
      <c r="VHS168" s="14"/>
      <c r="VHT168" s="14"/>
      <c r="VHU168" s="14"/>
      <c r="VHV168" s="14"/>
      <c r="VHW168" s="14"/>
      <c r="VHX168" s="14"/>
      <c r="VHY168" s="14"/>
      <c r="VHZ168" s="14"/>
      <c r="VIA168" s="14"/>
      <c r="VIB168" s="14"/>
      <c r="VIC168" s="14"/>
      <c r="VID168" s="14"/>
      <c r="VIE168" s="14"/>
      <c r="VIF168" s="14"/>
      <c r="VIG168" s="14"/>
      <c r="VIH168" s="14"/>
      <c r="VII168" s="14"/>
      <c r="VIJ168" s="14"/>
      <c r="VIK168" s="14"/>
      <c r="VIL168" s="14"/>
      <c r="VIM168" s="14"/>
      <c r="VIN168" s="14"/>
      <c r="VIO168" s="14"/>
      <c r="VIP168" s="14"/>
      <c r="VIQ168" s="14"/>
      <c r="VIR168" s="14"/>
      <c r="VIS168" s="14"/>
      <c r="VIT168" s="14"/>
      <c r="VIU168" s="14"/>
      <c r="VIV168" s="14"/>
      <c r="VIW168" s="14"/>
      <c r="VIX168" s="14"/>
      <c r="VIY168" s="14"/>
      <c r="VIZ168" s="14"/>
      <c r="VJA168" s="14"/>
      <c r="VJB168" s="14"/>
      <c r="VJC168" s="14"/>
      <c r="VJD168" s="14"/>
      <c r="VJE168" s="14"/>
      <c r="VJF168" s="14"/>
      <c r="VJG168" s="14"/>
      <c r="VJH168" s="14"/>
      <c r="VJI168" s="14"/>
      <c r="VJJ168" s="14"/>
      <c r="VJK168" s="14"/>
      <c r="VJL168" s="14"/>
      <c r="VJM168" s="14"/>
      <c r="VJN168" s="14"/>
      <c r="VJO168" s="14"/>
      <c r="VJP168" s="14"/>
      <c r="VJQ168" s="14"/>
      <c r="VJR168" s="14"/>
      <c r="VJS168" s="14"/>
      <c r="VJT168" s="14"/>
      <c r="VJU168" s="14"/>
      <c r="VJV168" s="14"/>
      <c r="VJW168" s="14"/>
      <c r="VJX168" s="14"/>
      <c r="VJY168" s="14"/>
      <c r="VJZ168" s="14"/>
      <c r="VKA168" s="14"/>
      <c r="VKB168" s="14"/>
      <c r="VKC168" s="14"/>
      <c r="VKD168" s="14"/>
      <c r="VKE168" s="14"/>
      <c r="VKF168" s="14"/>
      <c r="VKG168" s="14"/>
      <c r="VKH168" s="14"/>
      <c r="VKI168" s="14"/>
      <c r="VKJ168" s="14"/>
      <c r="VKK168" s="14"/>
      <c r="VKL168" s="14"/>
      <c r="VKM168" s="14"/>
      <c r="VKN168" s="14"/>
      <c r="VKO168" s="14"/>
      <c r="VKP168" s="14"/>
      <c r="VKQ168" s="14"/>
      <c r="VKR168" s="14"/>
      <c r="VKS168" s="14"/>
      <c r="VKT168" s="14"/>
      <c r="VKU168" s="14"/>
      <c r="VKV168" s="14"/>
      <c r="VKW168" s="14"/>
      <c r="VKX168" s="14"/>
      <c r="VKY168" s="14"/>
      <c r="VKZ168" s="14"/>
      <c r="VLA168" s="14"/>
      <c r="VLB168" s="14"/>
      <c r="VLC168" s="14"/>
      <c r="VLD168" s="14"/>
      <c r="VLE168" s="14"/>
      <c r="VLF168" s="14"/>
      <c r="VLG168" s="14"/>
      <c r="VLH168" s="14"/>
      <c r="VLI168" s="14"/>
      <c r="VLJ168" s="14"/>
      <c r="VLK168" s="14"/>
      <c r="VLL168" s="14"/>
      <c r="VLM168" s="14"/>
      <c r="VLN168" s="14"/>
      <c r="VLO168" s="14"/>
      <c r="VLP168" s="14"/>
      <c r="VLQ168" s="14"/>
      <c r="VLR168" s="14"/>
      <c r="VLS168" s="14"/>
      <c r="VLT168" s="14"/>
      <c r="VLU168" s="14"/>
      <c r="VLV168" s="14"/>
      <c r="VLW168" s="14"/>
      <c r="VLX168" s="14"/>
      <c r="VLY168" s="14"/>
      <c r="VLZ168" s="14"/>
      <c r="VMA168" s="14"/>
      <c r="VMB168" s="14"/>
      <c r="VMC168" s="14"/>
      <c r="VMD168" s="14"/>
      <c r="VME168" s="14"/>
      <c r="VMF168" s="14"/>
      <c r="VMG168" s="14"/>
      <c r="VMH168" s="14"/>
      <c r="VMI168" s="14"/>
      <c r="VMJ168" s="14"/>
      <c r="VMK168" s="14"/>
      <c r="VML168" s="14"/>
      <c r="VMM168" s="14"/>
      <c r="VMN168" s="14"/>
      <c r="VMO168" s="14"/>
      <c r="VMP168" s="14"/>
      <c r="VMQ168" s="14"/>
      <c r="VMR168" s="14"/>
      <c r="VMS168" s="14"/>
      <c r="VMT168" s="14"/>
      <c r="VMU168" s="14"/>
      <c r="VMV168" s="14"/>
      <c r="VMW168" s="14"/>
      <c r="VMX168" s="14"/>
      <c r="VMY168" s="14"/>
      <c r="VMZ168" s="14"/>
      <c r="VNA168" s="14"/>
      <c r="VNB168" s="14"/>
      <c r="VNC168" s="14"/>
      <c r="VND168" s="14"/>
      <c r="VNE168" s="14"/>
      <c r="VNF168" s="14"/>
      <c r="VNG168" s="14"/>
      <c r="VNH168" s="14"/>
      <c r="VNI168" s="14"/>
      <c r="VNJ168" s="14"/>
      <c r="VNK168" s="14"/>
      <c r="VNL168" s="14"/>
      <c r="VNM168" s="14"/>
      <c r="VNN168" s="14"/>
      <c r="VNO168" s="14"/>
      <c r="VNP168" s="14"/>
      <c r="VNQ168" s="14"/>
      <c r="VNR168" s="14"/>
      <c r="VNS168" s="14"/>
      <c r="VNT168" s="14"/>
      <c r="VNU168" s="14"/>
      <c r="VNV168" s="14"/>
      <c r="VNW168" s="14"/>
      <c r="VNX168" s="14"/>
      <c r="VNY168" s="14"/>
      <c r="VNZ168" s="14"/>
      <c r="VOA168" s="14"/>
      <c r="VOB168" s="14"/>
      <c r="VOC168" s="14"/>
      <c r="VOD168" s="14"/>
      <c r="VOE168" s="14"/>
      <c r="VOF168" s="14"/>
      <c r="VOG168" s="14"/>
      <c r="VOH168" s="14"/>
      <c r="VOI168" s="14"/>
      <c r="VOJ168" s="14"/>
      <c r="VOK168" s="14"/>
      <c r="VOL168" s="14"/>
      <c r="VOM168" s="14"/>
      <c r="VON168" s="14"/>
      <c r="VOO168" s="14"/>
      <c r="VOP168" s="14"/>
      <c r="VOQ168" s="14"/>
      <c r="VOR168" s="14"/>
      <c r="VOS168" s="14"/>
      <c r="VOT168" s="14"/>
      <c r="VOU168" s="14"/>
      <c r="VOV168" s="14"/>
      <c r="VOW168" s="14"/>
      <c r="VOX168" s="14"/>
      <c r="VOY168" s="14"/>
      <c r="VOZ168" s="14"/>
      <c r="VPA168" s="14"/>
      <c r="VPB168" s="14"/>
      <c r="VPC168" s="14"/>
      <c r="VPD168" s="14"/>
      <c r="VPE168" s="14"/>
      <c r="VPF168" s="14"/>
      <c r="VPG168" s="14"/>
      <c r="VPH168" s="14"/>
      <c r="VPI168" s="14"/>
      <c r="VPJ168" s="14"/>
      <c r="VPK168" s="14"/>
      <c r="VPL168" s="14"/>
      <c r="VPM168" s="14"/>
      <c r="VPN168" s="14"/>
      <c r="VPO168" s="14"/>
      <c r="VPP168" s="14"/>
      <c r="VPQ168" s="14"/>
      <c r="VPR168" s="14"/>
      <c r="VPS168" s="14"/>
      <c r="VPT168" s="14"/>
      <c r="VPU168" s="14"/>
      <c r="VPV168" s="14"/>
      <c r="VPW168" s="14"/>
      <c r="VPX168" s="14"/>
      <c r="VPY168" s="14"/>
      <c r="VPZ168" s="14"/>
      <c r="VQA168" s="14"/>
      <c r="VQB168" s="14"/>
      <c r="VQC168" s="14"/>
      <c r="VQD168" s="14"/>
      <c r="VQE168" s="14"/>
      <c r="VQF168" s="14"/>
      <c r="VQG168" s="14"/>
      <c r="VQH168" s="14"/>
      <c r="VQI168" s="14"/>
      <c r="VQJ168" s="14"/>
      <c r="VQK168" s="14"/>
      <c r="VQL168" s="14"/>
      <c r="VQM168" s="14"/>
      <c r="VQN168" s="14"/>
      <c r="VQO168" s="14"/>
      <c r="VQP168" s="14"/>
      <c r="VQQ168" s="14"/>
      <c r="VQR168" s="14"/>
      <c r="VQS168" s="14"/>
      <c r="VQT168" s="14"/>
      <c r="VQU168" s="14"/>
      <c r="VQV168" s="14"/>
      <c r="VQW168" s="14"/>
      <c r="VQX168" s="14"/>
      <c r="VQY168" s="14"/>
      <c r="VQZ168" s="14"/>
      <c r="VRA168" s="14"/>
      <c r="VRB168" s="14"/>
      <c r="VRC168" s="14"/>
      <c r="VRD168" s="14"/>
      <c r="VRE168" s="14"/>
      <c r="VRF168" s="14"/>
      <c r="VRG168" s="14"/>
      <c r="VRH168" s="14"/>
      <c r="VRI168" s="14"/>
      <c r="VRJ168" s="14"/>
      <c r="VRK168" s="14"/>
      <c r="VRL168" s="14"/>
      <c r="VRM168" s="14"/>
      <c r="VRN168" s="14"/>
      <c r="VRO168" s="14"/>
      <c r="VRP168" s="14"/>
      <c r="VRQ168" s="14"/>
      <c r="VRR168" s="14"/>
      <c r="VRS168" s="14"/>
      <c r="VRT168" s="14"/>
      <c r="VRU168" s="14"/>
      <c r="VRV168" s="14"/>
      <c r="VRW168" s="14"/>
      <c r="VRX168" s="14"/>
      <c r="VRY168" s="14"/>
      <c r="VRZ168" s="14"/>
      <c r="VSA168" s="14"/>
      <c r="VSB168" s="14"/>
      <c r="VSC168" s="14"/>
      <c r="VSD168" s="14"/>
      <c r="VSE168" s="14"/>
      <c r="VSF168" s="14"/>
      <c r="VSG168" s="14"/>
      <c r="VSH168" s="14"/>
      <c r="VSI168" s="14"/>
      <c r="VSJ168" s="14"/>
      <c r="VSK168" s="14"/>
      <c r="VSL168" s="14"/>
      <c r="VSM168" s="14"/>
      <c r="VSN168" s="14"/>
      <c r="VSO168" s="14"/>
      <c r="VSP168" s="14"/>
      <c r="VSQ168" s="14"/>
      <c r="VSR168" s="14"/>
      <c r="VSS168" s="14"/>
      <c r="VST168" s="14"/>
      <c r="VSU168" s="14"/>
      <c r="VSV168" s="14"/>
      <c r="VSW168" s="14"/>
      <c r="VSX168" s="14"/>
      <c r="VSY168" s="14"/>
      <c r="VSZ168" s="14"/>
      <c r="VTA168" s="14"/>
      <c r="VTB168" s="14"/>
      <c r="VTC168" s="14"/>
      <c r="VTD168" s="14"/>
      <c r="VTE168" s="14"/>
      <c r="VTF168" s="14"/>
      <c r="VTG168" s="14"/>
      <c r="VTH168" s="14"/>
      <c r="VTI168" s="14"/>
      <c r="VTJ168" s="14"/>
      <c r="VTK168" s="14"/>
      <c r="VTL168" s="14"/>
      <c r="VTM168" s="14"/>
      <c r="VTN168" s="14"/>
      <c r="VTO168" s="14"/>
      <c r="VTP168" s="14"/>
      <c r="VTQ168" s="14"/>
      <c r="VTR168" s="14"/>
      <c r="VTS168" s="14"/>
      <c r="VTT168" s="14"/>
      <c r="VTU168" s="14"/>
      <c r="VTV168" s="14"/>
      <c r="VTW168" s="14"/>
      <c r="VTX168" s="14"/>
      <c r="VTY168" s="14"/>
      <c r="VTZ168" s="14"/>
      <c r="VUA168" s="14"/>
      <c r="VUB168" s="14"/>
      <c r="VUC168" s="14"/>
      <c r="VUD168" s="14"/>
      <c r="VUE168" s="14"/>
      <c r="VUF168" s="14"/>
      <c r="VUG168" s="14"/>
      <c r="VUH168" s="14"/>
      <c r="VUI168" s="14"/>
      <c r="VUJ168" s="14"/>
      <c r="VUK168" s="14"/>
      <c r="VUL168" s="14"/>
      <c r="VUM168" s="14"/>
      <c r="VUN168" s="14"/>
      <c r="VUO168" s="14"/>
      <c r="VUP168" s="14"/>
      <c r="VUQ168" s="14"/>
      <c r="VUR168" s="14"/>
      <c r="VUS168" s="14"/>
      <c r="VUT168" s="14"/>
      <c r="VUU168" s="14"/>
      <c r="VUV168" s="14"/>
      <c r="VUW168" s="14"/>
      <c r="VUX168" s="14"/>
      <c r="VUY168" s="14"/>
      <c r="VUZ168" s="14"/>
      <c r="VVA168" s="14"/>
      <c r="VVB168" s="14"/>
      <c r="VVC168" s="14"/>
      <c r="VVD168" s="14"/>
      <c r="VVE168" s="14"/>
      <c r="VVF168" s="14"/>
      <c r="VVG168" s="14"/>
      <c r="VVH168" s="14"/>
      <c r="VVI168" s="14"/>
      <c r="VVJ168" s="14"/>
      <c r="VVK168" s="14"/>
      <c r="VVL168" s="14"/>
      <c r="VVM168" s="14"/>
      <c r="VVN168" s="14"/>
      <c r="VVO168" s="14"/>
      <c r="VVP168" s="14"/>
      <c r="VVQ168" s="14"/>
      <c r="VVR168" s="14"/>
      <c r="VVS168" s="14"/>
      <c r="VVT168" s="14"/>
      <c r="VVU168" s="14"/>
      <c r="VVV168" s="14"/>
      <c r="VVW168" s="14"/>
      <c r="VVX168" s="14"/>
      <c r="VVY168" s="14"/>
      <c r="VVZ168" s="14"/>
      <c r="VWA168" s="14"/>
      <c r="VWB168" s="14"/>
      <c r="VWC168" s="14"/>
      <c r="VWD168" s="14"/>
      <c r="VWE168" s="14"/>
      <c r="VWF168" s="14"/>
      <c r="VWG168" s="14"/>
      <c r="VWH168" s="14"/>
      <c r="VWI168" s="14"/>
      <c r="VWJ168" s="14"/>
      <c r="VWK168" s="14"/>
      <c r="VWL168" s="14"/>
      <c r="VWM168" s="14"/>
      <c r="VWN168" s="14"/>
      <c r="VWO168" s="14"/>
      <c r="VWP168" s="14"/>
      <c r="VWQ168" s="14"/>
      <c r="VWR168" s="14"/>
      <c r="VWS168" s="14"/>
      <c r="VWT168" s="14"/>
      <c r="VWU168" s="14"/>
      <c r="VWV168" s="14"/>
      <c r="VWW168" s="14"/>
      <c r="VWX168" s="14"/>
      <c r="VWY168" s="14"/>
      <c r="VWZ168" s="14"/>
      <c r="VXA168" s="14"/>
      <c r="VXB168" s="14"/>
      <c r="VXC168" s="14"/>
      <c r="VXD168" s="14"/>
      <c r="VXE168" s="14"/>
      <c r="VXF168" s="14"/>
      <c r="VXG168" s="14"/>
      <c r="VXH168" s="14"/>
      <c r="VXI168" s="14"/>
      <c r="VXJ168" s="14"/>
      <c r="VXK168" s="14"/>
      <c r="VXL168" s="14"/>
      <c r="VXM168" s="14"/>
      <c r="VXN168" s="14"/>
      <c r="VXO168" s="14"/>
      <c r="VXP168" s="14"/>
      <c r="VXQ168" s="14"/>
      <c r="VXR168" s="14"/>
      <c r="VXS168" s="14"/>
      <c r="VXT168" s="14"/>
      <c r="VXU168" s="14"/>
      <c r="VXV168" s="14"/>
      <c r="VXW168" s="14"/>
      <c r="VXX168" s="14"/>
      <c r="VXY168" s="14"/>
      <c r="VXZ168" s="14"/>
      <c r="VYA168" s="14"/>
      <c r="VYB168" s="14"/>
      <c r="VYC168" s="14"/>
      <c r="VYD168" s="14"/>
      <c r="VYE168" s="14"/>
      <c r="VYF168" s="14"/>
      <c r="VYG168" s="14"/>
      <c r="VYH168" s="14"/>
      <c r="VYI168" s="14"/>
      <c r="VYJ168" s="14"/>
      <c r="VYK168" s="14"/>
      <c r="VYL168" s="14"/>
      <c r="VYM168" s="14"/>
      <c r="VYN168" s="14"/>
      <c r="VYO168" s="14"/>
      <c r="VYP168" s="14"/>
      <c r="VYQ168" s="14"/>
      <c r="VYR168" s="14"/>
      <c r="VYS168" s="14"/>
      <c r="VYT168" s="14"/>
      <c r="VYU168" s="14"/>
      <c r="VYV168" s="14"/>
      <c r="VYW168" s="14"/>
      <c r="VYX168" s="14"/>
      <c r="VYY168" s="14"/>
      <c r="VYZ168" s="14"/>
      <c r="VZA168" s="14"/>
      <c r="VZB168" s="14"/>
      <c r="VZC168" s="14"/>
      <c r="VZD168" s="14"/>
      <c r="VZE168" s="14"/>
      <c r="VZF168" s="14"/>
      <c r="VZG168" s="14"/>
      <c r="VZH168" s="14"/>
      <c r="VZI168" s="14"/>
      <c r="VZJ168" s="14"/>
      <c r="VZK168" s="14"/>
      <c r="VZL168" s="14"/>
      <c r="VZM168" s="14"/>
      <c r="VZN168" s="14"/>
      <c r="VZO168" s="14"/>
      <c r="VZP168" s="14"/>
      <c r="VZQ168" s="14"/>
      <c r="VZR168" s="14"/>
      <c r="VZS168" s="14"/>
      <c r="VZT168" s="14"/>
      <c r="VZU168" s="14"/>
      <c r="VZV168" s="14"/>
      <c r="VZW168" s="14"/>
      <c r="VZX168" s="14"/>
      <c r="VZY168" s="14"/>
      <c r="VZZ168" s="14"/>
      <c r="WAA168" s="14"/>
      <c r="WAB168" s="14"/>
      <c r="WAC168" s="14"/>
      <c r="WAD168" s="14"/>
      <c r="WAE168" s="14"/>
      <c r="WAF168" s="14"/>
      <c r="WAG168" s="14"/>
      <c r="WAH168" s="14"/>
      <c r="WAI168" s="14"/>
      <c r="WAJ168" s="14"/>
      <c r="WAK168" s="14"/>
      <c r="WAL168" s="14"/>
      <c r="WAM168" s="14"/>
      <c r="WAN168" s="14"/>
      <c r="WAO168" s="14"/>
      <c r="WAP168" s="14"/>
      <c r="WAQ168" s="14"/>
      <c r="WAR168" s="14"/>
      <c r="WAS168" s="14"/>
      <c r="WAT168" s="14"/>
      <c r="WAU168" s="14"/>
      <c r="WAV168" s="14"/>
      <c r="WAW168" s="14"/>
      <c r="WAX168" s="14"/>
      <c r="WAY168" s="14"/>
      <c r="WAZ168" s="14"/>
      <c r="WBA168" s="14"/>
      <c r="WBB168" s="14"/>
      <c r="WBC168" s="14"/>
      <c r="WBD168" s="14"/>
      <c r="WBE168" s="14"/>
      <c r="WBF168" s="14"/>
      <c r="WBG168" s="14"/>
      <c r="WBH168" s="14"/>
      <c r="WBI168" s="14"/>
      <c r="WBJ168" s="14"/>
      <c r="WBK168" s="14"/>
      <c r="WBL168" s="14"/>
      <c r="WBM168" s="14"/>
      <c r="WBN168" s="14"/>
      <c r="WBO168" s="14"/>
      <c r="WBP168" s="14"/>
      <c r="WBQ168" s="14"/>
      <c r="WBR168" s="14"/>
      <c r="WBS168" s="14"/>
      <c r="WBT168" s="14"/>
      <c r="WBU168" s="14"/>
      <c r="WBV168" s="14"/>
      <c r="WBW168" s="14"/>
      <c r="WBX168" s="14"/>
      <c r="WBY168" s="14"/>
      <c r="WBZ168" s="14"/>
      <c r="WCA168" s="14"/>
      <c r="WCB168" s="14"/>
      <c r="WCC168" s="14"/>
      <c r="WCD168" s="14"/>
      <c r="WCE168" s="14"/>
      <c r="WCF168" s="14"/>
      <c r="WCG168" s="14"/>
      <c r="WCH168" s="14"/>
      <c r="WCI168" s="14"/>
      <c r="WCJ168" s="14"/>
      <c r="WCK168" s="14"/>
      <c r="WCL168" s="14"/>
      <c r="WCM168" s="14"/>
      <c r="WCN168" s="14"/>
      <c r="WCO168" s="14"/>
      <c r="WCP168" s="14"/>
      <c r="WCQ168" s="14"/>
      <c r="WCR168" s="14"/>
      <c r="WCS168" s="14"/>
      <c r="WCT168" s="14"/>
      <c r="WCU168" s="14"/>
      <c r="WCV168" s="14"/>
      <c r="WCW168" s="14"/>
      <c r="WCX168" s="14"/>
      <c r="WCY168" s="14"/>
      <c r="WCZ168" s="14"/>
      <c r="WDA168" s="14"/>
      <c r="WDB168" s="14"/>
      <c r="WDC168" s="14"/>
      <c r="WDD168" s="14"/>
      <c r="WDE168" s="14"/>
      <c r="WDF168" s="14"/>
      <c r="WDG168" s="14"/>
      <c r="WDH168" s="14"/>
      <c r="WDI168" s="14"/>
      <c r="WDJ168" s="14"/>
      <c r="WDK168" s="14"/>
      <c r="WDL168" s="14"/>
      <c r="WDM168" s="14"/>
      <c r="WDN168" s="14"/>
      <c r="WDO168" s="14"/>
      <c r="WDP168" s="14"/>
      <c r="WDQ168" s="14"/>
      <c r="WDR168" s="14"/>
      <c r="WDS168" s="14"/>
      <c r="WDT168" s="14"/>
      <c r="WDU168" s="14"/>
      <c r="WDV168" s="14"/>
      <c r="WDW168" s="14"/>
      <c r="WDX168" s="14"/>
      <c r="WDY168" s="14"/>
      <c r="WDZ168" s="14"/>
      <c r="WEA168" s="14"/>
      <c r="WEB168" s="14"/>
      <c r="WEC168" s="14"/>
      <c r="WED168" s="14"/>
      <c r="WEE168" s="14"/>
      <c r="WEF168" s="14"/>
      <c r="WEG168" s="14"/>
      <c r="WEH168" s="14"/>
      <c r="WEI168" s="14"/>
      <c r="WEJ168" s="14"/>
      <c r="WEK168" s="14"/>
      <c r="WEL168" s="14"/>
      <c r="WEM168" s="14"/>
      <c r="WEN168" s="14"/>
      <c r="WEO168" s="14"/>
      <c r="WEP168" s="14"/>
      <c r="WEQ168" s="14"/>
      <c r="WER168" s="14"/>
      <c r="WES168" s="14"/>
      <c r="WET168" s="14"/>
      <c r="WEU168" s="14"/>
      <c r="WEV168" s="14"/>
      <c r="WEW168" s="14"/>
      <c r="WEX168" s="14"/>
      <c r="WEY168" s="14"/>
      <c r="WEZ168" s="14"/>
      <c r="WFA168" s="14"/>
      <c r="WFB168" s="14"/>
      <c r="WFC168" s="14"/>
      <c r="WFD168" s="14"/>
      <c r="WFE168" s="14"/>
      <c r="WFF168" s="14"/>
      <c r="WFG168" s="14"/>
      <c r="WFH168" s="14"/>
      <c r="WFI168" s="14"/>
      <c r="WFJ168" s="14"/>
      <c r="WFK168" s="14"/>
      <c r="WFL168" s="14"/>
      <c r="WFM168" s="14"/>
      <c r="WFN168" s="14"/>
      <c r="WFO168" s="14"/>
      <c r="WFP168" s="14"/>
      <c r="WFQ168" s="14"/>
      <c r="WFR168" s="14"/>
      <c r="WFS168" s="14"/>
      <c r="WFT168" s="14"/>
      <c r="WFU168" s="14"/>
      <c r="WFV168" s="14"/>
      <c r="WFW168" s="14"/>
      <c r="WFX168" s="14"/>
      <c r="WFY168" s="14"/>
      <c r="WFZ168" s="14"/>
      <c r="WGA168" s="14"/>
      <c r="WGB168" s="14"/>
      <c r="WGC168" s="14"/>
      <c r="WGD168" s="14"/>
      <c r="WGE168" s="14"/>
      <c r="WGF168" s="14"/>
      <c r="WGG168" s="14"/>
      <c r="WGH168" s="14"/>
      <c r="WGI168" s="14"/>
      <c r="WGJ168" s="14"/>
      <c r="WGK168" s="14"/>
      <c r="WGL168" s="14"/>
      <c r="WGM168" s="14"/>
      <c r="WGN168" s="14"/>
      <c r="WGO168" s="14"/>
      <c r="WGP168" s="14"/>
      <c r="WGQ168" s="14"/>
      <c r="WGR168" s="14"/>
      <c r="WGS168" s="14"/>
      <c r="WGT168" s="14"/>
      <c r="WGU168" s="14"/>
      <c r="WGV168" s="14"/>
      <c r="WGW168" s="14"/>
      <c r="WGX168" s="14"/>
      <c r="WGY168" s="14"/>
      <c r="WGZ168" s="14"/>
      <c r="WHA168" s="14"/>
      <c r="WHB168" s="14"/>
      <c r="WHC168" s="14"/>
      <c r="WHD168" s="14"/>
      <c r="WHE168" s="14"/>
      <c r="WHF168" s="14"/>
      <c r="WHG168" s="14"/>
      <c r="WHH168" s="14"/>
      <c r="WHI168" s="14"/>
      <c r="WHJ168" s="14"/>
      <c r="WHK168" s="14"/>
      <c r="WHL168" s="14"/>
      <c r="WHM168" s="14"/>
      <c r="WHN168" s="14"/>
      <c r="WHO168" s="14"/>
      <c r="WHP168" s="14"/>
      <c r="WHQ168" s="14"/>
      <c r="WHR168" s="14"/>
      <c r="WHS168" s="14"/>
      <c r="WHT168" s="14"/>
      <c r="WHU168" s="14"/>
      <c r="WHV168" s="14"/>
      <c r="WHW168" s="14"/>
      <c r="WHX168" s="14"/>
      <c r="WHY168" s="14"/>
      <c r="WHZ168" s="14"/>
      <c r="WIA168" s="14"/>
      <c r="WIB168" s="14"/>
      <c r="WIC168" s="14"/>
      <c r="WID168" s="14"/>
      <c r="WIE168" s="14"/>
      <c r="WIF168" s="14"/>
      <c r="WIG168" s="14"/>
      <c r="WIH168" s="14"/>
      <c r="WII168" s="14"/>
      <c r="WIJ168" s="14"/>
      <c r="WIK168" s="14"/>
      <c r="WIL168" s="14"/>
      <c r="WIM168" s="14"/>
      <c r="WIN168" s="14"/>
      <c r="WIO168" s="14"/>
      <c r="WIP168" s="14"/>
      <c r="WIQ168" s="14"/>
      <c r="WIR168" s="14"/>
      <c r="WIS168" s="14"/>
      <c r="WIT168" s="14"/>
      <c r="WIU168" s="14"/>
      <c r="WIV168" s="14"/>
      <c r="WIW168" s="14"/>
      <c r="WIX168" s="14"/>
      <c r="WIY168" s="14"/>
      <c r="WIZ168" s="14"/>
      <c r="WJA168" s="14"/>
      <c r="WJB168" s="14"/>
      <c r="WJC168" s="14"/>
      <c r="WJD168" s="14"/>
      <c r="WJE168" s="14"/>
      <c r="WJF168" s="14"/>
      <c r="WJG168" s="14"/>
      <c r="WJH168" s="14"/>
      <c r="WJI168" s="14"/>
      <c r="WJJ168" s="14"/>
      <c r="WJK168" s="14"/>
      <c r="WJL168" s="14"/>
      <c r="WJM168" s="14"/>
      <c r="WJN168" s="14"/>
      <c r="WJO168" s="14"/>
      <c r="WJP168" s="14"/>
      <c r="WJQ168" s="14"/>
      <c r="WJR168" s="14"/>
      <c r="WJS168" s="14"/>
      <c r="WJT168" s="14"/>
      <c r="WJU168" s="14"/>
      <c r="WJV168" s="14"/>
      <c r="WJW168" s="14"/>
      <c r="WJX168" s="14"/>
      <c r="WJY168" s="14"/>
      <c r="WJZ168" s="14"/>
      <c r="WKA168" s="14"/>
      <c r="WKB168" s="14"/>
      <c r="WKC168" s="14"/>
      <c r="WKD168" s="14"/>
      <c r="WKE168" s="14"/>
      <c r="WKF168" s="14"/>
      <c r="WKG168" s="14"/>
      <c r="WKH168" s="14"/>
      <c r="WKI168" s="14"/>
      <c r="WKJ168" s="14"/>
      <c r="WKK168" s="14"/>
      <c r="WKL168" s="14"/>
      <c r="WKM168" s="14"/>
      <c r="WKN168" s="14"/>
      <c r="WKO168" s="14"/>
      <c r="WKP168" s="14"/>
      <c r="WKQ168" s="14"/>
      <c r="WKR168" s="14"/>
      <c r="WKS168" s="14"/>
      <c r="WKT168" s="14"/>
      <c r="WKU168" s="14"/>
      <c r="WKV168" s="14"/>
      <c r="WKW168" s="14"/>
      <c r="WKX168" s="14"/>
      <c r="WKY168" s="14"/>
      <c r="WKZ168" s="14"/>
      <c r="WLA168" s="14"/>
      <c r="WLB168" s="14"/>
      <c r="WLC168" s="14"/>
      <c r="WLD168" s="14"/>
      <c r="WLE168" s="14"/>
      <c r="WLF168" s="14"/>
      <c r="WLG168" s="14"/>
      <c r="WLH168" s="14"/>
      <c r="WLI168" s="14"/>
      <c r="WLJ168" s="14"/>
      <c r="WLK168" s="14"/>
      <c r="WLL168" s="14"/>
      <c r="WLM168" s="14"/>
      <c r="WLN168" s="14"/>
      <c r="WLO168" s="14"/>
      <c r="WLP168" s="14"/>
      <c r="WLQ168" s="14"/>
      <c r="WLR168" s="14"/>
      <c r="WLS168" s="14"/>
      <c r="WLT168" s="14"/>
      <c r="WLU168" s="14"/>
      <c r="WLV168" s="14"/>
      <c r="WLW168" s="14"/>
      <c r="WLX168" s="14"/>
      <c r="WLY168" s="14"/>
      <c r="WLZ168" s="14"/>
      <c r="WMA168" s="14"/>
      <c r="WMB168" s="14"/>
      <c r="WMC168" s="14"/>
      <c r="WMD168" s="14"/>
      <c r="WME168" s="14"/>
      <c r="WMF168" s="14"/>
      <c r="WMG168" s="14"/>
      <c r="WMH168" s="14"/>
      <c r="WMI168" s="14"/>
      <c r="WMJ168" s="14"/>
      <c r="WMK168" s="14"/>
      <c r="WML168" s="14"/>
      <c r="WMM168" s="14"/>
      <c r="WMN168" s="14"/>
      <c r="WMO168" s="14"/>
      <c r="WMP168" s="14"/>
      <c r="WMQ168" s="14"/>
      <c r="WMR168" s="14"/>
      <c r="WMS168" s="14"/>
      <c r="WMT168" s="14"/>
      <c r="WMU168" s="14"/>
      <c r="WMV168" s="14"/>
      <c r="WMW168" s="14"/>
      <c r="WMX168" s="14"/>
      <c r="WMY168" s="14"/>
      <c r="WMZ168" s="14"/>
      <c r="WNA168" s="14"/>
      <c r="WNB168" s="14"/>
      <c r="WNC168" s="14"/>
      <c r="WND168" s="14"/>
      <c r="WNE168" s="14"/>
      <c r="WNF168" s="14"/>
      <c r="WNG168" s="14"/>
      <c r="WNH168" s="14"/>
      <c r="WNI168" s="14"/>
      <c r="WNJ168" s="14"/>
      <c r="WNK168" s="14"/>
      <c r="WNL168" s="14"/>
      <c r="WNM168" s="14"/>
      <c r="WNN168" s="14"/>
      <c r="WNO168" s="14"/>
      <c r="WNP168" s="14"/>
      <c r="WNQ168" s="14"/>
      <c r="WNR168" s="14"/>
      <c r="WNS168" s="14"/>
      <c r="WNT168" s="14"/>
      <c r="WNU168" s="14"/>
      <c r="WNV168" s="14"/>
      <c r="WNW168" s="14"/>
      <c r="WNX168" s="14"/>
      <c r="WNY168" s="14"/>
      <c r="WNZ168" s="14"/>
      <c r="WOA168" s="14"/>
      <c r="WOB168" s="14"/>
      <c r="WOC168" s="14"/>
      <c r="WOD168" s="14"/>
      <c r="WOE168" s="14"/>
      <c r="WOF168" s="14"/>
      <c r="WOG168" s="14"/>
      <c r="WOH168" s="14"/>
      <c r="WOI168" s="14"/>
      <c r="WOJ168" s="14"/>
      <c r="WOK168" s="14"/>
      <c r="WOL168" s="14"/>
      <c r="WOM168" s="14"/>
      <c r="WON168" s="14"/>
      <c r="WOO168" s="14"/>
      <c r="WOP168" s="14"/>
      <c r="WOQ168" s="14"/>
      <c r="WOR168" s="14"/>
      <c r="WOS168" s="14"/>
      <c r="WOT168" s="14"/>
      <c r="WOU168" s="14"/>
      <c r="WOV168" s="14"/>
      <c r="WOW168" s="14"/>
      <c r="WOX168" s="14"/>
      <c r="WOY168" s="14"/>
      <c r="WOZ168" s="14"/>
      <c r="WPA168" s="14"/>
      <c r="WPB168" s="14"/>
      <c r="WPC168" s="14"/>
      <c r="WPD168" s="14"/>
      <c r="WPE168" s="14"/>
      <c r="WPF168" s="14"/>
      <c r="WPG168" s="14"/>
      <c r="WPH168" s="14"/>
      <c r="WPI168" s="14"/>
      <c r="WPJ168" s="14"/>
      <c r="WPK168" s="14"/>
      <c r="WPL168" s="14"/>
      <c r="WPM168" s="14"/>
      <c r="WPN168" s="14"/>
      <c r="WPO168" s="14"/>
      <c r="WPP168" s="14"/>
      <c r="WPQ168" s="14"/>
      <c r="WPR168" s="14"/>
      <c r="WPS168" s="14"/>
      <c r="WPT168" s="14"/>
      <c r="WPU168" s="14"/>
      <c r="WPV168" s="14"/>
      <c r="WPW168" s="14"/>
      <c r="WPX168" s="14"/>
      <c r="WPY168" s="14"/>
      <c r="WPZ168" s="14"/>
      <c r="WQA168" s="14"/>
      <c r="WQB168" s="14"/>
      <c r="WQC168" s="14"/>
      <c r="WQD168" s="14"/>
      <c r="WQE168" s="14"/>
      <c r="WQF168" s="14"/>
      <c r="WQG168" s="14"/>
      <c r="WQH168" s="14"/>
      <c r="WQI168" s="14"/>
      <c r="WQJ168" s="14"/>
      <c r="WQK168" s="14"/>
      <c r="WQL168" s="14"/>
      <c r="WQM168" s="14"/>
      <c r="WQN168" s="14"/>
      <c r="WQO168" s="14"/>
      <c r="WQP168" s="14"/>
      <c r="WQQ168" s="14"/>
      <c r="WQR168" s="14"/>
      <c r="WQS168" s="14"/>
      <c r="WQT168" s="14"/>
      <c r="WQU168" s="14"/>
      <c r="WQV168" s="14"/>
      <c r="WQW168" s="14"/>
      <c r="WQX168" s="14"/>
      <c r="WQY168" s="14"/>
      <c r="WQZ168" s="14"/>
      <c r="WRA168" s="14"/>
      <c r="WRB168" s="14"/>
      <c r="WRC168" s="14"/>
      <c r="WRD168" s="14"/>
      <c r="WRE168" s="14"/>
      <c r="WRF168" s="14"/>
      <c r="WRG168" s="14"/>
      <c r="WRH168" s="14"/>
      <c r="WRI168" s="14"/>
      <c r="WRJ168" s="14"/>
      <c r="WRK168" s="14"/>
      <c r="WRL168" s="14"/>
      <c r="WRM168" s="14"/>
      <c r="WRN168" s="14"/>
      <c r="WRO168" s="14"/>
      <c r="WRP168" s="14"/>
      <c r="WRQ168" s="14"/>
      <c r="WRR168" s="14"/>
      <c r="WRS168" s="14"/>
      <c r="WRT168" s="14"/>
      <c r="WRU168" s="14"/>
      <c r="WRV168" s="14"/>
      <c r="WRW168" s="14"/>
      <c r="WRX168" s="14"/>
      <c r="WRY168" s="14"/>
      <c r="WRZ168" s="14"/>
      <c r="WSA168" s="14"/>
      <c r="WSB168" s="14"/>
      <c r="WSC168" s="14"/>
      <c r="WSD168" s="14"/>
      <c r="WSE168" s="14"/>
      <c r="WSF168" s="14"/>
      <c r="WSG168" s="14"/>
      <c r="WSH168" s="14"/>
      <c r="WSI168" s="14"/>
      <c r="WSJ168" s="14"/>
      <c r="WSK168" s="14"/>
      <c r="WSL168" s="14"/>
      <c r="WSM168" s="14"/>
      <c r="WSN168" s="14"/>
      <c r="WSO168" s="14"/>
      <c r="WSP168" s="14"/>
      <c r="WSQ168" s="14"/>
      <c r="WSR168" s="14"/>
      <c r="WSS168" s="14"/>
      <c r="WST168" s="14"/>
      <c r="WSU168" s="14"/>
      <c r="WSV168" s="14"/>
      <c r="WSW168" s="14"/>
      <c r="WSX168" s="14"/>
      <c r="WSY168" s="14"/>
      <c r="WSZ168" s="14"/>
      <c r="WTA168" s="14"/>
      <c r="WTB168" s="14"/>
      <c r="WTC168" s="14"/>
      <c r="WTD168" s="14"/>
      <c r="WTE168" s="14"/>
      <c r="WTF168" s="14"/>
      <c r="WTG168" s="14"/>
      <c r="WTH168" s="14"/>
      <c r="WTI168" s="14"/>
      <c r="WTJ168" s="14"/>
      <c r="WTK168" s="14"/>
      <c r="WTL168" s="14"/>
      <c r="WTM168" s="14"/>
      <c r="WTN168" s="14"/>
      <c r="WTO168" s="14"/>
      <c r="WTP168" s="14"/>
      <c r="WTQ168" s="14"/>
      <c r="WTR168" s="14"/>
      <c r="WTS168" s="14"/>
      <c r="WTT168" s="14"/>
      <c r="WTU168" s="14"/>
      <c r="WTV168" s="14"/>
      <c r="WTW168" s="14"/>
      <c r="WTX168" s="14"/>
      <c r="WTY168" s="14"/>
      <c r="WTZ168" s="14"/>
      <c r="WUA168" s="14"/>
      <c r="WUB168" s="14"/>
      <c r="WUC168" s="14"/>
      <c r="WUD168" s="14"/>
      <c r="WUE168" s="14"/>
      <c r="WUF168" s="14"/>
      <c r="WUG168" s="14"/>
      <c r="WUH168" s="14"/>
      <c r="WUI168" s="14"/>
      <c r="WUJ168" s="14"/>
      <c r="WUK168" s="14"/>
      <c r="WUL168" s="14"/>
      <c r="WUM168" s="14"/>
      <c r="WUN168" s="14"/>
      <c r="WUO168" s="14"/>
      <c r="WUP168" s="14"/>
      <c r="WUQ168" s="14"/>
      <c r="WUR168" s="14"/>
      <c r="WUS168" s="14"/>
      <c r="WUT168" s="14"/>
      <c r="WUU168" s="14"/>
      <c r="WUV168" s="14"/>
      <c r="WUW168" s="14"/>
      <c r="WUX168" s="14"/>
      <c r="WUY168" s="14"/>
      <c r="WUZ168" s="14"/>
      <c r="WVA168" s="14"/>
      <c r="WVB168" s="14"/>
      <c r="WVC168" s="14"/>
      <c r="WVD168" s="14"/>
      <c r="WVE168" s="14"/>
      <c r="WVF168" s="14"/>
      <c r="WVG168" s="14"/>
      <c r="WVH168" s="14"/>
      <c r="WVI168" s="14"/>
      <c r="WVJ168" s="14"/>
      <c r="WVK168" s="14"/>
      <c r="WVL168" s="14"/>
      <c r="WVM168" s="14"/>
      <c r="WVN168" s="14"/>
      <c r="WVO168" s="14"/>
      <c r="WVP168" s="14"/>
      <c r="WVQ168" s="14"/>
      <c r="WVR168" s="14"/>
      <c r="WVS168" s="14"/>
      <c r="WVT168" s="14"/>
      <c r="WVU168" s="14"/>
      <c r="WVV168" s="14"/>
      <c r="WVW168" s="14"/>
      <c r="WVX168" s="14"/>
      <c r="WVY168" s="14"/>
      <c r="WVZ168" s="14"/>
      <c r="WWA168" s="14"/>
      <c r="WWB168" s="14"/>
      <c r="WWC168" s="14"/>
      <c r="WWD168" s="14"/>
      <c r="WWE168" s="14"/>
      <c r="WWF168" s="14"/>
      <c r="WWG168" s="14"/>
      <c r="WWH168" s="14"/>
      <c r="WWI168" s="14"/>
      <c r="WWJ168" s="14"/>
      <c r="WWK168" s="14"/>
      <c r="WWL168" s="14"/>
      <c r="WWM168" s="14"/>
      <c r="WWN168" s="14"/>
      <c r="WWO168" s="14"/>
      <c r="WWP168" s="14"/>
      <c r="WWQ168" s="14"/>
      <c r="WWR168" s="14"/>
      <c r="WWS168" s="14"/>
      <c r="WWT168" s="14"/>
      <c r="WWU168" s="14"/>
      <c r="WWV168" s="14"/>
      <c r="WWW168" s="14"/>
      <c r="WWX168" s="14"/>
      <c r="WWY168" s="14"/>
      <c r="WWZ168" s="14"/>
      <c r="WXA168" s="14"/>
      <c r="WXB168" s="14"/>
      <c r="WXC168" s="14"/>
      <c r="WXD168" s="14"/>
      <c r="WXE168" s="14"/>
      <c r="WXF168" s="14"/>
      <c r="WXG168" s="14"/>
      <c r="WXH168" s="14"/>
      <c r="WXI168" s="14"/>
      <c r="WXJ168" s="14"/>
      <c r="WXK168" s="14"/>
      <c r="WXL168" s="14"/>
      <c r="WXM168" s="14"/>
      <c r="WXN168" s="14"/>
      <c r="WXO168" s="14"/>
      <c r="WXP168" s="14"/>
      <c r="WXQ168" s="14"/>
      <c r="WXR168" s="14"/>
      <c r="WXS168" s="14"/>
      <c r="WXT168" s="14"/>
      <c r="WXU168" s="14"/>
      <c r="WXV168" s="14"/>
      <c r="WXW168" s="14"/>
      <c r="WXX168" s="14"/>
      <c r="WXY168" s="14"/>
      <c r="WXZ168" s="14"/>
      <c r="WYA168" s="14"/>
      <c r="WYB168" s="14"/>
      <c r="WYC168" s="14"/>
      <c r="WYD168" s="14"/>
      <c r="WYE168" s="14"/>
      <c r="WYF168" s="14"/>
      <c r="WYG168" s="14"/>
      <c r="WYH168" s="14"/>
      <c r="WYI168" s="14"/>
      <c r="WYJ168" s="14"/>
      <c r="WYK168" s="14"/>
      <c r="WYL168" s="14"/>
      <c r="WYM168" s="14"/>
      <c r="WYN168" s="14"/>
      <c r="WYO168" s="14"/>
      <c r="WYP168" s="14"/>
      <c r="WYQ168" s="14"/>
      <c r="WYR168" s="14"/>
      <c r="WYS168" s="14"/>
      <c r="WYT168" s="14"/>
      <c r="WYU168" s="14"/>
      <c r="WYV168" s="14"/>
      <c r="WYW168" s="14"/>
      <c r="WYX168" s="14"/>
      <c r="WYY168" s="14"/>
      <c r="WYZ168" s="14"/>
      <c r="WZA168" s="14"/>
      <c r="WZB168" s="14"/>
      <c r="WZC168" s="14"/>
      <c r="WZD168" s="14"/>
      <c r="WZE168" s="14"/>
      <c r="WZF168" s="14"/>
      <c r="WZG168" s="14"/>
      <c r="WZH168" s="14"/>
      <c r="WZI168" s="14"/>
      <c r="WZJ168" s="14"/>
      <c r="WZK168" s="14"/>
      <c r="WZL168" s="14"/>
      <c r="WZM168" s="14"/>
      <c r="WZN168" s="14"/>
      <c r="WZO168" s="14"/>
      <c r="WZP168" s="14"/>
      <c r="WZQ168" s="14"/>
      <c r="WZR168" s="14"/>
      <c r="WZS168" s="14"/>
      <c r="WZT168" s="14"/>
      <c r="WZU168" s="14"/>
      <c r="WZV168" s="14"/>
      <c r="WZW168" s="14"/>
      <c r="WZX168" s="14"/>
      <c r="WZY168" s="14"/>
      <c r="WZZ168" s="14"/>
      <c r="XAA168" s="14"/>
      <c r="XAB168" s="14"/>
      <c r="XAC168" s="14"/>
      <c r="XAD168" s="14"/>
      <c r="XAE168" s="14"/>
      <c r="XAF168" s="14"/>
      <c r="XAG168" s="14"/>
      <c r="XAH168" s="14"/>
      <c r="XAI168" s="14"/>
      <c r="XAJ168" s="14"/>
      <c r="XAK168" s="14"/>
      <c r="XAL168" s="14"/>
      <c r="XAM168" s="14"/>
      <c r="XAN168" s="14"/>
      <c r="XAO168" s="14"/>
      <c r="XAP168" s="14"/>
      <c r="XAQ168" s="14"/>
      <c r="XAR168" s="14"/>
      <c r="XAS168" s="14"/>
      <c r="XAT168" s="14"/>
      <c r="XAU168" s="14"/>
      <c r="XAV168" s="14"/>
      <c r="XAW168" s="14"/>
      <c r="XAX168" s="14"/>
      <c r="XAY168" s="14"/>
      <c r="XAZ168" s="14"/>
      <c r="XBA168" s="14"/>
      <c r="XBB168" s="14"/>
      <c r="XBC168" s="14"/>
      <c r="XBD168" s="14"/>
      <c r="XBE168" s="14"/>
      <c r="XBF168" s="14"/>
      <c r="XBG168" s="14"/>
      <c r="XBH168" s="14"/>
      <c r="XBI168" s="14"/>
      <c r="XBJ168" s="14"/>
      <c r="XBK168" s="14"/>
      <c r="XBL168" s="14"/>
      <c r="XBM168" s="14"/>
      <c r="XBN168" s="14"/>
      <c r="XBO168" s="14"/>
      <c r="XBP168" s="14"/>
      <c r="XBQ168" s="14"/>
      <c r="XBR168" s="14"/>
      <c r="XBS168" s="14"/>
      <c r="XBT168" s="14"/>
      <c r="XBU168" s="14"/>
      <c r="XBV168" s="14"/>
      <c r="XBW168" s="14"/>
      <c r="XBX168" s="14"/>
      <c r="XBY168" s="14"/>
      <c r="XBZ168" s="14"/>
      <c r="XCA168" s="14"/>
      <c r="XCB168" s="14"/>
      <c r="XCC168" s="14"/>
      <c r="XCD168" s="14"/>
      <c r="XCE168" s="14"/>
      <c r="XCF168" s="14"/>
      <c r="XCG168" s="14"/>
      <c r="XCH168" s="14"/>
      <c r="XCI168" s="14"/>
      <c r="XCJ168" s="14"/>
      <c r="XCK168" s="14"/>
      <c r="XCL168" s="14"/>
      <c r="XCM168" s="14"/>
      <c r="XCN168" s="14"/>
      <c r="XCO168" s="14"/>
      <c r="XCP168" s="14"/>
      <c r="XCQ168" s="14"/>
      <c r="XCR168" s="14"/>
      <c r="XCS168" s="14"/>
      <c r="XCT168" s="14"/>
      <c r="XCU168" s="14"/>
      <c r="XCV168" s="14"/>
      <c r="XCW168" s="14"/>
      <c r="XCX168" s="14"/>
      <c r="XCY168" s="14"/>
      <c r="XCZ168" s="14"/>
      <c r="XDA168" s="14"/>
      <c r="XDB168" s="14"/>
      <c r="XDC168" s="14"/>
      <c r="XDD168" s="14"/>
      <c r="XDE168" s="14"/>
      <c r="XDF168" s="14"/>
      <c r="XDG168" s="14"/>
      <c r="XDH168" s="14"/>
      <c r="XDI168" s="14"/>
      <c r="XDJ168" s="14"/>
      <c r="XDK168" s="14"/>
      <c r="XDL168" s="14"/>
      <c r="XDM168" s="14"/>
      <c r="XDN168" s="14"/>
      <c r="XDO168" s="14"/>
      <c r="XDP168" s="14"/>
      <c r="XDQ168" s="14"/>
      <c r="XDR168" s="14"/>
      <c r="XDS168" s="14"/>
      <c r="XDT168" s="14"/>
      <c r="XDU168" s="14"/>
      <c r="XDV168" s="14"/>
      <c r="XDW168" s="14"/>
      <c r="XDX168" s="14"/>
      <c r="XDY168" s="14"/>
      <c r="XDZ168" s="14"/>
      <c r="XEA168" s="14"/>
      <c r="XEB168" s="14"/>
      <c r="XEC168" s="14"/>
      <c r="XED168" s="14"/>
      <c r="XEE168" s="14"/>
      <c r="XEF168" s="14"/>
      <c r="XEG168" s="14"/>
      <c r="XEH168" s="14"/>
      <c r="XEI168" s="14"/>
      <c r="XEJ168" s="14"/>
      <c r="XEK168" s="14"/>
      <c r="XEL168" s="14"/>
      <c r="XEM168" s="14"/>
      <c r="XEN168" s="14"/>
      <c r="XEO168" s="14"/>
      <c r="XEP168" s="14"/>
      <c r="XEQ168" s="14"/>
      <c r="XER168" s="14"/>
      <c r="XES168" s="14"/>
      <c r="XET168" s="14"/>
      <c r="XEU168" s="14"/>
      <c r="XEV168" s="14"/>
      <c r="XEW168" s="14"/>
      <c r="XEX168" s="14"/>
      <c r="XEY168" s="14"/>
      <c r="XEZ168" s="14"/>
      <c r="XFA168" s="14"/>
      <c r="XFB168" s="14"/>
      <c r="XFC168" s="14"/>
    </row>
    <row r="169" spans="1:16383" s="751" customFormat="1" ht="21" thickBot="1" x14ac:dyDescent="0.35">
      <c r="A169" s="760" t="e">
        <f t="shared" ref="A169:A232" si="99">A168+1</f>
        <v>#REF!</v>
      </c>
      <c r="B169" s="1261" t="s">
        <v>742</v>
      </c>
      <c r="C169" s="1262"/>
      <c r="D169" s="1045"/>
      <c r="E169" s="1046"/>
      <c r="F169" s="1047" t="s">
        <v>126</v>
      </c>
      <c r="G169" s="1047" t="s">
        <v>104</v>
      </c>
      <c r="H169" s="1047" t="s">
        <v>105</v>
      </c>
      <c r="I169" s="1047" t="s">
        <v>106</v>
      </c>
      <c r="J169" s="1047" t="s">
        <v>107</v>
      </c>
      <c r="K169" s="1047" t="s">
        <v>108</v>
      </c>
      <c r="L169" s="1047" t="s">
        <v>109</v>
      </c>
      <c r="M169" s="1047" t="s">
        <v>110</v>
      </c>
      <c r="N169" s="1047" t="s">
        <v>111</v>
      </c>
      <c r="O169" s="1047" t="s">
        <v>112</v>
      </c>
      <c r="P169" s="10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c r="IR169" s="14"/>
      <c r="IS169" s="14"/>
      <c r="IT169" s="14"/>
      <c r="IU169" s="14"/>
      <c r="IV169" s="14"/>
      <c r="IW169" s="14"/>
      <c r="IX169" s="14"/>
      <c r="IY169" s="14"/>
      <c r="IZ169" s="14"/>
      <c r="JA169" s="14"/>
      <c r="JB169" s="14"/>
      <c r="JC169" s="14"/>
      <c r="JD169" s="14"/>
      <c r="JE169" s="14"/>
      <c r="JF169" s="14"/>
      <c r="JG169" s="14"/>
      <c r="JH169" s="14"/>
      <c r="JI169" s="14"/>
      <c r="JJ169" s="14"/>
      <c r="JK169" s="14"/>
      <c r="JL169" s="14"/>
      <c r="JM169" s="14"/>
      <c r="JN169" s="14"/>
      <c r="JO169" s="14"/>
      <c r="JP169" s="14"/>
      <c r="JQ169" s="14"/>
      <c r="JR169" s="14"/>
      <c r="JS169" s="14"/>
      <c r="JT169" s="14"/>
      <c r="JU169" s="14"/>
      <c r="JV169" s="14"/>
      <c r="JW169" s="14"/>
      <c r="JX169" s="14"/>
      <c r="JY169" s="14"/>
      <c r="JZ169" s="14"/>
      <c r="KA169" s="14"/>
      <c r="KB169" s="14"/>
      <c r="KC169" s="14"/>
      <c r="KD169" s="14"/>
      <c r="KE169" s="14"/>
      <c r="KF169" s="14"/>
      <c r="KG169" s="14"/>
      <c r="KH169" s="14"/>
      <c r="KI169" s="14"/>
      <c r="KJ169" s="14"/>
      <c r="KK169" s="14"/>
      <c r="KL169" s="14"/>
      <c r="KM169" s="14"/>
      <c r="KN169" s="14"/>
      <c r="KO169" s="14"/>
      <c r="KP169" s="14"/>
      <c r="KQ169" s="14"/>
      <c r="KR169" s="14"/>
      <c r="KS169" s="14"/>
      <c r="KT169" s="14"/>
      <c r="KU169" s="14"/>
      <c r="KV169" s="14"/>
      <c r="KW169" s="14"/>
      <c r="KX169" s="14"/>
      <c r="KY169" s="14"/>
      <c r="KZ169" s="14"/>
      <c r="LA169" s="14"/>
      <c r="LB169" s="14"/>
      <c r="LC169" s="14"/>
      <c r="LD169" s="14"/>
      <c r="LE169" s="14"/>
      <c r="LF169" s="14"/>
      <c r="LG169" s="14"/>
      <c r="LH169" s="14"/>
      <c r="LI169" s="14"/>
      <c r="LJ169" s="14"/>
      <c r="LK169" s="14"/>
      <c r="LL169" s="14"/>
      <c r="LM169" s="14"/>
      <c r="LN169" s="14"/>
      <c r="LO169" s="14"/>
      <c r="LP169" s="14"/>
      <c r="LQ169" s="14"/>
      <c r="LR169" s="14"/>
      <c r="LS169" s="14"/>
      <c r="LT169" s="14"/>
      <c r="LU169" s="14"/>
      <c r="LV169" s="14"/>
      <c r="LW169" s="14"/>
      <c r="LX169" s="14"/>
      <c r="LY169" s="14"/>
      <c r="LZ169" s="14"/>
      <c r="MA169" s="14"/>
      <c r="MB169" s="14"/>
      <c r="MC169" s="14"/>
      <c r="MD169" s="14"/>
      <c r="ME169" s="14"/>
      <c r="MF169" s="14"/>
      <c r="MG169" s="14"/>
      <c r="MH169" s="14"/>
      <c r="MI169" s="14"/>
      <c r="MJ169" s="14"/>
      <c r="MK169" s="14"/>
      <c r="ML169" s="14"/>
      <c r="MM169" s="14"/>
      <c r="MN169" s="14"/>
      <c r="MO169" s="14"/>
      <c r="MP169" s="14"/>
      <c r="MQ169" s="14"/>
      <c r="MR169" s="14"/>
      <c r="MS169" s="14"/>
      <c r="MT169" s="14"/>
      <c r="MU169" s="14"/>
      <c r="MV169" s="14"/>
      <c r="MW169" s="14"/>
      <c r="MX169" s="14"/>
      <c r="MY169" s="14"/>
      <c r="MZ169" s="14"/>
      <c r="NA169" s="14"/>
      <c r="NB169" s="14"/>
      <c r="NC169" s="14"/>
      <c r="ND169" s="14"/>
      <c r="NE169" s="14"/>
      <c r="NF169" s="14"/>
      <c r="NG169" s="14"/>
      <c r="NH169" s="14"/>
      <c r="NI169" s="14"/>
      <c r="NJ169" s="14"/>
      <c r="NK169" s="14"/>
      <c r="NL169" s="14"/>
      <c r="NM169" s="14"/>
      <c r="NN169" s="14"/>
      <c r="NO169" s="14"/>
      <c r="NP169" s="14"/>
      <c r="NQ169" s="14"/>
      <c r="NR169" s="14"/>
      <c r="NS169" s="14"/>
      <c r="NT169" s="14"/>
      <c r="NU169" s="14"/>
      <c r="NV169" s="14"/>
      <c r="NW169" s="14"/>
      <c r="NX169" s="14"/>
      <c r="NY169" s="14"/>
      <c r="NZ169" s="14"/>
      <c r="OA169" s="14"/>
      <c r="OB169" s="14"/>
      <c r="OC169" s="14"/>
      <c r="OD169" s="14"/>
      <c r="OE169" s="14"/>
      <c r="OF169" s="14"/>
      <c r="OG169" s="14"/>
      <c r="OH169" s="14"/>
      <c r="OI169" s="14"/>
      <c r="OJ169" s="14"/>
      <c r="OK169" s="14"/>
      <c r="OL169" s="14"/>
      <c r="OM169" s="14"/>
      <c r="ON169" s="14"/>
      <c r="OO169" s="14"/>
      <c r="OP169" s="14"/>
      <c r="OQ169" s="14"/>
      <c r="OR169" s="14"/>
      <c r="OS169" s="14"/>
      <c r="OT169" s="14"/>
      <c r="OU169" s="14"/>
      <c r="OV169" s="14"/>
      <c r="OW169" s="14"/>
      <c r="OX169" s="14"/>
      <c r="OY169" s="14"/>
      <c r="OZ169" s="14"/>
      <c r="PA169" s="14"/>
      <c r="PB169" s="14"/>
      <c r="PC169" s="14"/>
      <c r="PD169" s="14"/>
      <c r="PE169" s="14"/>
      <c r="PF169" s="14"/>
      <c r="PG169" s="14"/>
      <c r="PH169" s="14"/>
      <c r="PI169" s="14"/>
      <c r="PJ169" s="14"/>
      <c r="PK169" s="14"/>
      <c r="PL169" s="14"/>
      <c r="PM169" s="14"/>
      <c r="PN169" s="14"/>
      <c r="PO169" s="14"/>
      <c r="PP169" s="14"/>
      <c r="PQ169" s="14"/>
      <c r="PR169" s="14"/>
      <c r="PS169" s="14"/>
      <c r="PT169" s="14"/>
      <c r="PU169" s="14"/>
      <c r="PV169" s="14"/>
      <c r="PW169" s="14"/>
      <c r="PX169" s="14"/>
      <c r="PY169" s="14"/>
      <c r="PZ169" s="14"/>
      <c r="QA169" s="14"/>
      <c r="QB169" s="14"/>
      <c r="QC169" s="14"/>
      <c r="QD169" s="14"/>
      <c r="QE169" s="14"/>
      <c r="QF169" s="14"/>
      <c r="QG169" s="14"/>
      <c r="QH169" s="14"/>
      <c r="QI169" s="14"/>
      <c r="QJ169" s="14"/>
      <c r="QK169" s="14"/>
      <c r="QL169" s="14"/>
      <c r="QM169" s="14"/>
      <c r="QN169" s="14"/>
      <c r="QO169" s="14"/>
      <c r="QP169" s="14"/>
      <c r="QQ169" s="14"/>
      <c r="QR169" s="14"/>
      <c r="QS169" s="14"/>
      <c r="QT169" s="14"/>
      <c r="QU169" s="14"/>
      <c r="QV169" s="14"/>
      <c r="QW169" s="14"/>
      <c r="QX169" s="14"/>
      <c r="QY169" s="14"/>
      <c r="QZ169" s="14"/>
      <c r="RA169" s="14"/>
      <c r="RB169" s="14"/>
      <c r="RC169" s="14"/>
      <c r="RD169" s="14"/>
      <c r="RE169" s="14"/>
      <c r="RF169" s="14"/>
      <c r="RG169" s="14"/>
      <c r="RH169" s="14"/>
      <c r="RI169" s="14"/>
      <c r="RJ169" s="14"/>
      <c r="RK169" s="14"/>
      <c r="RL169" s="14"/>
      <c r="RM169" s="14"/>
      <c r="RN169" s="14"/>
      <c r="RO169" s="14"/>
      <c r="RP169" s="14"/>
      <c r="RQ169" s="14"/>
      <c r="RR169" s="14"/>
      <c r="RS169" s="14"/>
      <c r="RT169" s="14"/>
      <c r="RU169" s="14"/>
      <c r="RV169" s="14"/>
      <c r="RW169" s="14"/>
      <c r="RX169" s="14"/>
      <c r="RY169" s="14"/>
      <c r="RZ169" s="14"/>
      <c r="SA169" s="14"/>
      <c r="SB169" s="14"/>
      <c r="SC169" s="14"/>
      <c r="SD169" s="14"/>
      <c r="SE169" s="14"/>
      <c r="SF169" s="14"/>
      <c r="SG169" s="14"/>
      <c r="SH169" s="14"/>
      <c r="SI169" s="14"/>
      <c r="SJ169" s="14"/>
      <c r="SK169" s="14"/>
      <c r="SL169" s="14"/>
      <c r="SM169" s="14"/>
      <c r="SN169" s="14"/>
      <c r="SO169" s="14"/>
      <c r="SP169" s="14"/>
      <c r="SQ169" s="14"/>
      <c r="SR169" s="14"/>
      <c r="SS169" s="14"/>
      <c r="ST169" s="14"/>
      <c r="SU169" s="14"/>
      <c r="SV169" s="14"/>
      <c r="SW169" s="14"/>
      <c r="SX169" s="14"/>
      <c r="SY169" s="14"/>
      <c r="SZ169" s="14"/>
      <c r="TA169" s="14"/>
      <c r="TB169" s="14"/>
      <c r="TC169" s="14"/>
      <c r="TD169" s="14"/>
      <c r="TE169" s="14"/>
      <c r="TF169" s="14"/>
      <c r="TG169" s="14"/>
      <c r="TH169" s="14"/>
      <c r="TI169" s="14"/>
      <c r="TJ169" s="14"/>
      <c r="TK169" s="14"/>
      <c r="TL169" s="14"/>
      <c r="TM169" s="14"/>
      <c r="TN169" s="14"/>
      <c r="TO169" s="14"/>
      <c r="TP169" s="14"/>
      <c r="TQ169" s="14"/>
      <c r="TR169" s="14"/>
      <c r="TS169" s="14"/>
      <c r="TT169" s="14"/>
      <c r="TU169" s="14"/>
      <c r="TV169" s="14"/>
      <c r="TW169" s="14"/>
      <c r="TX169" s="14"/>
      <c r="TY169" s="14"/>
      <c r="TZ169" s="14"/>
      <c r="UA169" s="14"/>
      <c r="UB169" s="14"/>
      <c r="UC169" s="14"/>
      <c r="UD169" s="14"/>
      <c r="UE169" s="14"/>
      <c r="UF169" s="14"/>
      <c r="UG169" s="14"/>
      <c r="UH169" s="14"/>
      <c r="UI169" s="14"/>
      <c r="UJ169" s="14"/>
      <c r="UK169" s="14"/>
      <c r="UL169" s="14"/>
      <c r="UM169" s="14"/>
      <c r="UN169" s="14"/>
      <c r="UO169" s="14"/>
      <c r="UP169" s="14"/>
      <c r="UQ169" s="14"/>
      <c r="UR169" s="14"/>
      <c r="US169" s="14"/>
      <c r="UT169" s="14"/>
      <c r="UU169" s="14"/>
      <c r="UV169" s="14"/>
      <c r="UW169" s="14"/>
      <c r="UX169" s="14"/>
      <c r="UY169" s="14"/>
      <c r="UZ169" s="14"/>
      <c r="VA169" s="14"/>
      <c r="VB169" s="14"/>
      <c r="VC169" s="14"/>
      <c r="VD169" s="14"/>
      <c r="VE169" s="14"/>
      <c r="VF169" s="14"/>
      <c r="VG169" s="14"/>
      <c r="VH169" s="14"/>
      <c r="VI169" s="14"/>
      <c r="VJ169" s="14"/>
      <c r="VK169" s="14"/>
      <c r="VL169" s="14"/>
      <c r="VM169" s="14"/>
      <c r="VN169" s="14"/>
      <c r="VO169" s="14"/>
      <c r="VP169" s="14"/>
      <c r="VQ169" s="14"/>
      <c r="VR169" s="14"/>
      <c r="VS169" s="14"/>
      <c r="VT169" s="14"/>
      <c r="VU169" s="14"/>
      <c r="VV169" s="14"/>
      <c r="VW169" s="14"/>
      <c r="VX169" s="14"/>
      <c r="VY169" s="14"/>
      <c r="VZ169" s="14"/>
      <c r="WA169" s="14"/>
      <c r="WB169" s="14"/>
      <c r="WC169" s="14"/>
      <c r="WD169" s="14"/>
      <c r="WE169" s="14"/>
      <c r="WF169" s="14"/>
      <c r="WG169" s="14"/>
      <c r="WH169" s="14"/>
      <c r="WI169" s="14"/>
      <c r="WJ169" s="14"/>
      <c r="WK169" s="14"/>
      <c r="WL169" s="14"/>
      <c r="WM169" s="14"/>
      <c r="WN169" s="14"/>
      <c r="WO169" s="14"/>
      <c r="WP169" s="14"/>
      <c r="WQ169" s="14"/>
      <c r="WR169" s="14"/>
      <c r="WS169" s="14"/>
      <c r="WT169" s="14"/>
      <c r="WU169" s="14"/>
      <c r="WV169" s="14"/>
      <c r="WW169" s="14"/>
      <c r="WX169" s="14"/>
      <c r="WY169" s="14"/>
      <c r="WZ169" s="14"/>
      <c r="XA169" s="14"/>
      <c r="XB169" s="14"/>
      <c r="XC169" s="14"/>
      <c r="XD169" s="14"/>
      <c r="XE169" s="14"/>
      <c r="XF169" s="14"/>
      <c r="XG169" s="14"/>
      <c r="XH169" s="14"/>
      <c r="XI169" s="14"/>
      <c r="XJ169" s="14"/>
      <c r="XK169" s="14"/>
      <c r="XL169" s="14"/>
      <c r="XM169" s="14"/>
      <c r="XN169" s="14"/>
      <c r="XO169" s="14"/>
      <c r="XP169" s="14"/>
      <c r="XQ169" s="14"/>
      <c r="XR169" s="14"/>
      <c r="XS169" s="14"/>
      <c r="XT169" s="14"/>
      <c r="XU169" s="14"/>
      <c r="XV169" s="14"/>
      <c r="XW169" s="14"/>
      <c r="XX169" s="14"/>
      <c r="XY169" s="14"/>
      <c r="XZ169" s="14"/>
      <c r="YA169" s="14"/>
      <c r="YB169" s="14"/>
      <c r="YC169" s="14"/>
      <c r="YD169" s="14"/>
      <c r="YE169" s="14"/>
      <c r="YF169" s="14"/>
      <c r="YG169" s="14"/>
      <c r="YH169" s="14"/>
      <c r="YI169" s="14"/>
      <c r="YJ169" s="14"/>
      <c r="YK169" s="14"/>
      <c r="YL169" s="14"/>
      <c r="YM169" s="14"/>
      <c r="YN169" s="14"/>
      <c r="YO169" s="14"/>
      <c r="YP169" s="14"/>
      <c r="YQ169" s="14"/>
      <c r="YR169" s="14"/>
      <c r="YS169" s="14"/>
      <c r="YT169" s="14"/>
      <c r="YU169" s="14"/>
      <c r="YV169" s="14"/>
      <c r="YW169" s="14"/>
      <c r="YX169" s="14"/>
      <c r="YY169" s="14"/>
      <c r="YZ169" s="14"/>
      <c r="ZA169" s="14"/>
      <c r="ZB169" s="14"/>
      <c r="ZC169" s="14"/>
      <c r="ZD169" s="14"/>
      <c r="ZE169" s="14"/>
      <c r="ZF169" s="14"/>
      <c r="ZG169" s="14"/>
      <c r="ZH169" s="14"/>
      <c r="ZI169" s="14"/>
      <c r="ZJ169" s="14"/>
      <c r="ZK169" s="14"/>
      <c r="ZL169" s="14"/>
      <c r="ZM169" s="14"/>
      <c r="ZN169" s="14"/>
      <c r="ZO169" s="14"/>
      <c r="ZP169" s="14"/>
      <c r="ZQ169" s="14"/>
      <c r="ZR169" s="14"/>
      <c r="ZS169" s="14"/>
      <c r="ZT169" s="14"/>
      <c r="ZU169" s="14"/>
      <c r="ZV169" s="14"/>
      <c r="ZW169" s="14"/>
      <c r="ZX169" s="14"/>
      <c r="ZY169" s="14"/>
      <c r="ZZ169" s="14"/>
      <c r="AAA169" s="14"/>
      <c r="AAB169" s="14"/>
      <c r="AAC169" s="14"/>
      <c r="AAD169" s="14"/>
      <c r="AAE169" s="14"/>
      <c r="AAF169" s="14"/>
      <c r="AAG169" s="14"/>
      <c r="AAH169" s="14"/>
      <c r="AAI169" s="14"/>
      <c r="AAJ169" s="14"/>
      <c r="AAK169" s="14"/>
      <c r="AAL169" s="14"/>
      <c r="AAM169" s="14"/>
      <c r="AAN169" s="14"/>
      <c r="AAO169" s="14"/>
      <c r="AAP169" s="14"/>
      <c r="AAQ169" s="14"/>
      <c r="AAR169" s="14"/>
      <c r="AAS169" s="14"/>
      <c r="AAT169" s="14"/>
      <c r="AAU169" s="14"/>
      <c r="AAV169" s="14"/>
      <c r="AAW169" s="14"/>
      <c r="AAX169" s="14"/>
      <c r="AAY169" s="14"/>
      <c r="AAZ169" s="14"/>
      <c r="ABA169" s="14"/>
      <c r="ABB169" s="14"/>
      <c r="ABC169" s="14"/>
      <c r="ABD169" s="14"/>
      <c r="ABE169" s="14"/>
      <c r="ABF169" s="14"/>
      <c r="ABG169" s="14"/>
      <c r="ABH169" s="14"/>
      <c r="ABI169" s="14"/>
      <c r="ABJ169" s="14"/>
      <c r="ABK169" s="14"/>
      <c r="ABL169" s="14"/>
      <c r="ABM169" s="14"/>
      <c r="ABN169" s="14"/>
      <c r="ABO169" s="14"/>
      <c r="ABP169" s="14"/>
      <c r="ABQ169" s="14"/>
      <c r="ABR169" s="14"/>
      <c r="ABS169" s="14"/>
      <c r="ABT169" s="14"/>
      <c r="ABU169" s="14"/>
      <c r="ABV169" s="14"/>
      <c r="ABW169" s="14"/>
      <c r="ABX169" s="14"/>
      <c r="ABY169" s="14"/>
      <c r="ABZ169" s="14"/>
      <c r="ACA169" s="14"/>
      <c r="ACB169" s="14"/>
      <c r="ACC169" s="14"/>
      <c r="ACD169" s="14"/>
      <c r="ACE169" s="14"/>
      <c r="ACF169" s="14"/>
      <c r="ACG169" s="14"/>
      <c r="ACH169" s="14"/>
      <c r="ACI169" s="14"/>
      <c r="ACJ169" s="14"/>
      <c r="ACK169" s="14"/>
      <c r="ACL169" s="14"/>
      <c r="ACM169" s="14"/>
      <c r="ACN169" s="14"/>
      <c r="ACO169" s="14"/>
      <c r="ACP169" s="14"/>
      <c r="ACQ169" s="14"/>
      <c r="ACR169" s="14"/>
      <c r="ACS169" s="14"/>
      <c r="ACT169" s="14"/>
      <c r="ACU169" s="14"/>
      <c r="ACV169" s="14"/>
      <c r="ACW169" s="14"/>
      <c r="ACX169" s="14"/>
      <c r="ACY169" s="14"/>
      <c r="ACZ169" s="14"/>
      <c r="ADA169" s="14"/>
      <c r="ADB169" s="14"/>
      <c r="ADC169" s="14"/>
      <c r="ADD169" s="14"/>
      <c r="ADE169" s="14"/>
      <c r="ADF169" s="14"/>
      <c r="ADG169" s="14"/>
      <c r="ADH169" s="14"/>
      <c r="ADI169" s="14"/>
      <c r="ADJ169" s="14"/>
      <c r="ADK169" s="14"/>
      <c r="ADL169" s="14"/>
      <c r="ADM169" s="14"/>
      <c r="ADN169" s="14"/>
      <c r="ADO169" s="14"/>
      <c r="ADP169" s="14"/>
      <c r="ADQ169" s="14"/>
      <c r="ADR169" s="14"/>
      <c r="ADS169" s="14"/>
      <c r="ADT169" s="14"/>
      <c r="ADU169" s="14"/>
      <c r="ADV169" s="14"/>
      <c r="ADW169" s="14"/>
      <c r="ADX169" s="14"/>
      <c r="ADY169" s="14"/>
      <c r="ADZ169" s="14"/>
      <c r="AEA169" s="14"/>
      <c r="AEB169" s="14"/>
      <c r="AEC169" s="14"/>
      <c r="AED169" s="14"/>
      <c r="AEE169" s="14"/>
      <c r="AEF169" s="14"/>
      <c r="AEG169" s="14"/>
      <c r="AEH169" s="14"/>
      <c r="AEI169" s="14"/>
      <c r="AEJ169" s="14"/>
      <c r="AEK169" s="14"/>
      <c r="AEL169" s="14"/>
      <c r="AEM169" s="14"/>
      <c r="AEN169" s="14"/>
      <c r="AEO169" s="14"/>
      <c r="AEP169" s="14"/>
      <c r="AEQ169" s="14"/>
      <c r="AER169" s="14"/>
      <c r="AES169" s="14"/>
      <c r="AET169" s="14"/>
      <c r="AEU169" s="14"/>
      <c r="AEV169" s="14"/>
      <c r="AEW169" s="14"/>
      <c r="AEX169" s="14"/>
      <c r="AEY169" s="14"/>
      <c r="AEZ169" s="14"/>
      <c r="AFA169" s="14"/>
      <c r="AFB169" s="14"/>
      <c r="AFC169" s="14"/>
      <c r="AFD169" s="14"/>
      <c r="AFE169" s="14"/>
      <c r="AFF169" s="14"/>
      <c r="AFG169" s="14"/>
      <c r="AFH169" s="14"/>
      <c r="AFI169" s="14"/>
      <c r="AFJ169" s="14"/>
      <c r="AFK169" s="14"/>
      <c r="AFL169" s="14"/>
      <c r="AFM169" s="14"/>
      <c r="AFN169" s="14"/>
      <c r="AFO169" s="14"/>
      <c r="AFP169" s="14"/>
      <c r="AFQ169" s="14"/>
      <c r="AFR169" s="14"/>
      <c r="AFS169" s="14"/>
      <c r="AFT169" s="14"/>
      <c r="AFU169" s="14"/>
      <c r="AFV169" s="14"/>
      <c r="AFW169" s="14"/>
      <c r="AFX169" s="14"/>
      <c r="AFY169" s="14"/>
      <c r="AFZ169" s="14"/>
      <c r="AGA169" s="14"/>
      <c r="AGB169" s="14"/>
      <c r="AGC169" s="14"/>
      <c r="AGD169" s="14"/>
      <c r="AGE169" s="14"/>
      <c r="AGF169" s="14"/>
      <c r="AGG169" s="14"/>
      <c r="AGH169" s="14"/>
      <c r="AGI169" s="14"/>
      <c r="AGJ169" s="14"/>
      <c r="AGK169" s="14"/>
      <c r="AGL169" s="14"/>
      <c r="AGM169" s="14"/>
      <c r="AGN169" s="14"/>
      <c r="AGO169" s="14"/>
      <c r="AGP169" s="14"/>
      <c r="AGQ169" s="14"/>
      <c r="AGR169" s="14"/>
      <c r="AGS169" s="14"/>
      <c r="AGT169" s="14"/>
      <c r="AGU169" s="14"/>
      <c r="AGV169" s="14"/>
      <c r="AGW169" s="14"/>
      <c r="AGX169" s="14"/>
      <c r="AGY169" s="14"/>
      <c r="AGZ169" s="14"/>
      <c r="AHA169" s="14"/>
      <c r="AHB169" s="14"/>
      <c r="AHC169" s="14"/>
      <c r="AHD169" s="14"/>
      <c r="AHE169" s="14"/>
      <c r="AHF169" s="14"/>
      <c r="AHG169" s="14"/>
      <c r="AHH169" s="14"/>
      <c r="AHI169" s="14"/>
      <c r="AHJ169" s="14"/>
      <c r="AHK169" s="14"/>
      <c r="AHL169" s="14"/>
      <c r="AHM169" s="14"/>
      <c r="AHN169" s="14"/>
      <c r="AHO169" s="14"/>
      <c r="AHP169" s="14"/>
      <c r="AHQ169" s="14"/>
      <c r="AHR169" s="14"/>
      <c r="AHS169" s="14"/>
      <c r="AHT169" s="14"/>
      <c r="AHU169" s="14"/>
      <c r="AHV169" s="14"/>
      <c r="AHW169" s="14"/>
      <c r="AHX169" s="14"/>
      <c r="AHY169" s="14"/>
      <c r="AHZ169" s="14"/>
      <c r="AIA169" s="14"/>
      <c r="AIB169" s="14"/>
      <c r="AIC169" s="14"/>
      <c r="AID169" s="14"/>
      <c r="AIE169" s="14"/>
      <c r="AIF169" s="14"/>
      <c r="AIG169" s="14"/>
      <c r="AIH169" s="14"/>
      <c r="AII169" s="14"/>
      <c r="AIJ169" s="14"/>
      <c r="AIK169" s="14"/>
      <c r="AIL169" s="14"/>
      <c r="AIM169" s="14"/>
      <c r="AIN169" s="14"/>
      <c r="AIO169" s="14"/>
      <c r="AIP169" s="14"/>
      <c r="AIQ169" s="14"/>
      <c r="AIR169" s="14"/>
      <c r="AIS169" s="14"/>
      <c r="AIT169" s="14"/>
      <c r="AIU169" s="14"/>
      <c r="AIV169" s="14"/>
      <c r="AIW169" s="14"/>
      <c r="AIX169" s="14"/>
      <c r="AIY169" s="14"/>
      <c r="AIZ169" s="14"/>
      <c r="AJA169" s="14"/>
      <c r="AJB169" s="14"/>
      <c r="AJC169" s="14"/>
      <c r="AJD169" s="14"/>
      <c r="AJE169" s="14"/>
      <c r="AJF169" s="14"/>
      <c r="AJG169" s="14"/>
      <c r="AJH169" s="14"/>
      <c r="AJI169" s="14"/>
      <c r="AJJ169" s="14"/>
      <c r="AJK169" s="14"/>
      <c r="AJL169" s="14"/>
      <c r="AJM169" s="14"/>
      <c r="AJN169" s="14"/>
      <c r="AJO169" s="14"/>
      <c r="AJP169" s="14"/>
      <c r="AJQ169" s="14"/>
      <c r="AJR169" s="14"/>
      <c r="AJS169" s="14"/>
      <c r="AJT169" s="14"/>
      <c r="AJU169" s="14"/>
      <c r="AJV169" s="14"/>
      <c r="AJW169" s="14"/>
      <c r="AJX169" s="14"/>
      <c r="AJY169" s="14"/>
      <c r="AJZ169" s="14"/>
      <c r="AKA169" s="14"/>
      <c r="AKB169" s="14"/>
      <c r="AKC169" s="14"/>
      <c r="AKD169" s="14"/>
      <c r="AKE169" s="14"/>
      <c r="AKF169" s="14"/>
      <c r="AKG169" s="14"/>
      <c r="AKH169" s="14"/>
      <c r="AKI169" s="14"/>
      <c r="AKJ169" s="14"/>
      <c r="AKK169" s="14"/>
      <c r="AKL169" s="14"/>
      <c r="AKM169" s="14"/>
      <c r="AKN169" s="14"/>
      <c r="AKO169" s="14"/>
      <c r="AKP169" s="14"/>
      <c r="AKQ169" s="14"/>
      <c r="AKR169" s="14"/>
      <c r="AKS169" s="14"/>
      <c r="AKT169" s="14"/>
      <c r="AKU169" s="14"/>
      <c r="AKV169" s="14"/>
      <c r="AKW169" s="14"/>
      <c r="AKX169" s="14"/>
      <c r="AKY169" s="14"/>
      <c r="AKZ169" s="14"/>
      <c r="ALA169" s="14"/>
      <c r="ALB169" s="14"/>
      <c r="ALC169" s="14"/>
      <c r="ALD169" s="14"/>
      <c r="ALE169" s="14"/>
      <c r="ALF169" s="14"/>
      <c r="ALG169" s="14"/>
      <c r="ALH169" s="14"/>
      <c r="ALI169" s="14"/>
      <c r="ALJ169" s="14"/>
      <c r="ALK169" s="14"/>
      <c r="ALL169" s="14"/>
      <c r="ALM169" s="14"/>
      <c r="ALN169" s="14"/>
      <c r="ALO169" s="14"/>
      <c r="ALP169" s="14"/>
      <c r="ALQ169" s="14"/>
      <c r="ALR169" s="14"/>
      <c r="ALS169" s="14"/>
      <c r="ALT169" s="14"/>
      <c r="ALU169" s="14"/>
      <c r="ALV169" s="14"/>
      <c r="ALW169" s="14"/>
      <c r="ALX169" s="14"/>
      <c r="ALY169" s="14"/>
      <c r="ALZ169" s="14"/>
      <c r="AMA169" s="14"/>
      <c r="AMB169" s="14"/>
      <c r="AMC169" s="14"/>
      <c r="AMD169" s="14"/>
      <c r="AME169" s="14"/>
      <c r="AMF169" s="14"/>
      <c r="AMG169" s="14"/>
      <c r="AMH169" s="14"/>
      <c r="AMI169" s="14"/>
      <c r="AMJ169" s="14"/>
      <c r="AMK169" s="14"/>
      <c r="AML169" s="14"/>
      <c r="AMM169" s="14"/>
      <c r="AMN169" s="14"/>
      <c r="AMO169" s="14"/>
      <c r="AMP169" s="14"/>
      <c r="AMQ169" s="14"/>
      <c r="AMR169" s="14"/>
      <c r="AMS169" s="14"/>
      <c r="AMT169" s="14"/>
      <c r="AMU169" s="14"/>
      <c r="AMV169" s="14"/>
      <c r="AMW169" s="14"/>
      <c r="AMX169" s="14"/>
      <c r="AMY169" s="14"/>
      <c r="AMZ169" s="14"/>
      <c r="ANA169" s="14"/>
      <c r="ANB169" s="14"/>
      <c r="ANC169" s="14"/>
      <c r="AND169" s="14"/>
      <c r="ANE169" s="14"/>
      <c r="ANF169" s="14"/>
      <c r="ANG169" s="14"/>
      <c r="ANH169" s="14"/>
      <c r="ANI169" s="14"/>
      <c r="ANJ169" s="14"/>
      <c r="ANK169" s="14"/>
      <c r="ANL169" s="14"/>
      <c r="ANM169" s="14"/>
      <c r="ANN169" s="14"/>
      <c r="ANO169" s="14"/>
      <c r="ANP169" s="14"/>
      <c r="ANQ169" s="14"/>
      <c r="ANR169" s="14"/>
      <c r="ANS169" s="14"/>
      <c r="ANT169" s="14"/>
      <c r="ANU169" s="14"/>
      <c r="ANV169" s="14"/>
      <c r="ANW169" s="14"/>
      <c r="ANX169" s="14"/>
      <c r="ANY169" s="14"/>
      <c r="ANZ169" s="14"/>
      <c r="AOA169" s="14"/>
      <c r="AOB169" s="14"/>
      <c r="AOC169" s="14"/>
      <c r="AOD169" s="14"/>
      <c r="AOE169" s="14"/>
      <c r="AOF169" s="14"/>
      <c r="AOG169" s="14"/>
      <c r="AOH169" s="14"/>
      <c r="AOI169" s="14"/>
      <c r="AOJ169" s="14"/>
      <c r="AOK169" s="14"/>
      <c r="AOL169" s="14"/>
      <c r="AOM169" s="14"/>
      <c r="AON169" s="14"/>
      <c r="AOO169" s="14"/>
      <c r="AOP169" s="14"/>
      <c r="AOQ169" s="14"/>
      <c r="AOR169" s="14"/>
      <c r="AOS169" s="14"/>
      <c r="AOT169" s="14"/>
      <c r="AOU169" s="14"/>
      <c r="AOV169" s="14"/>
      <c r="AOW169" s="14"/>
      <c r="AOX169" s="14"/>
      <c r="AOY169" s="14"/>
      <c r="AOZ169" s="14"/>
      <c r="APA169" s="14"/>
      <c r="APB169" s="14"/>
      <c r="APC169" s="14"/>
      <c r="APD169" s="14"/>
      <c r="APE169" s="14"/>
      <c r="APF169" s="14"/>
      <c r="APG169" s="14"/>
      <c r="APH169" s="14"/>
      <c r="API169" s="14"/>
      <c r="APJ169" s="14"/>
      <c r="APK169" s="14"/>
      <c r="APL169" s="14"/>
      <c r="APM169" s="14"/>
      <c r="APN169" s="14"/>
      <c r="APO169" s="14"/>
      <c r="APP169" s="14"/>
      <c r="APQ169" s="14"/>
      <c r="APR169" s="14"/>
      <c r="APS169" s="14"/>
      <c r="APT169" s="14"/>
      <c r="APU169" s="14"/>
      <c r="APV169" s="14"/>
      <c r="APW169" s="14"/>
      <c r="APX169" s="14"/>
      <c r="APY169" s="14"/>
      <c r="APZ169" s="14"/>
      <c r="AQA169" s="14"/>
      <c r="AQB169" s="14"/>
      <c r="AQC169" s="14"/>
      <c r="AQD169" s="14"/>
      <c r="AQE169" s="14"/>
      <c r="AQF169" s="14"/>
      <c r="AQG169" s="14"/>
      <c r="AQH169" s="14"/>
      <c r="AQI169" s="14"/>
      <c r="AQJ169" s="14"/>
      <c r="AQK169" s="14"/>
      <c r="AQL169" s="14"/>
      <c r="AQM169" s="14"/>
      <c r="AQN169" s="14"/>
      <c r="AQO169" s="14"/>
      <c r="AQP169" s="14"/>
      <c r="AQQ169" s="14"/>
      <c r="AQR169" s="14"/>
      <c r="AQS169" s="14"/>
      <c r="AQT169" s="14"/>
      <c r="AQU169" s="14"/>
      <c r="AQV169" s="14"/>
      <c r="AQW169" s="14"/>
      <c r="AQX169" s="14"/>
      <c r="AQY169" s="14"/>
      <c r="AQZ169" s="14"/>
      <c r="ARA169" s="14"/>
      <c r="ARB169" s="14"/>
      <c r="ARC169" s="14"/>
      <c r="ARD169" s="14"/>
      <c r="ARE169" s="14"/>
      <c r="ARF169" s="14"/>
      <c r="ARG169" s="14"/>
      <c r="ARH169" s="14"/>
      <c r="ARI169" s="14"/>
      <c r="ARJ169" s="14"/>
      <c r="ARK169" s="14"/>
      <c r="ARL169" s="14"/>
      <c r="ARM169" s="14"/>
      <c r="ARN169" s="14"/>
      <c r="ARO169" s="14"/>
      <c r="ARP169" s="14"/>
      <c r="ARQ169" s="14"/>
      <c r="ARR169" s="14"/>
      <c r="ARS169" s="14"/>
      <c r="ART169" s="14"/>
      <c r="ARU169" s="14"/>
      <c r="ARV169" s="14"/>
      <c r="ARW169" s="14"/>
      <c r="ARX169" s="14"/>
      <c r="ARY169" s="14"/>
      <c r="ARZ169" s="14"/>
      <c r="ASA169" s="14"/>
      <c r="ASB169" s="14"/>
      <c r="ASC169" s="14"/>
      <c r="ASD169" s="14"/>
      <c r="ASE169" s="14"/>
      <c r="ASF169" s="14"/>
      <c r="ASG169" s="14"/>
      <c r="ASH169" s="14"/>
      <c r="ASI169" s="14"/>
      <c r="ASJ169" s="14"/>
      <c r="ASK169" s="14"/>
      <c r="ASL169" s="14"/>
      <c r="ASM169" s="14"/>
      <c r="ASN169" s="14"/>
      <c r="ASO169" s="14"/>
      <c r="ASP169" s="14"/>
      <c r="ASQ169" s="14"/>
      <c r="ASR169" s="14"/>
      <c r="ASS169" s="14"/>
      <c r="AST169" s="14"/>
      <c r="ASU169" s="14"/>
      <c r="ASV169" s="14"/>
      <c r="ASW169" s="14"/>
      <c r="ASX169" s="14"/>
      <c r="ASY169" s="14"/>
      <c r="ASZ169" s="14"/>
      <c r="ATA169" s="14"/>
      <c r="ATB169" s="14"/>
      <c r="ATC169" s="14"/>
      <c r="ATD169" s="14"/>
      <c r="ATE169" s="14"/>
      <c r="ATF169" s="14"/>
      <c r="ATG169" s="14"/>
      <c r="ATH169" s="14"/>
      <c r="ATI169" s="14"/>
      <c r="ATJ169" s="14"/>
      <c r="ATK169" s="14"/>
      <c r="ATL169" s="14"/>
      <c r="ATM169" s="14"/>
      <c r="ATN169" s="14"/>
      <c r="ATO169" s="14"/>
      <c r="ATP169" s="14"/>
      <c r="ATQ169" s="14"/>
      <c r="ATR169" s="14"/>
      <c r="ATS169" s="14"/>
      <c r="ATT169" s="14"/>
      <c r="ATU169" s="14"/>
      <c r="ATV169" s="14"/>
      <c r="ATW169" s="14"/>
      <c r="ATX169" s="14"/>
      <c r="ATY169" s="14"/>
      <c r="ATZ169" s="14"/>
      <c r="AUA169" s="14"/>
      <c r="AUB169" s="14"/>
      <c r="AUC169" s="14"/>
      <c r="AUD169" s="14"/>
      <c r="AUE169" s="14"/>
      <c r="AUF169" s="14"/>
      <c r="AUG169" s="14"/>
      <c r="AUH169" s="14"/>
      <c r="AUI169" s="14"/>
      <c r="AUJ169" s="14"/>
      <c r="AUK169" s="14"/>
      <c r="AUL169" s="14"/>
      <c r="AUM169" s="14"/>
      <c r="AUN169" s="14"/>
      <c r="AUO169" s="14"/>
      <c r="AUP169" s="14"/>
      <c r="AUQ169" s="14"/>
      <c r="AUR169" s="14"/>
      <c r="AUS169" s="14"/>
      <c r="AUT169" s="14"/>
      <c r="AUU169" s="14"/>
      <c r="AUV169" s="14"/>
      <c r="AUW169" s="14"/>
      <c r="AUX169" s="14"/>
      <c r="AUY169" s="14"/>
      <c r="AUZ169" s="14"/>
      <c r="AVA169" s="14"/>
      <c r="AVB169" s="14"/>
      <c r="AVC169" s="14"/>
      <c r="AVD169" s="14"/>
      <c r="AVE169" s="14"/>
      <c r="AVF169" s="14"/>
      <c r="AVG169" s="14"/>
      <c r="AVH169" s="14"/>
      <c r="AVI169" s="14"/>
      <c r="AVJ169" s="14"/>
      <c r="AVK169" s="14"/>
      <c r="AVL169" s="14"/>
      <c r="AVM169" s="14"/>
      <c r="AVN169" s="14"/>
      <c r="AVO169" s="14"/>
      <c r="AVP169" s="14"/>
      <c r="AVQ169" s="14"/>
      <c r="AVR169" s="14"/>
      <c r="AVS169" s="14"/>
      <c r="AVT169" s="14"/>
      <c r="AVU169" s="14"/>
      <c r="AVV169" s="14"/>
      <c r="AVW169" s="14"/>
      <c r="AVX169" s="14"/>
      <c r="AVY169" s="14"/>
      <c r="AVZ169" s="14"/>
      <c r="AWA169" s="14"/>
      <c r="AWB169" s="14"/>
      <c r="AWC169" s="14"/>
      <c r="AWD169" s="14"/>
      <c r="AWE169" s="14"/>
      <c r="AWF169" s="14"/>
      <c r="AWG169" s="14"/>
      <c r="AWH169" s="14"/>
      <c r="AWI169" s="14"/>
      <c r="AWJ169" s="14"/>
      <c r="AWK169" s="14"/>
      <c r="AWL169" s="14"/>
      <c r="AWM169" s="14"/>
      <c r="AWN169" s="14"/>
      <c r="AWO169" s="14"/>
      <c r="AWP169" s="14"/>
      <c r="AWQ169" s="14"/>
      <c r="AWR169" s="14"/>
      <c r="AWS169" s="14"/>
      <c r="AWT169" s="14"/>
      <c r="AWU169" s="14"/>
      <c r="AWV169" s="14"/>
      <c r="AWW169" s="14"/>
      <c r="AWX169" s="14"/>
      <c r="AWY169" s="14"/>
      <c r="AWZ169" s="14"/>
      <c r="AXA169" s="14"/>
      <c r="AXB169" s="14"/>
      <c r="AXC169" s="14"/>
      <c r="AXD169" s="14"/>
      <c r="AXE169" s="14"/>
      <c r="AXF169" s="14"/>
      <c r="AXG169" s="14"/>
      <c r="AXH169" s="14"/>
      <c r="AXI169" s="14"/>
      <c r="AXJ169" s="14"/>
      <c r="AXK169" s="14"/>
      <c r="AXL169" s="14"/>
      <c r="AXM169" s="14"/>
      <c r="AXN169" s="14"/>
      <c r="AXO169" s="14"/>
      <c r="AXP169" s="14"/>
      <c r="AXQ169" s="14"/>
      <c r="AXR169" s="14"/>
      <c r="AXS169" s="14"/>
      <c r="AXT169" s="14"/>
      <c r="AXU169" s="14"/>
      <c r="AXV169" s="14"/>
      <c r="AXW169" s="14"/>
      <c r="AXX169" s="14"/>
      <c r="AXY169" s="14"/>
      <c r="AXZ169" s="14"/>
      <c r="AYA169" s="14"/>
      <c r="AYB169" s="14"/>
      <c r="AYC169" s="14"/>
      <c r="AYD169" s="14"/>
      <c r="AYE169" s="14"/>
      <c r="AYF169" s="14"/>
      <c r="AYG169" s="14"/>
      <c r="AYH169" s="14"/>
      <c r="AYI169" s="14"/>
      <c r="AYJ169" s="14"/>
      <c r="AYK169" s="14"/>
      <c r="AYL169" s="14"/>
      <c r="AYM169" s="14"/>
      <c r="AYN169" s="14"/>
      <c r="AYO169" s="14"/>
      <c r="AYP169" s="14"/>
      <c r="AYQ169" s="14"/>
      <c r="AYR169" s="14"/>
      <c r="AYS169" s="14"/>
      <c r="AYT169" s="14"/>
      <c r="AYU169" s="14"/>
      <c r="AYV169" s="14"/>
      <c r="AYW169" s="14"/>
      <c r="AYX169" s="14"/>
      <c r="AYY169" s="14"/>
      <c r="AYZ169" s="14"/>
      <c r="AZA169" s="14"/>
      <c r="AZB169" s="14"/>
      <c r="AZC169" s="14"/>
      <c r="AZD169" s="14"/>
      <c r="AZE169" s="14"/>
      <c r="AZF169" s="14"/>
      <c r="AZG169" s="14"/>
      <c r="AZH169" s="14"/>
      <c r="AZI169" s="14"/>
      <c r="AZJ169" s="14"/>
      <c r="AZK169" s="14"/>
      <c r="AZL169" s="14"/>
      <c r="AZM169" s="14"/>
      <c r="AZN169" s="14"/>
      <c r="AZO169" s="14"/>
      <c r="AZP169" s="14"/>
      <c r="AZQ169" s="14"/>
      <c r="AZR169" s="14"/>
      <c r="AZS169" s="14"/>
      <c r="AZT169" s="14"/>
      <c r="AZU169" s="14"/>
      <c r="AZV169" s="14"/>
      <c r="AZW169" s="14"/>
      <c r="AZX169" s="14"/>
      <c r="AZY169" s="14"/>
      <c r="AZZ169" s="14"/>
      <c r="BAA169" s="14"/>
      <c r="BAB169" s="14"/>
      <c r="BAC169" s="14"/>
      <c r="BAD169" s="14"/>
      <c r="BAE169" s="14"/>
      <c r="BAF169" s="14"/>
      <c r="BAG169" s="14"/>
      <c r="BAH169" s="14"/>
      <c r="BAI169" s="14"/>
      <c r="BAJ169" s="14"/>
      <c r="BAK169" s="14"/>
      <c r="BAL169" s="14"/>
      <c r="BAM169" s="14"/>
      <c r="BAN169" s="14"/>
      <c r="BAO169" s="14"/>
      <c r="BAP169" s="14"/>
      <c r="BAQ169" s="14"/>
      <c r="BAR169" s="14"/>
      <c r="BAS169" s="14"/>
      <c r="BAT169" s="14"/>
      <c r="BAU169" s="14"/>
      <c r="BAV169" s="14"/>
      <c r="BAW169" s="14"/>
      <c r="BAX169" s="14"/>
      <c r="BAY169" s="14"/>
      <c r="BAZ169" s="14"/>
      <c r="BBA169" s="14"/>
      <c r="BBB169" s="14"/>
      <c r="BBC169" s="14"/>
      <c r="BBD169" s="14"/>
      <c r="BBE169" s="14"/>
      <c r="BBF169" s="14"/>
      <c r="BBG169" s="14"/>
      <c r="BBH169" s="14"/>
      <c r="BBI169" s="14"/>
      <c r="BBJ169" s="14"/>
      <c r="BBK169" s="14"/>
      <c r="BBL169" s="14"/>
      <c r="BBM169" s="14"/>
      <c r="BBN169" s="14"/>
      <c r="BBO169" s="14"/>
      <c r="BBP169" s="14"/>
      <c r="BBQ169" s="14"/>
      <c r="BBR169" s="14"/>
      <c r="BBS169" s="14"/>
      <c r="BBT169" s="14"/>
      <c r="BBU169" s="14"/>
      <c r="BBV169" s="14"/>
      <c r="BBW169" s="14"/>
      <c r="BBX169" s="14"/>
      <c r="BBY169" s="14"/>
      <c r="BBZ169" s="14"/>
      <c r="BCA169" s="14"/>
      <c r="BCB169" s="14"/>
      <c r="BCC169" s="14"/>
      <c r="BCD169" s="14"/>
      <c r="BCE169" s="14"/>
      <c r="BCF169" s="14"/>
      <c r="BCG169" s="14"/>
      <c r="BCH169" s="14"/>
      <c r="BCI169" s="14"/>
      <c r="BCJ169" s="14"/>
      <c r="BCK169" s="14"/>
      <c r="BCL169" s="14"/>
      <c r="BCM169" s="14"/>
      <c r="BCN169" s="14"/>
      <c r="BCO169" s="14"/>
      <c r="BCP169" s="14"/>
      <c r="BCQ169" s="14"/>
      <c r="BCR169" s="14"/>
      <c r="BCS169" s="14"/>
      <c r="BCT169" s="14"/>
      <c r="BCU169" s="14"/>
      <c r="BCV169" s="14"/>
      <c r="BCW169" s="14"/>
      <c r="BCX169" s="14"/>
      <c r="BCY169" s="14"/>
      <c r="BCZ169" s="14"/>
      <c r="BDA169" s="14"/>
      <c r="BDB169" s="14"/>
      <c r="BDC169" s="14"/>
      <c r="BDD169" s="14"/>
      <c r="BDE169" s="14"/>
      <c r="BDF169" s="14"/>
      <c r="BDG169" s="14"/>
      <c r="BDH169" s="14"/>
      <c r="BDI169" s="14"/>
      <c r="BDJ169" s="14"/>
      <c r="BDK169" s="14"/>
      <c r="BDL169" s="14"/>
      <c r="BDM169" s="14"/>
      <c r="BDN169" s="14"/>
      <c r="BDO169" s="14"/>
      <c r="BDP169" s="14"/>
      <c r="BDQ169" s="14"/>
      <c r="BDR169" s="14"/>
      <c r="BDS169" s="14"/>
      <c r="BDT169" s="14"/>
      <c r="BDU169" s="14"/>
      <c r="BDV169" s="14"/>
      <c r="BDW169" s="14"/>
      <c r="BDX169" s="14"/>
      <c r="BDY169" s="14"/>
      <c r="BDZ169" s="14"/>
      <c r="BEA169" s="14"/>
      <c r="BEB169" s="14"/>
      <c r="BEC169" s="14"/>
      <c r="BED169" s="14"/>
      <c r="BEE169" s="14"/>
      <c r="BEF169" s="14"/>
      <c r="BEG169" s="14"/>
      <c r="BEH169" s="14"/>
      <c r="BEI169" s="14"/>
      <c r="BEJ169" s="14"/>
      <c r="BEK169" s="14"/>
      <c r="BEL169" s="14"/>
      <c r="BEM169" s="14"/>
      <c r="BEN169" s="14"/>
      <c r="BEO169" s="14"/>
      <c r="BEP169" s="14"/>
      <c r="BEQ169" s="14"/>
      <c r="BER169" s="14"/>
      <c r="BES169" s="14"/>
      <c r="BET169" s="14"/>
      <c r="BEU169" s="14"/>
      <c r="BEV169" s="14"/>
      <c r="BEW169" s="14"/>
      <c r="BEX169" s="14"/>
      <c r="BEY169" s="14"/>
      <c r="BEZ169" s="14"/>
      <c r="BFA169" s="14"/>
      <c r="BFB169" s="14"/>
      <c r="BFC169" s="14"/>
      <c r="BFD169" s="14"/>
      <c r="BFE169" s="14"/>
      <c r="BFF169" s="14"/>
      <c r="BFG169" s="14"/>
      <c r="BFH169" s="14"/>
      <c r="BFI169" s="14"/>
      <c r="BFJ169" s="14"/>
      <c r="BFK169" s="14"/>
      <c r="BFL169" s="14"/>
      <c r="BFM169" s="14"/>
      <c r="BFN169" s="14"/>
      <c r="BFO169" s="14"/>
      <c r="BFP169" s="14"/>
      <c r="BFQ169" s="14"/>
      <c r="BFR169" s="14"/>
      <c r="BFS169" s="14"/>
      <c r="BFT169" s="14"/>
      <c r="BFU169" s="14"/>
      <c r="BFV169" s="14"/>
      <c r="BFW169" s="14"/>
      <c r="BFX169" s="14"/>
      <c r="BFY169" s="14"/>
      <c r="BFZ169" s="14"/>
      <c r="BGA169" s="14"/>
      <c r="BGB169" s="14"/>
      <c r="BGC169" s="14"/>
      <c r="BGD169" s="14"/>
      <c r="BGE169" s="14"/>
      <c r="BGF169" s="14"/>
      <c r="BGG169" s="14"/>
      <c r="BGH169" s="14"/>
      <c r="BGI169" s="14"/>
      <c r="BGJ169" s="14"/>
      <c r="BGK169" s="14"/>
      <c r="BGL169" s="14"/>
      <c r="BGM169" s="14"/>
      <c r="BGN169" s="14"/>
      <c r="BGO169" s="14"/>
      <c r="BGP169" s="14"/>
      <c r="BGQ169" s="14"/>
      <c r="BGR169" s="14"/>
      <c r="BGS169" s="14"/>
      <c r="BGT169" s="14"/>
      <c r="BGU169" s="14"/>
      <c r="BGV169" s="14"/>
      <c r="BGW169" s="14"/>
      <c r="BGX169" s="14"/>
      <c r="BGY169" s="14"/>
      <c r="BGZ169" s="14"/>
      <c r="BHA169" s="14"/>
      <c r="BHB169" s="14"/>
      <c r="BHC169" s="14"/>
      <c r="BHD169" s="14"/>
      <c r="BHE169" s="14"/>
      <c r="BHF169" s="14"/>
      <c r="BHG169" s="14"/>
      <c r="BHH169" s="14"/>
      <c r="BHI169" s="14"/>
      <c r="BHJ169" s="14"/>
      <c r="BHK169" s="14"/>
      <c r="BHL169" s="14"/>
      <c r="BHM169" s="14"/>
      <c r="BHN169" s="14"/>
      <c r="BHO169" s="14"/>
      <c r="BHP169" s="14"/>
      <c r="BHQ169" s="14"/>
      <c r="BHR169" s="14"/>
      <c r="BHS169" s="14"/>
      <c r="BHT169" s="14"/>
      <c r="BHU169" s="14"/>
      <c r="BHV169" s="14"/>
      <c r="BHW169" s="14"/>
      <c r="BHX169" s="14"/>
      <c r="BHY169" s="14"/>
      <c r="BHZ169" s="14"/>
      <c r="BIA169" s="14"/>
      <c r="BIB169" s="14"/>
      <c r="BIC169" s="14"/>
      <c r="BID169" s="14"/>
      <c r="BIE169" s="14"/>
      <c r="BIF169" s="14"/>
      <c r="BIG169" s="14"/>
      <c r="BIH169" s="14"/>
      <c r="BII169" s="14"/>
      <c r="BIJ169" s="14"/>
      <c r="BIK169" s="14"/>
      <c r="BIL169" s="14"/>
      <c r="BIM169" s="14"/>
      <c r="BIN169" s="14"/>
      <c r="BIO169" s="14"/>
      <c r="BIP169" s="14"/>
      <c r="BIQ169" s="14"/>
      <c r="BIR169" s="14"/>
      <c r="BIS169" s="14"/>
      <c r="BIT169" s="14"/>
      <c r="BIU169" s="14"/>
      <c r="BIV169" s="14"/>
      <c r="BIW169" s="14"/>
      <c r="BIX169" s="14"/>
      <c r="BIY169" s="14"/>
      <c r="BIZ169" s="14"/>
      <c r="BJA169" s="14"/>
      <c r="BJB169" s="14"/>
      <c r="BJC169" s="14"/>
      <c r="BJD169" s="14"/>
      <c r="BJE169" s="14"/>
      <c r="BJF169" s="14"/>
      <c r="BJG169" s="14"/>
      <c r="BJH169" s="14"/>
      <c r="BJI169" s="14"/>
      <c r="BJJ169" s="14"/>
      <c r="BJK169" s="14"/>
      <c r="BJL169" s="14"/>
      <c r="BJM169" s="14"/>
      <c r="BJN169" s="14"/>
      <c r="BJO169" s="14"/>
      <c r="BJP169" s="14"/>
      <c r="BJQ169" s="14"/>
      <c r="BJR169" s="14"/>
      <c r="BJS169" s="14"/>
      <c r="BJT169" s="14"/>
      <c r="BJU169" s="14"/>
      <c r="BJV169" s="14"/>
      <c r="BJW169" s="14"/>
      <c r="BJX169" s="14"/>
      <c r="BJY169" s="14"/>
      <c r="BJZ169" s="14"/>
      <c r="BKA169" s="14"/>
      <c r="BKB169" s="14"/>
      <c r="BKC169" s="14"/>
      <c r="BKD169" s="14"/>
      <c r="BKE169" s="14"/>
      <c r="BKF169" s="14"/>
      <c r="BKG169" s="14"/>
      <c r="BKH169" s="14"/>
      <c r="BKI169" s="14"/>
      <c r="BKJ169" s="14"/>
      <c r="BKK169" s="14"/>
      <c r="BKL169" s="14"/>
      <c r="BKM169" s="14"/>
      <c r="BKN169" s="14"/>
      <c r="BKO169" s="14"/>
      <c r="BKP169" s="14"/>
      <c r="BKQ169" s="14"/>
      <c r="BKR169" s="14"/>
      <c r="BKS169" s="14"/>
      <c r="BKT169" s="14"/>
      <c r="BKU169" s="14"/>
      <c r="BKV169" s="14"/>
      <c r="BKW169" s="14"/>
      <c r="BKX169" s="14"/>
      <c r="BKY169" s="14"/>
      <c r="BKZ169" s="14"/>
      <c r="BLA169" s="14"/>
      <c r="BLB169" s="14"/>
      <c r="BLC169" s="14"/>
      <c r="BLD169" s="14"/>
      <c r="BLE169" s="14"/>
      <c r="BLF169" s="14"/>
      <c r="BLG169" s="14"/>
      <c r="BLH169" s="14"/>
      <c r="BLI169" s="14"/>
      <c r="BLJ169" s="14"/>
      <c r="BLK169" s="14"/>
      <c r="BLL169" s="14"/>
      <c r="BLM169" s="14"/>
      <c r="BLN169" s="14"/>
      <c r="BLO169" s="14"/>
      <c r="BLP169" s="14"/>
      <c r="BLQ169" s="14"/>
      <c r="BLR169" s="14"/>
      <c r="BLS169" s="14"/>
      <c r="BLT169" s="14"/>
      <c r="BLU169" s="14"/>
      <c r="BLV169" s="14"/>
      <c r="BLW169" s="14"/>
      <c r="BLX169" s="14"/>
      <c r="BLY169" s="14"/>
      <c r="BLZ169" s="14"/>
      <c r="BMA169" s="14"/>
      <c r="BMB169" s="14"/>
      <c r="BMC169" s="14"/>
      <c r="BMD169" s="14"/>
      <c r="BME169" s="14"/>
      <c r="BMF169" s="14"/>
      <c r="BMG169" s="14"/>
      <c r="BMH169" s="14"/>
      <c r="BMI169" s="14"/>
      <c r="BMJ169" s="14"/>
      <c r="BMK169" s="14"/>
      <c r="BML169" s="14"/>
      <c r="BMM169" s="14"/>
      <c r="BMN169" s="14"/>
      <c r="BMO169" s="14"/>
      <c r="BMP169" s="14"/>
      <c r="BMQ169" s="14"/>
      <c r="BMR169" s="14"/>
      <c r="BMS169" s="14"/>
      <c r="BMT169" s="14"/>
      <c r="BMU169" s="14"/>
      <c r="BMV169" s="14"/>
      <c r="BMW169" s="14"/>
      <c r="BMX169" s="14"/>
      <c r="BMY169" s="14"/>
      <c r="BMZ169" s="14"/>
      <c r="BNA169" s="14"/>
      <c r="BNB169" s="14"/>
      <c r="BNC169" s="14"/>
      <c r="BND169" s="14"/>
      <c r="BNE169" s="14"/>
      <c r="BNF169" s="14"/>
      <c r="BNG169" s="14"/>
      <c r="BNH169" s="14"/>
      <c r="BNI169" s="14"/>
      <c r="BNJ169" s="14"/>
      <c r="BNK169" s="14"/>
      <c r="BNL169" s="14"/>
      <c r="BNM169" s="14"/>
      <c r="BNN169" s="14"/>
      <c r="BNO169" s="14"/>
      <c r="BNP169" s="14"/>
      <c r="BNQ169" s="14"/>
      <c r="BNR169" s="14"/>
      <c r="BNS169" s="14"/>
      <c r="BNT169" s="14"/>
      <c r="BNU169" s="14"/>
      <c r="BNV169" s="14"/>
      <c r="BNW169" s="14"/>
      <c r="BNX169" s="14"/>
      <c r="BNY169" s="14"/>
      <c r="BNZ169" s="14"/>
      <c r="BOA169" s="14"/>
      <c r="BOB169" s="14"/>
      <c r="BOC169" s="14"/>
      <c r="BOD169" s="14"/>
      <c r="BOE169" s="14"/>
      <c r="BOF169" s="14"/>
      <c r="BOG169" s="14"/>
      <c r="BOH169" s="14"/>
      <c r="BOI169" s="14"/>
      <c r="BOJ169" s="14"/>
      <c r="BOK169" s="14"/>
      <c r="BOL169" s="14"/>
      <c r="BOM169" s="14"/>
      <c r="BON169" s="14"/>
      <c r="BOO169" s="14"/>
      <c r="BOP169" s="14"/>
      <c r="BOQ169" s="14"/>
      <c r="BOR169" s="14"/>
      <c r="BOS169" s="14"/>
      <c r="BOT169" s="14"/>
      <c r="BOU169" s="14"/>
      <c r="BOV169" s="14"/>
      <c r="BOW169" s="14"/>
      <c r="BOX169" s="14"/>
      <c r="BOY169" s="14"/>
      <c r="BOZ169" s="14"/>
      <c r="BPA169" s="14"/>
      <c r="BPB169" s="14"/>
      <c r="BPC169" s="14"/>
      <c r="BPD169" s="14"/>
      <c r="BPE169" s="14"/>
      <c r="BPF169" s="14"/>
      <c r="BPG169" s="14"/>
      <c r="BPH169" s="14"/>
      <c r="BPI169" s="14"/>
      <c r="BPJ169" s="14"/>
      <c r="BPK169" s="14"/>
      <c r="BPL169" s="14"/>
      <c r="BPM169" s="14"/>
      <c r="BPN169" s="14"/>
      <c r="BPO169" s="14"/>
      <c r="BPP169" s="14"/>
      <c r="BPQ169" s="14"/>
      <c r="BPR169" s="14"/>
      <c r="BPS169" s="14"/>
      <c r="BPT169" s="14"/>
      <c r="BPU169" s="14"/>
      <c r="BPV169" s="14"/>
      <c r="BPW169" s="14"/>
      <c r="BPX169" s="14"/>
      <c r="BPY169" s="14"/>
      <c r="BPZ169" s="14"/>
      <c r="BQA169" s="14"/>
      <c r="BQB169" s="14"/>
      <c r="BQC169" s="14"/>
      <c r="BQD169" s="14"/>
      <c r="BQE169" s="14"/>
      <c r="BQF169" s="14"/>
      <c r="BQG169" s="14"/>
      <c r="BQH169" s="14"/>
      <c r="BQI169" s="14"/>
      <c r="BQJ169" s="14"/>
      <c r="BQK169" s="14"/>
      <c r="BQL169" s="14"/>
      <c r="BQM169" s="14"/>
      <c r="BQN169" s="14"/>
      <c r="BQO169" s="14"/>
      <c r="BQP169" s="14"/>
      <c r="BQQ169" s="14"/>
      <c r="BQR169" s="14"/>
      <c r="BQS169" s="14"/>
      <c r="BQT169" s="14"/>
      <c r="BQU169" s="14"/>
      <c r="BQV169" s="14"/>
      <c r="BQW169" s="14"/>
      <c r="BQX169" s="14"/>
      <c r="BQY169" s="14"/>
      <c r="BQZ169" s="14"/>
      <c r="BRA169" s="14"/>
      <c r="BRB169" s="14"/>
      <c r="BRC169" s="14"/>
      <c r="BRD169" s="14"/>
      <c r="BRE169" s="14"/>
      <c r="BRF169" s="14"/>
      <c r="BRG169" s="14"/>
      <c r="BRH169" s="14"/>
      <c r="BRI169" s="14"/>
      <c r="BRJ169" s="14"/>
      <c r="BRK169" s="14"/>
      <c r="BRL169" s="14"/>
      <c r="BRM169" s="14"/>
      <c r="BRN169" s="14"/>
      <c r="BRO169" s="14"/>
      <c r="BRP169" s="14"/>
      <c r="BRQ169" s="14"/>
      <c r="BRR169" s="14"/>
      <c r="BRS169" s="14"/>
      <c r="BRT169" s="14"/>
      <c r="BRU169" s="14"/>
      <c r="BRV169" s="14"/>
      <c r="BRW169" s="14"/>
      <c r="BRX169" s="14"/>
      <c r="BRY169" s="14"/>
      <c r="BRZ169" s="14"/>
      <c r="BSA169" s="14"/>
      <c r="BSB169" s="14"/>
      <c r="BSC169" s="14"/>
      <c r="BSD169" s="14"/>
      <c r="BSE169" s="14"/>
      <c r="BSF169" s="14"/>
      <c r="BSG169" s="14"/>
      <c r="BSH169" s="14"/>
      <c r="BSI169" s="14"/>
      <c r="BSJ169" s="14"/>
      <c r="BSK169" s="14"/>
      <c r="BSL169" s="14"/>
      <c r="BSM169" s="14"/>
      <c r="BSN169" s="14"/>
      <c r="BSO169" s="14"/>
      <c r="BSP169" s="14"/>
      <c r="BSQ169" s="14"/>
      <c r="BSR169" s="14"/>
      <c r="BSS169" s="14"/>
      <c r="BST169" s="14"/>
      <c r="BSU169" s="14"/>
      <c r="BSV169" s="14"/>
      <c r="BSW169" s="14"/>
      <c r="BSX169" s="14"/>
      <c r="BSY169" s="14"/>
      <c r="BSZ169" s="14"/>
      <c r="BTA169" s="14"/>
      <c r="BTB169" s="14"/>
      <c r="BTC169" s="14"/>
      <c r="BTD169" s="14"/>
      <c r="BTE169" s="14"/>
      <c r="BTF169" s="14"/>
      <c r="BTG169" s="14"/>
      <c r="BTH169" s="14"/>
      <c r="BTI169" s="14"/>
      <c r="BTJ169" s="14"/>
      <c r="BTK169" s="14"/>
      <c r="BTL169" s="14"/>
      <c r="BTM169" s="14"/>
      <c r="BTN169" s="14"/>
      <c r="BTO169" s="14"/>
      <c r="BTP169" s="14"/>
      <c r="BTQ169" s="14"/>
      <c r="BTR169" s="14"/>
      <c r="BTS169" s="14"/>
      <c r="BTT169" s="14"/>
      <c r="BTU169" s="14"/>
      <c r="BTV169" s="14"/>
      <c r="BTW169" s="14"/>
      <c r="BTX169" s="14"/>
      <c r="BTY169" s="14"/>
      <c r="BTZ169" s="14"/>
      <c r="BUA169" s="14"/>
      <c r="BUB169" s="14"/>
      <c r="BUC169" s="14"/>
      <c r="BUD169" s="14"/>
      <c r="BUE169" s="14"/>
      <c r="BUF169" s="14"/>
      <c r="BUG169" s="14"/>
      <c r="BUH169" s="14"/>
      <c r="BUI169" s="14"/>
      <c r="BUJ169" s="14"/>
      <c r="BUK169" s="14"/>
      <c r="BUL169" s="14"/>
      <c r="BUM169" s="14"/>
      <c r="BUN169" s="14"/>
      <c r="BUO169" s="14"/>
      <c r="BUP169" s="14"/>
      <c r="BUQ169" s="14"/>
      <c r="BUR169" s="14"/>
      <c r="BUS169" s="14"/>
      <c r="BUT169" s="14"/>
      <c r="BUU169" s="14"/>
      <c r="BUV169" s="14"/>
      <c r="BUW169" s="14"/>
      <c r="BUX169" s="14"/>
      <c r="BUY169" s="14"/>
      <c r="BUZ169" s="14"/>
      <c r="BVA169" s="14"/>
      <c r="BVB169" s="14"/>
      <c r="BVC169" s="14"/>
      <c r="BVD169" s="14"/>
      <c r="BVE169" s="14"/>
      <c r="BVF169" s="14"/>
      <c r="BVG169" s="14"/>
      <c r="BVH169" s="14"/>
      <c r="BVI169" s="14"/>
      <c r="BVJ169" s="14"/>
      <c r="BVK169" s="14"/>
      <c r="BVL169" s="14"/>
      <c r="BVM169" s="14"/>
      <c r="BVN169" s="14"/>
      <c r="BVO169" s="14"/>
      <c r="BVP169" s="14"/>
      <c r="BVQ169" s="14"/>
      <c r="BVR169" s="14"/>
      <c r="BVS169" s="14"/>
      <c r="BVT169" s="14"/>
      <c r="BVU169" s="14"/>
      <c r="BVV169" s="14"/>
      <c r="BVW169" s="14"/>
      <c r="BVX169" s="14"/>
      <c r="BVY169" s="14"/>
      <c r="BVZ169" s="14"/>
      <c r="BWA169" s="14"/>
      <c r="BWB169" s="14"/>
      <c r="BWC169" s="14"/>
      <c r="BWD169" s="14"/>
      <c r="BWE169" s="14"/>
      <c r="BWF169" s="14"/>
      <c r="BWG169" s="14"/>
      <c r="BWH169" s="14"/>
      <c r="BWI169" s="14"/>
      <c r="BWJ169" s="14"/>
      <c r="BWK169" s="14"/>
      <c r="BWL169" s="14"/>
      <c r="BWM169" s="14"/>
      <c r="BWN169" s="14"/>
      <c r="BWO169" s="14"/>
      <c r="BWP169" s="14"/>
      <c r="BWQ169" s="14"/>
      <c r="BWR169" s="14"/>
      <c r="BWS169" s="14"/>
      <c r="BWT169" s="14"/>
      <c r="BWU169" s="14"/>
      <c r="BWV169" s="14"/>
      <c r="BWW169" s="14"/>
      <c r="BWX169" s="14"/>
      <c r="BWY169" s="14"/>
      <c r="BWZ169" s="14"/>
      <c r="BXA169" s="14"/>
      <c r="BXB169" s="14"/>
      <c r="BXC169" s="14"/>
      <c r="BXD169" s="14"/>
      <c r="BXE169" s="14"/>
      <c r="BXF169" s="14"/>
      <c r="BXG169" s="14"/>
      <c r="BXH169" s="14"/>
      <c r="BXI169" s="14"/>
      <c r="BXJ169" s="14"/>
      <c r="BXK169" s="14"/>
      <c r="BXL169" s="14"/>
      <c r="BXM169" s="14"/>
      <c r="BXN169" s="14"/>
      <c r="BXO169" s="14"/>
      <c r="BXP169" s="14"/>
      <c r="BXQ169" s="14"/>
      <c r="BXR169" s="14"/>
      <c r="BXS169" s="14"/>
      <c r="BXT169" s="14"/>
      <c r="BXU169" s="14"/>
      <c r="BXV169" s="14"/>
      <c r="BXW169" s="14"/>
      <c r="BXX169" s="14"/>
      <c r="BXY169" s="14"/>
      <c r="BXZ169" s="14"/>
      <c r="BYA169" s="14"/>
      <c r="BYB169" s="14"/>
      <c r="BYC169" s="14"/>
      <c r="BYD169" s="14"/>
      <c r="BYE169" s="14"/>
      <c r="BYF169" s="14"/>
      <c r="BYG169" s="14"/>
      <c r="BYH169" s="14"/>
      <c r="BYI169" s="14"/>
      <c r="BYJ169" s="14"/>
      <c r="BYK169" s="14"/>
      <c r="BYL169" s="14"/>
      <c r="BYM169" s="14"/>
      <c r="BYN169" s="14"/>
      <c r="BYO169" s="14"/>
      <c r="BYP169" s="14"/>
      <c r="BYQ169" s="14"/>
      <c r="BYR169" s="14"/>
      <c r="BYS169" s="14"/>
      <c r="BYT169" s="14"/>
      <c r="BYU169" s="14"/>
      <c r="BYV169" s="14"/>
      <c r="BYW169" s="14"/>
      <c r="BYX169" s="14"/>
      <c r="BYY169" s="14"/>
      <c r="BYZ169" s="14"/>
      <c r="BZA169" s="14"/>
      <c r="BZB169" s="14"/>
      <c r="BZC169" s="14"/>
      <c r="BZD169" s="14"/>
      <c r="BZE169" s="14"/>
      <c r="BZF169" s="14"/>
      <c r="BZG169" s="14"/>
      <c r="BZH169" s="14"/>
      <c r="BZI169" s="14"/>
      <c r="BZJ169" s="14"/>
      <c r="BZK169" s="14"/>
      <c r="BZL169" s="14"/>
      <c r="BZM169" s="14"/>
      <c r="BZN169" s="14"/>
      <c r="BZO169" s="14"/>
      <c r="BZP169" s="14"/>
      <c r="BZQ169" s="14"/>
      <c r="BZR169" s="14"/>
      <c r="BZS169" s="14"/>
      <c r="BZT169" s="14"/>
      <c r="BZU169" s="14"/>
      <c r="BZV169" s="14"/>
      <c r="BZW169" s="14"/>
      <c r="BZX169" s="14"/>
      <c r="BZY169" s="14"/>
      <c r="BZZ169" s="14"/>
      <c r="CAA169" s="14"/>
      <c r="CAB169" s="14"/>
      <c r="CAC169" s="14"/>
      <c r="CAD169" s="14"/>
      <c r="CAE169" s="14"/>
      <c r="CAF169" s="14"/>
      <c r="CAG169" s="14"/>
      <c r="CAH169" s="14"/>
      <c r="CAI169" s="14"/>
      <c r="CAJ169" s="14"/>
      <c r="CAK169" s="14"/>
      <c r="CAL169" s="14"/>
      <c r="CAM169" s="14"/>
      <c r="CAN169" s="14"/>
      <c r="CAO169" s="14"/>
      <c r="CAP169" s="14"/>
      <c r="CAQ169" s="14"/>
      <c r="CAR169" s="14"/>
      <c r="CAS169" s="14"/>
      <c r="CAT169" s="14"/>
      <c r="CAU169" s="14"/>
      <c r="CAV169" s="14"/>
      <c r="CAW169" s="14"/>
      <c r="CAX169" s="14"/>
      <c r="CAY169" s="14"/>
      <c r="CAZ169" s="14"/>
      <c r="CBA169" s="14"/>
      <c r="CBB169" s="14"/>
      <c r="CBC169" s="14"/>
      <c r="CBD169" s="14"/>
      <c r="CBE169" s="14"/>
      <c r="CBF169" s="14"/>
      <c r="CBG169" s="14"/>
      <c r="CBH169" s="14"/>
      <c r="CBI169" s="14"/>
      <c r="CBJ169" s="14"/>
      <c r="CBK169" s="14"/>
      <c r="CBL169" s="14"/>
      <c r="CBM169" s="14"/>
      <c r="CBN169" s="14"/>
      <c r="CBO169" s="14"/>
      <c r="CBP169" s="14"/>
      <c r="CBQ169" s="14"/>
      <c r="CBR169" s="14"/>
      <c r="CBS169" s="14"/>
      <c r="CBT169" s="14"/>
      <c r="CBU169" s="14"/>
      <c r="CBV169" s="14"/>
      <c r="CBW169" s="14"/>
      <c r="CBX169" s="14"/>
      <c r="CBY169" s="14"/>
      <c r="CBZ169" s="14"/>
      <c r="CCA169" s="14"/>
      <c r="CCB169" s="14"/>
      <c r="CCC169" s="14"/>
      <c r="CCD169" s="14"/>
      <c r="CCE169" s="14"/>
      <c r="CCF169" s="14"/>
      <c r="CCG169" s="14"/>
      <c r="CCH169" s="14"/>
      <c r="CCI169" s="14"/>
      <c r="CCJ169" s="14"/>
      <c r="CCK169" s="14"/>
      <c r="CCL169" s="14"/>
      <c r="CCM169" s="14"/>
      <c r="CCN169" s="14"/>
      <c r="CCO169" s="14"/>
      <c r="CCP169" s="14"/>
      <c r="CCQ169" s="14"/>
      <c r="CCR169" s="14"/>
      <c r="CCS169" s="14"/>
      <c r="CCT169" s="14"/>
      <c r="CCU169" s="14"/>
      <c r="CCV169" s="14"/>
      <c r="CCW169" s="14"/>
      <c r="CCX169" s="14"/>
      <c r="CCY169" s="14"/>
      <c r="CCZ169" s="14"/>
      <c r="CDA169" s="14"/>
      <c r="CDB169" s="14"/>
      <c r="CDC169" s="14"/>
      <c r="CDD169" s="14"/>
      <c r="CDE169" s="14"/>
      <c r="CDF169" s="14"/>
      <c r="CDG169" s="14"/>
      <c r="CDH169" s="14"/>
      <c r="CDI169" s="14"/>
      <c r="CDJ169" s="14"/>
      <c r="CDK169" s="14"/>
      <c r="CDL169" s="14"/>
      <c r="CDM169" s="14"/>
      <c r="CDN169" s="14"/>
      <c r="CDO169" s="14"/>
      <c r="CDP169" s="14"/>
      <c r="CDQ169" s="14"/>
      <c r="CDR169" s="14"/>
      <c r="CDS169" s="14"/>
      <c r="CDT169" s="14"/>
      <c r="CDU169" s="14"/>
      <c r="CDV169" s="14"/>
      <c r="CDW169" s="14"/>
      <c r="CDX169" s="14"/>
      <c r="CDY169" s="14"/>
      <c r="CDZ169" s="14"/>
      <c r="CEA169" s="14"/>
      <c r="CEB169" s="14"/>
      <c r="CEC169" s="14"/>
      <c r="CED169" s="14"/>
      <c r="CEE169" s="14"/>
      <c r="CEF169" s="14"/>
      <c r="CEG169" s="14"/>
      <c r="CEH169" s="14"/>
      <c r="CEI169" s="14"/>
      <c r="CEJ169" s="14"/>
      <c r="CEK169" s="14"/>
      <c r="CEL169" s="14"/>
      <c r="CEM169" s="14"/>
      <c r="CEN169" s="14"/>
      <c r="CEO169" s="14"/>
      <c r="CEP169" s="14"/>
      <c r="CEQ169" s="14"/>
      <c r="CER169" s="14"/>
      <c r="CES169" s="14"/>
      <c r="CET169" s="14"/>
      <c r="CEU169" s="14"/>
      <c r="CEV169" s="14"/>
      <c r="CEW169" s="14"/>
      <c r="CEX169" s="14"/>
      <c r="CEY169" s="14"/>
      <c r="CEZ169" s="14"/>
      <c r="CFA169" s="14"/>
      <c r="CFB169" s="14"/>
      <c r="CFC169" s="14"/>
      <c r="CFD169" s="14"/>
      <c r="CFE169" s="14"/>
      <c r="CFF169" s="14"/>
      <c r="CFG169" s="14"/>
      <c r="CFH169" s="14"/>
      <c r="CFI169" s="14"/>
      <c r="CFJ169" s="14"/>
      <c r="CFK169" s="14"/>
      <c r="CFL169" s="14"/>
      <c r="CFM169" s="14"/>
      <c r="CFN169" s="14"/>
      <c r="CFO169" s="14"/>
      <c r="CFP169" s="14"/>
      <c r="CFQ169" s="14"/>
      <c r="CFR169" s="14"/>
      <c r="CFS169" s="14"/>
      <c r="CFT169" s="14"/>
      <c r="CFU169" s="14"/>
      <c r="CFV169" s="14"/>
      <c r="CFW169" s="14"/>
      <c r="CFX169" s="14"/>
      <c r="CFY169" s="14"/>
      <c r="CFZ169" s="14"/>
      <c r="CGA169" s="14"/>
      <c r="CGB169" s="14"/>
      <c r="CGC169" s="14"/>
      <c r="CGD169" s="14"/>
      <c r="CGE169" s="14"/>
      <c r="CGF169" s="14"/>
      <c r="CGG169" s="14"/>
      <c r="CGH169" s="14"/>
      <c r="CGI169" s="14"/>
      <c r="CGJ169" s="14"/>
      <c r="CGK169" s="14"/>
      <c r="CGL169" s="14"/>
      <c r="CGM169" s="14"/>
      <c r="CGN169" s="14"/>
      <c r="CGO169" s="14"/>
      <c r="CGP169" s="14"/>
      <c r="CGQ169" s="14"/>
      <c r="CGR169" s="14"/>
      <c r="CGS169" s="14"/>
      <c r="CGT169" s="14"/>
      <c r="CGU169" s="14"/>
      <c r="CGV169" s="14"/>
      <c r="CGW169" s="14"/>
      <c r="CGX169" s="14"/>
      <c r="CGY169" s="14"/>
      <c r="CGZ169" s="14"/>
      <c r="CHA169" s="14"/>
      <c r="CHB169" s="14"/>
      <c r="CHC169" s="14"/>
      <c r="CHD169" s="14"/>
      <c r="CHE169" s="14"/>
      <c r="CHF169" s="14"/>
      <c r="CHG169" s="14"/>
      <c r="CHH169" s="14"/>
      <c r="CHI169" s="14"/>
      <c r="CHJ169" s="14"/>
      <c r="CHK169" s="14"/>
      <c r="CHL169" s="14"/>
      <c r="CHM169" s="14"/>
      <c r="CHN169" s="14"/>
      <c r="CHO169" s="14"/>
      <c r="CHP169" s="14"/>
      <c r="CHQ169" s="14"/>
      <c r="CHR169" s="14"/>
      <c r="CHS169" s="14"/>
      <c r="CHT169" s="14"/>
      <c r="CHU169" s="14"/>
      <c r="CHV169" s="14"/>
      <c r="CHW169" s="14"/>
      <c r="CHX169" s="14"/>
      <c r="CHY169" s="14"/>
      <c r="CHZ169" s="14"/>
      <c r="CIA169" s="14"/>
      <c r="CIB169" s="14"/>
      <c r="CIC169" s="14"/>
      <c r="CID169" s="14"/>
      <c r="CIE169" s="14"/>
      <c r="CIF169" s="14"/>
      <c r="CIG169" s="14"/>
      <c r="CIH169" s="14"/>
      <c r="CII169" s="14"/>
      <c r="CIJ169" s="14"/>
      <c r="CIK169" s="14"/>
      <c r="CIL169" s="14"/>
      <c r="CIM169" s="14"/>
      <c r="CIN169" s="14"/>
      <c r="CIO169" s="14"/>
      <c r="CIP169" s="14"/>
      <c r="CIQ169" s="14"/>
      <c r="CIR169" s="14"/>
      <c r="CIS169" s="14"/>
      <c r="CIT169" s="14"/>
      <c r="CIU169" s="14"/>
      <c r="CIV169" s="14"/>
      <c r="CIW169" s="14"/>
      <c r="CIX169" s="14"/>
      <c r="CIY169" s="14"/>
      <c r="CIZ169" s="14"/>
      <c r="CJA169" s="14"/>
      <c r="CJB169" s="14"/>
      <c r="CJC169" s="14"/>
      <c r="CJD169" s="14"/>
      <c r="CJE169" s="14"/>
      <c r="CJF169" s="14"/>
      <c r="CJG169" s="14"/>
      <c r="CJH169" s="14"/>
      <c r="CJI169" s="14"/>
      <c r="CJJ169" s="14"/>
      <c r="CJK169" s="14"/>
      <c r="CJL169" s="14"/>
      <c r="CJM169" s="14"/>
      <c r="CJN169" s="14"/>
      <c r="CJO169" s="14"/>
      <c r="CJP169" s="14"/>
      <c r="CJQ169" s="14"/>
      <c r="CJR169" s="14"/>
      <c r="CJS169" s="14"/>
      <c r="CJT169" s="14"/>
      <c r="CJU169" s="14"/>
      <c r="CJV169" s="14"/>
      <c r="CJW169" s="14"/>
      <c r="CJX169" s="14"/>
      <c r="CJY169" s="14"/>
      <c r="CJZ169" s="14"/>
      <c r="CKA169" s="14"/>
      <c r="CKB169" s="14"/>
      <c r="CKC169" s="14"/>
      <c r="CKD169" s="14"/>
      <c r="CKE169" s="14"/>
      <c r="CKF169" s="14"/>
      <c r="CKG169" s="14"/>
      <c r="CKH169" s="14"/>
      <c r="CKI169" s="14"/>
      <c r="CKJ169" s="14"/>
      <c r="CKK169" s="14"/>
      <c r="CKL169" s="14"/>
      <c r="CKM169" s="14"/>
      <c r="CKN169" s="14"/>
      <c r="CKO169" s="14"/>
      <c r="CKP169" s="14"/>
      <c r="CKQ169" s="14"/>
      <c r="CKR169" s="14"/>
      <c r="CKS169" s="14"/>
      <c r="CKT169" s="14"/>
      <c r="CKU169" s="14"/>
      <c r="CKV169" s="14"/>
      <c r="CKW169" s="14"/>
      <c r="CKX169" s="14"/>
      <c r="CKY169" s="14"/>
      <c r="CKZ169" s="14"/>
      <c r="CLA169" s="14"/>
      <c r="CLB169" s="14"/>
      <c r="CLC169" s="14"/>
      <c r="CLD169" s="14"/>
      <c r="CLE169" s="14"/>
      <c r="CLF169" s="14"/>
      <c r="CLG169" s="14"/>
      <c r="CLH169" s="14"/>
      <c r="CLI169" s="14"/>
      <c r="CLJ169" s="14"/>
      <c r="CLK169" s="14"/>
      <c r="CLL169" s="14"/>
      <c r="CLM169" s="14"/>
      <c r="CLN169" s="14"/>
      <c r="CLO169" s="14"/>
      <c r="CLP169" s="14"/>
      <c r="CLQ169" s="14"/>
      <c r="CLR169" s="14"/>
      <c r="CLS169" s="14"/>
      <c r="CLT169" s="14"/>
      <c r="CLU169" s="14"/>
      <c r="CLV169" s="14"/>
      <c r="CLW169" s="14"/>
      <c r="CLX169" s="14"/>
      <c r="CLY169" s="14"/>
      <c r="CLZ169" s="14"/>
      <c r="CMA169" s="14"/>
      <c r="CMB169" s="14"/>
      <c r="CMC169" s="14"/>
      <c r="CMD169" s="14"/>
      <c r="CME169" s="14"/>
      <c r="CMF169" s="14"/>
      <c r="CMG169" s="14"/>
      <c r="CMH169" s="14"/>
      <c r="CMI169" s="14"/>
      <c r="CMJ169" s="14"/>
      <c r="CMK169" s="14"/>
      <c r="CML169" s="14"/>
      <c r="CMM169" s="14"/>
      <c r="CMN169" s="14"/>
      <c r="CMO169" s="14"/>
      <c r="CMP169" s="14"/>
      <c r="CMQ169" s="14"/>
      <c r="CMR169" s="14"/>
      <c r="CMS169" s="14"/>
      <c r="CMT169" s="14"/>
      <c r="CMU169" s="14"/>
      <c r="CMV169" s="14"/>
      <c r="CMW169" s="14"/>
      <c r="CMX169" s="14"/>
      <c r="CMY169" s="14"/>
      <c r="CMZ169" s="14"/>
      <c r="CNA169" s="14"/>
      <c r="CNB169" s="14"/>
      <c r="CNC169" s="14"/>
      <c r="CND169" s="14"/>
      <c r="CNE169" s="14"/>
      <c r="CNF169" s="14"/>
      <c r="CNG169" s="14"/>
      <c r="CNH169" s="14"/>
      <c r="CNI169" s="14"/>
      <c r="CNJ169" s="14"/>
      <c r="CNK169" s="14"/>
      <c r="CNL169" s="14"/>
      <c r="CNM169" s="14"/>
      <c r="CNN169" s="14"/>
      <c r="CNO169" s="14"/>
      <c r="CNP169" s="14"/>
      <c r="CNQ169" s="14"/>
      <c r="CNR169" s="14"/>
      <c r="CNS169" s="14"/>
      <c r="CNT169" s="14"/>
      <c r="CNU169" s="14"/>
      <c r="CNV169" s="14"/>
      <c r="CNW169" s="14"/>
      <c r="CNX169" s="14"/>
      <c r="CNY169" s="14"/>
      <c r="CNZ169" s="14"/>
      <c r="COA169" s="14"/>
      <c r="COB169" s="14"/>
      <c r="COC169" s="14"/>
      <c r="COD169" s="14"/>
      <c r="COE169" s="14"/>
      <c r="COF169" s="14"/>
      <c r="COG169" s="14"/>
      <c r="COH169" s="14"/>
      <c r="COI169" s="14"/>
      <c r="COJ169" s="14"/>
      <c r="COK169" s="14"/>
      <c r="COL169" s="14"/>
      <c r="COM169" s="14"/>
      <c r="CON169" s="14"/>
      <c r="COO169" s="14"/>
      <c r="COP169" s="14"/>
      <c r="COQ169" s="14"/>
      <c r="COR169" s="14"/>
      <c r="COS169" s="14"/>
      <c r="COT169" s="14"/>
      <c r="COU169" s="14"/>
      <c r="COV169" s="14"/>
      <c r="COW169" s="14"/>
      <c r="COX169" s="14"/>
      <c r="COY169" s="14"/>
      <c r="COZ169" s="14"/>
      <c r="CPA169" s="14"/>
      <c r="CPB169" s="14"/>
      <c r="CPC169" s="14"/>
      <c r="CPD169" s="14"/>
      <c r="CPE169" s="14"/>
      <c r="CPF169" s="14"/>
      <c r="CPG169" s="14"/>
      <c r="CPH169" s="14"/>
      <c r="CPI169" s="14"/>
      <c r="CPJ169" s="14"/>
      <c r="CPK169" s="14"/>
      <c r="CPL169" s="14"/>
      <c r="CPM169" s="14"/>
      <c r="CPN169" s="14"/>
      <c r="CPO169" s="14"/>
      <c r="CPP169" s="14"/>
      <c r="CPQ169" s="14"/>
      <c r="CPR169" s="14"/>
      <c r="CPS169" s="14"/>
      <c r="CPT169" s="14"/>
      <c r="CPU169" s="14"/>
      <c r="CPV169" s="14"/>
      <c r="CPW169" s="14"/>
      <c r="CPX169" s="14"/>
      <c r="CPY169" s="14"/>
      <c r="CPZ169" s="14"/>
      <c r="CQA169" s="14"/>
      <c r="CQB169" s="14"/>
      <c r="CQC169" s="14"/>
      <c r="CQD169" s="14"/>
      <c r="CQE169" s="14"/>
      <c r="CQF169" s="14"/>
      <c r="CQG169" s="14"/>
      <c r="CQH169" s="14"/>
      <c r="CQI169" s="14"/>
      <c r="CQJ169" s="14"/>
      <c r="CQK169" s="14"/>
      <c r="CQL169" s="14"/>
      <c r="CQM169" s="14"/>
      <c r="CQN169" s="14"/>
      <c r="CQO169" s="14"/>
      <c r="CQP169" s="14"/>
      <c r="CQQ169" s="14"/>
      <c r="CQR169" s="14"/>
      <c r="CQS169" s="14"/>
      <c r="CQT169" s="14"/>
      <c r="CQU169" s="14"/>
      <c r="CQV169" s="14"/>
      <c r="CQW169" s="14"/>
      <c r="CQX169" s="14"/>
      <c r="CQY169" s="14"/>
      <c r="CQZ169" s="14"/>
      <c r="CRA169" s="14"/>
      <c r="CRB169" s="14"/>
      <c r="CRC169" s="14"/>
      <c r="CRD169" s="14"/>
      <c r="CRE169" s="14"/>
      <c r="CRF169" s="14"/>
      <c r="CRG169" s="14"/>
      <c r="CRH169" s="14"/>
      <c r="CRI169" s="14"/>
      <c r="CRJ169" s="14"/>
      <c r="CRK169" s="14"/>
      <c r="CRL169" s="14"/>
      <c r="CRM169" s="14"/>
      <c r="CRN169" s="14"/>
      <c r="CRO169" s="14"/>
      <c r="CRP169" s="14"/>
      <c r="CRQ169" s="14"/>
      <c r="CRR169" s="14"/>
      <c r="CRS169" s="14"/>
      <c r="CRT169" s="14"/>
      <c r="CRU169" s="14"/>
      <c r="CRV169" s="14"/>
      <c r="CRW169" s="14"/>
      <c r="CRX169" s="14"/>
      <c r="CRY169" s="14"/>
      <c r="CRZ169" s="14"/>
      <c r="CSA169" s="14"/>
      <c r="CSB169" s="14"/>
      <c r="CSC169" s="14"/>
      <c r="CSD169" s="14"/>
      <c r="CSE169" s="14"/>
      <c r="CSF169" s="14"/>
      <c r="CSG169" s="14"/>
      <c r="CSH169" s="14"/>
      <c r="CSI169" s="14"/>
      <c r="CSJ169" s="14"/>
      <c r="CSK169" s="14"/>
      <c r="CSL169" s="14"/>
      <c r="CSM169" s="14"/>
      <c r="CSN169" s="14"/>
      <c r="CSO169" s="14"/>
      <c r="CSP169" s="14"/>
      <c r="CSQ169" s="14"/>
      <c r="CSR169" s="14"/>
      <c r="CSS169" s="14"/>
      <c r="CST169" s="14"/>
      <c r="CSU169" s="14"/>
      <c r="CSV169" s="14"/>
      <c r="CSW169" s="14"/>
      <c r="CSX169" s="14"/>
      <c r="CSY169" s="14"/>
      <c r="CSZ169" s="14"/>
      <c r="CTA169" s="14"/>
      <c r="CTB169" s="14"/>
      <c r="CTC169" s="14"/>
      <c r="CTD169" s="14"/>
      <c r="CTE169" s="14"/>
      <c r="CTF169" s="14"/>
      <c r="CTG169" s="14"/>
      <c r="CTH169" s="14"/>
      <c r="CTI169" s="14"/>
      <c r="CTJ169" s="14"/>
      <c r="CTK169" s="14"/>
      <c r="CTL169" s="14"/>
      <c r="CTM169" s="14"/>
      <c r="CTN169" s="14"/>
      <c r="CTO169" s="14"/>
      <c r="CTP169" s="14"/>
      <c r="CTQ169" s="14"/>
      <c r="CTR169" s="14"/>
      <c r="CTS169" s="14"/>
      <c r="CTT169" s="14"/>
      <c r="CTU169" s="14"/>
      <c r="CTV169" s="14"/>
      <c r="CTW169" s="14"/>
      <c r="CTX169" s="14"/>
      <c r="CTY169" s="14"/>
      <c r="CTZ169" s="14"/>
      <c r="CUA169" s="14"/>
      <c r="CUB169" s="14"/>
      <c r="CUC169" s="14"/>
      <c r="CUD169" s="14"/>
      <c r="CUE169" s="14"/>
      <c r="CUF169" s="14"/>
      <c r="CUG169" s="14"/>
      <c r="CUH169" s="14"/>
      <c r="CUI169" s="14"/>
      <c r="CUJ169" s="14"/>
      <c r="CUK169" s="14"/>
      <c r="CUL169" s="14"/>
      <c r="CUM169" s="14"/>
      <c r="CUN169" s="14"/>
      <c r="CUO169" s="14"/>
      <c r="CUP169" s="14"/>
      <c r="CUQ169" s="14"/>
      <c r="CUR169" s="14"/>
      <c r="CUS169" s="14"/>
      <c r="CUT169" s="14"/>
      <c r="CUU169" s="14"/>
      <c r="CUV169" s="14"/>
      <c r="CUW169" s="14"/>
      <c r="CUX169" s="14"/>
      <c r="CUY169" s="14"/>
      <c r="CUZ169" s="14"/>
      <c r="CVA169" s="14"/>
      <c r="CVB169" s="14"/>
      <c r="CVC169" s="14"/>
      <c r="CVD169" s="14"/>
      <c r="CVE169" s="14"/>
      <c r="CVF169" s="14"/>
      <c r="CVG169" s="14"/>
      <c r="CVH169" s="14"/>
      <c r="CVI169" s="14"/>
      <c r="CVJ169" s="14"/>
      <c r="CVK169" s="14"/>
      <c r="CVL169" s="14"/>
      <c r="CVM169" s="14"/>
      <c r="CVN169" s="14"/>
      <c r="CVO169" s="14"/>
      <c r="CVP169" s="14"/>
      <c r="CVQ169" s="14"/>
      <c r="CVR169" s="14"/>
      <c r="CVS169" s="14"/>
      <c r="CVT169" s="14"/>
      <c r="CVU169" s="14"/>
      <c r="CVV169" s="14"/>
      <c r="CVW169" s="14"/>
      <c r="CVX169" s="14"/>
      <c r="CVY169" s="14"/>
      <c r="CVZ169" s="14"/>
      <c r="CWA169" s="14"/>
      <c r="CWB169" s="14"/>
      <c r="CWC169" s="14"/>
      <c r="CWD169" s="14"/>
      <c r="CWE169" s="14"/>
      <c r="CWF169" s="14"/>
      <c r="CWG169" s="14"/>
      <c r="CWH169" s="14"/>
      <c r="CWI169" s="14"/>
      <c r="CWJ169" s="14"/>
      <c r="CWK169" s="14"/>
      <c r="CWL169" s="14"/>
      <c r="CWM169" s="14"/>
      <c r="CWN169" s="14"/>
      <c r="CWO169" s="14"/>
      <c r="CWP169" s="14"/>
      <c r="CWQ169" s="14"/>
      <c r="CWR169" s="14"/>
      <c r="CWS169" s="14"/>
      <c r="CWT169" s="14"/>
      <c r="CWU169" s="14"/>
      <c r="CWV169" s="14"/>
      <c r="CWW169" s="14"/>
      <c r="CWX169" s="14"/>
      <c r="CWY169" s="14"/>
      <c r="CWZ169" s="14"/>
      <c r="CXA169" s="14"/>
      <c r="CXB169" s="14"/>
      <c r="CXC169" s="14"/>
      <c r="CXD169" s="14"/>
      <c r="CXE169" s="14"/>
      <c r="CXF169" s="14"/>
      <c r="CXG169" s="14"/>
      <c r="CXH169" s="14"/>
      <c r="CXI169" s="14"/>
      <c r="CXJ169" s="14"/>
      <c r="CXK169" s="14"/>
      <c r="CXL169" s="14"/>
      <c r="CXM169" s="14"/>
      <c r="CXN169" s="14"/>
      <c r="CXO169" s="14"/>
      <c r="CXP169" s="14"/>
      <c r="CXQ169" s="14"/>
      <c r="CXR169" s="14"/>
      <c r="CXS169" s="14"/>
      <c r="CXT169" s="14"/>
      <c r="CXU169" s="14"/>
      <c r="CXV169" s="14"/>
      <c r="CXW169" s="14"/>
      <c r="CXX169" s="14"/>
      <c r="CXY169" s="14"/>
      <c r="CXZ169" s="14"/>
      <c r="CYA169" s="14"/>
      <c r="CYB169" s="14"/>
      <c r="CYC169" s="14"/>
      <c r="CYD169" s="14"/>
      <c r="CYE169" s="14"/>
      <c r="CYF169" s="14"/>
      <c r="CYG169" s="14"/>
      <c r="CYH169" s="14"/>
      <c r="CYI169" s="14"/>
      <c r="CYJ169" s="14"/>
      <c r="CYK169" s="14"/>
      <c r="CYL169" s="14"/>
      <c r="CYM169" s="14"/>
      <c r="CYN169" s="14"/>
      <c r="CYO169" s="14"/>
      <c r="CYP169" s="14"/>
      <c r="CYQ169" s="14"/>
      <c r="CYR169" s="14"/>
      <c r="CYS169" s="14"/>
      <c r="CYT169" s="14"/>
      <c r="CYU169" s="14"/>
      <c r="CYV169" s="14"/>
      <c r="CYW169" s="14"/>
      <c r="CYX169" s="14"/>
      <c r="CYY169" s="14"/>
      <c r="CYZ169" s="14"/>
      <c r="CZA169" s="14"/>
      <c r="CZB169" s="14"/>
      <c r="CZC169" s="14"/>
      <c r="CZD169" s="14"/>
      <c r="CZE169" s="14"/>
      <c r="CZF169" s="14"/>
      <c r="CZG169" s="14"/>
      <c r="CZH169" s="14"/>
      <c r="CZI169" s="14"/>
      <c r="CZJ169" s="14"/>
      <c r="CZK169" s="14"/>
      <c r="CZL169" s="14"/>
      <c r="CZM169" s="14"/>
      <c r="CZN169" s="14"/>
      <c r="CZO169" s="14"/>
      <c r="CZP169" s="14"/>
      <c r="CZQ169" s="14"/>
      <c r="CZR169" s="14"/>
      <c r="CZS169" s="14"/>
      <c r="CZT169" s="14"/>
      <c r="CZU169" s="14"/>
      <c r="CZV169" s="14"/>
      <c r="CZW169" s="14"/>
      <c r="CZX169" s="14"/>
      <c r="CZY169" s="14"/>
      <c r="CZZ169" s="14"/>
      <c r="DAA169" s="14"/>
      <c r="DAB169" s="14"/>
      <c r="DAC169" s="14"/>
      <c r="DAD169" s="14"/>
      <c r="DAE169" s="14"/>
      <c r="DAF169" s="14"/>
      <c r="DAG169" s="14"/>
      <c r="DAH169" s="14"/>
      <c r="DAI169" s="14"/>
      <c r="DAJ169" s="14"/>
      <c r="DAK169" s="14"/>
      <c r="DAL169" s="14"/>
      <c r="DAM169" s="14"/>
      <c r="DAN169" s="14"/>
      <c r="DAO169" s="14"/>
      <c r="DAP169" s="14"/>
      <c r="DAQ169" s="14"/>
      <c r="DAR169" s="14"/>
      <c r="DAS169" s="14"/>
      <c r="DAT169" s="14"/>
      <c r="DAU169" s="14"/>
      <c r="DAV169" s="14"/>
      <c r="DAW169" s="14"/>
      <c r="DAX169" s="14"/>
      <c r="DAY169" s="14"/>
      <c r="DAZ169" s="14"/>
      <c r="DBA169" s="14"/>
      <c r="DBB169" s="14"/>
      <c r="DBC169" s="14"/>
      <c r="DBD169" s="14"/>
      <c r="DBE169" s="14"/>
      <c r="DBF169" s="14"/>
      <c r="DBG169" s="14"/>
      <c r="DBH169" s="14"/>
      <c r="DBI169" s="14"/>
      <c r="DBJ169" s="14"/>
      <c r="DBK169" s="14"/>
      <c r="DBL169" s="14"/>
      <c r="DBM169" s="14"/>
      <c r="DBN169" s="14"/>
      <c r="DBO169" s="14"/>
      <c r="DBP169" s="14"/>
      <c r="DBQ169" s="14"/>
      <c r="DBR169" s="14"/>
      <c r="DBS169" s="14"/>
      <c r="DBT169" s="14"/>
      <c r="DBU169" s="14"/>
      <c r="DBV169" s="14"/>
      <c r="DBW169" s="14"/>
      <c r="DBX169" s="14"/>
      <c r="DBY169" s="14"/>
      <c r="DBZ169" s="14"/>
      <c r="DCA169" s="14"/>
      <c r="DCB169" s="14"/>
      <c r="DCC169" s="14"/>
      <c r="DCD169" s="14"/>
      <c r="DCE169" s="14"/>
      <c r="DCF169" s="14"/>
      <c r="DCG169" s="14"/>
      <c r="DCH169" s="14"/>
      <c r="DCI169" s="14"/>
      <c r="DCJ169" s="14"/>
      <c r="DCK169" s="14"/>
      <c r="DCL169" s="14"/>
      <c r="DCM169" s="14"/>
      <c r="DCN169" s="14"/>
      <c r="DCO169" s="14"/>
      <c r="DCP169" s="14"/>
      <c r="DCQ169" s="14"/>
      <c r="DCR169" s="14"/>
      <c r="DCS169" s="14"/>
      <c r="DCT169" s="14"/>
      <c r="DCU169" s="14"/>
      <c r="DCV169" s="14"/>
      <c r="DCW169" s="14"/>
      <c r="DCX169" s="14"/>
      <c r="DCY169" s="14"/>
      <c r="DCZ169" s="14"/>
      <c r="DDA169" s="14"/>
      <c r="DDB169" s="14"/>
      <c r="DDC169" s="14"/>
      <c r="DDD169" s="14"/>
      <c r="DDE169" s="14"/>
      <c r="DDF169" s="14"/>
      <c r="DDG169" s="14"/>
      <c r="DDH169" s="14"/>
      <c r="DDI169" s="14"/>
      <c r="DDJ169" s="14"/>
      <c r="DDK169" s="14"/>
      <c r="DDL169" s="14"/>
      <c r="DDM169" s="14"/>
      <c r="DDN169" s="14"/>
      <c r="DDO169" s="14"/>
      <c r="DDP169" s="14"/>
      <c r="DDQ169" s="14"/>
      <c r="DDR169" s="14"/>
      <c r="DDS169" s="14"/>
      <c r="DDT169" s="14"/>
      <c r="DDU169" s="14"/>
      <c r="DDV169" s="14"/>
      <c r="DDW169" s="14"/>
      <c r="DDX169" s="14"/>
      <c r="DDY169" s="14"/>
      <c r="DDZ169" s="14"/>
      <c r="DEA169" s="14"/>
      <c r="DEB169" s="14"/>
      <c r="DEC169" s="14"/>
      <c r="DED169" s="14"/>
      <c r="DEE169" s="14"/>
      <c r="DEF169" s="14"/>
      <c r="DEG169" s="14"/>
      <c r="DEH169" s="14"/>
      <c r="DEI169" s="14"/>
      <c r="DEJ169" s="14"/>
      <c r="DEK169" s="14"/>
      <c r="DEL169" s="14"/>
      <c r="DEM169" s="14"/>
      <c r="DEN169" s="14"/>
      <c r="DEO169" s="14"/>
      <c r="DEP169" s="14"/>
      <c r="DEQ169" s="14"/>
      <c r="DER169" s="14"/>
      <c r="DES169" s="14"/>
      <c r="DET169" s="14"/>
      <c r="DEU169" s="14"/>
      <c r="DEV169" s="14"/>
      <c r="DEW169" s="14"/>
      <c r="DEX169" s="14"/>
      <c r="DEY169" s="14"/>
      <c r="DEZ169" s="14"/>
      <c r="DFA169" s="14"/>
      <c r="DFB169" s="14"/>
      <c r="DFC169" s="14"/>
      <c r="DFD169" s="14"/>
      <c r="DFE169" s="14"/>
      <c r="DFF169" s="14"/>
      <c r="DFG169" s="14"/>
      <c r="DFH169" s="14"/>
      <c r="DFI169" s="14"/>
      <c r="DFJ169" s="14"/>
      <c r="DFK169" s="14"/>
      <c r="DFL169" s="14"/>
      <c r="DFM169" s="14"/>
      <c r="DFN169" s="14"/>
      <c r="DFO169" s="14"/>
      <c r="DFP169" s="14"/>
      <c r="DFQ169" s="14"/>
      <c r="DFR169" s="14"/>
      <c r="DFS169" s="14"/>
      <c r="DFT169" s="14"/>
      <c r="DFU169" s="14"/>
      <c r="DFV169" s="14"/>
      <c r="DFW169" s="14"/>
      <c r="DFX169" s="14"/>
      <c r="DFY169" s="14"/>
      <c r="DFZ169" s="14"/>
      <c r="DGA169" s="14"/>
      <c r="DGB169" s="14"/>
      <c r="DGC169" s="14"/>
      <c r="DGD169" s="14"/>
      <c r="DGE169" s="14"/>
      <c r="DGF169" s="14"/>
      <c r="DGG169" s="14"/>
      <c r="DGH169" s="14"/>
      <c r="DGI169" s="14"/>
      <c r="DGJ169" s="14"/>
      <c r="DGK169" s="14"/>
      <c r="DGL169" s="14"/>
      <c r="DGM169" s="14"/>
      <c r="DGN169" s="14"/>
      <c r="DGO169" s="14"/>
      <c r="DGP169" s="14"/>
      <c r="DGQ169" s="14"/>
      <c r="DGR169" s="14"/>
      <c r="DGS169" s="14"/>
      <c r="DGT169" s="14"/>
      <c r="DGU169" s="14"/>
      <c r="DGV169" s="14"/>
      <c r="DGW169" s="14"/>
      <c r="DGX169" s="14"/>
      <c r="DGY169" s="14"/>
      <c r="DGZ169" s="14"/>
      <c r="DHA169" s="14"/>
      <c r="DHB169" s="14"/>
      <c r="DHC169" s="14"/>
      <c r="DHD169" s="14"/>
      <c r="DHE169" s="14"/>
      <c r="DHF169" s="14"/>
      <c r="DHG169" s="14"/>
      <c r="DHH169" s="14"/>
      <c r="DHI169" s="14"/>
      <c r="DHJ169" s="14"/>
      <c r="DHK169" s="14"/>
      <c r="DHL169" s="14"/>
      <c r="DHM169" s="14"/>
      <c r="DHN169" s="14"/>
      <c r="DHO169" s="14"/>
      <c r="DHP169" s="14"/>
      <c r="DHQ169" s="14"/>
      <c r="DHR169" s="14"/>
      <c r="DHS169" s="14"/>
      <c r="DHT169" s="14"/>
      <c r="DHU169" s="14"/>
      <c r="DHV169" s="14"/>
      <c r="DHW169" s="14"/>
      <c r="DHX169" s="14"/>
      <c r="DHY169" s="14"/>
      <c r="DHZ169" s="14"/>
      <c r="DIA169" s="14"/>
      <c r="DIB169" s="14"/>
      <c r="DIC169" s="14"/>
      <c r="DID169" s="14"/>
      <c r="DIE169" s="14"/>
      <c r="DIF169" s="14"/>
      <c r="DIG169" s="14"/>
      <c r="DIH169" s="14"/>
      <c r="DII169" s="14"/>
      <c r="DIJ169" s="14"/>
      <c r="DIK169" s="14"/>
      <c r="DIL169" s="14"/>
      <c r="DIM169" s="14"/>
      <c r="DIN169" s="14"/>
      <c r="DIO169" s="14"/>
      <c r="DIP169" s="14"/>
      <c r="DIQ169" s="14"/>
      <c r="DIR169" s="14"/>
      <c r="DIS169" s="14"/>
      <c r="DIT169" s="14"/>
      <c r="DIU169" s="14"/>
      <c r="DIV169" s="14"/>
      <c r="DIW169" s="14"/>
      <c r="DIX169" s="14"/>
      <c r="DIY169" s="14"/>
      <c r="DIZ169" s="14"/>
      <c r="DJA169" s="14"/>
      <c r="DJB169" s="14"/>
      <c r="DJC169" s="14"/>
      <c r="DJD169" s="14"/>
      <c r="DJE169" s="14"/>
      <c r="DJF169" s="14"/>
      <c r="DJG169" s="14"/>
      <c r="DJH169" s="14"/>
      <c r="DJI169" s="14"/>
      <c r="DJJ169" s="14"/>
      <c r="DJK169" s="14"/>
      <c r="DJL169" s="14"/>
      <c r="DJM169" s="14"/>
      <c r="DJN169" s="14"/>
      <c r="DJO169" s="14"/>
      <c r="DJP169" s="14"/>
      <c r="DJQ169" s="14"/>
      <c r="DJR169" s="14"/>
      <c r="DJS169" s="14"/>
      <c r="DJT169" s="14"/>
      <c r="DJU169" s="14"/>
      <c r="DJV169" s="14"/>
      <c r="DJW169" s="14"/>
      <c r="DJX169" s="14"/>
      <c r="DJY169" s="14"/>
      <c r="DJZ169" s="14"/>
      <c r="DKA169" s="14"/>
      <c r="DKB169" s="14"/>
      <c r="DKC169" s="14"/>
      <c r="DKD169" s="14"/>
      <c r="DKE169" s="14"/>
      <c r="DKF169" s="14"/>
      <c r="DKG169" s="14"/>
      <c r="DKH169" s="14"/>
      <c r="DKI169" s="14"/>
      <c r="DKJ169" s="14"/>
      <c r="DKK169" s="14"/>
      <c r="DKL169" s="14"/>
      <c r="DKM169" s="14"/>
      <c r="DKN169" s="14"/>
      <c r="DKO169" s="14"/>
      <c r="DKP169" s="14"/>
      <c r="DKQ169" s="14"/>
      <c r="DKR169" s="14"/>
      <c r="DKS169" s="14"/>
      <c r="DKT169" s="14"/>
      <c r="DKU169" s="14"/>
      <c r="DKV169" s="14"/>
      <c r="DKW169" s="14"/>
      <c r="DKX169" s="14"/>
      <c r="DKY169" s="14"/>
      <c r="DKZ169" s="14"/>
      <c r="DLA169" s="14"/>
      <c r="DLB169" s="14"/>
      <c r="DLC169" s="14"/>
      <c r="DLD169" s="14"/>
      <c r="DLE169" s="14"/>
      <c r="DLF169" s="14"/>
      <c r="DLG169" s="14"/>
      <c r="DLH169" s="14"/>
      <c r="DLI169" s="14"/>
      <c r="DLJ169" s="14"/>
      <c r="DLK169" s="14"/>
      <c r="DLL169" s="14"/>
      <c r="DLM169" s="14"/>
      <c r="DLN169" s="14"/>
      <c r="DLO169" s="14"/>
      <c r="DLP169" s="14"/>
      <c r="DLQ169" s="14"/>
      <c r="DLR169" s="14"/>
      <c r="DLS169" s="14"/>
      <c r="DLT169" s="14"/>
      <c r="DLU169" s="14"/>
      <c r="DLV169" s="14"/>
      <c r="DLW169" s="14"/>
      <c r="DLX169" s="14"/>
      <c r="DLY169" s="14"/>
      <c r="DLZ169" s="14"/>
      <c r="DMA169" s="14"/>
      <c r="DMB169" s="14"/>
      <c r="DMC169" s="14"/>
      <c r="DMD169" s="14"/>
      <c r="DME169" s="14"/>
      <c r="DMF169" s="14"/>
      <c r="DMG169" s="14"/>
      <c r="DMH169" s="14"/>
      <c r="DMI169" s="14"/>
      <c r="DMJ169" s="14"/>
      <c r="DMK169" s="14"/>
      <c r="DML169" s="14"/>
      <c r="DMM169" s="14"/>
      <c r="DMN169" s="14"/>
      <c r="DMO169" s="14"/>
      <c r="DMP169" s="14"/>
      <c r="DMQ169" s="14"/>
      <c r="DMR169" s="14"/>
      <c r="DMS169" s="14"/>
      <c r="DMT169" s="14"/>
      <c r="DMU169" s="14"/>
      <c r="DMV169" s="14"/>
      <c r="DMW169" s="14"/>
      <c r="DMX169" s="14"/>
      <c r="DMY169" s="14"/>
      <c r="DMZ169" s="14"/>
      <c r="DNA169" s="14"/>
      <c r="DNB169" s="14"/>
      <c r="DNC169" s="14"/>
      <c r="DND169" s="14"/>
      <c r="DNE169" s="14"/>
      <c r="DNF169" s="14"/>
      <c r="DNG169" s="14"/>
      <c r="DNH169" s="14"/>
      <c r="DNI169" s="14"/>
      <c r="DNJ169" s="14"/>
      <c r="DNK169" s="14"/>
      <c r="DNL169" s="14"/>
      <c r="DNM169" s="14"/>
      <c r="DNN169" s="14"/>
      <c r="DNO169" s="14"/>
      <c r="DNP169" s="14"/>
      <c r="DNQ169" s="14"/>
      <c r="DNR169" s="14"/>
      <c r="DNS169" s="14"/>
      <c r="DNT169" s="14"/>
      <c r="DNU169" s="14"/>
      <c r="DNV169" s="14"/>
      <c r="DNW169" s="14"/>
      <c r="DNX169" s="14"/>
      <c r="DNY169" s="14"/>
      <c r="DNZ169" s="14"/>
      <c r="DOA169" s="14"/>
      <c r="DOB169" s="14"/>
      <c r="DOC169" s="14"/>
      <c r="DOD169" s="14"/>
      <c r="DOE169" s="14"/>
      <c r="DOF169" s="14"/>
      <c r="DOG169" s="14"/>
      <c r="DOH169" s="14"/>
      <c r="DOI169" s="14"/>
      <c r="DOJ169" s="14"/>
      <c r="DOK169" s="14"/>
      <c r="DOL169" s="14"/>
      <c r="DOM169" s="14"/>
      <c r="DON169" s="14"/>
      <c r="DOO169" s="14"/>
      <c r="DOP169" s="14"/>
      <c r="DOQ169" s="14"/>
      <c r="DOR169" s="14"/>
      <c r="DOS169" s="14"/>
      <c r="DOT169" s="14"/>
      <c r="DOU169" s="14"/>
      <c r="DOV169" s="14"/>
      <c r="DOW169" s="14"/>
      <c r="DOX169" s="14"/>
      <c r="DOY169" s="14"/>
      <c r="DOZ169" s="14"/>
      <c r="DPA169" s="14"/>
      <c r="DPB169" s="14"/>
      <c r="DPC169" s="14"/>
      <c r="DPD169" s="14"/>
      <c r="DPE169" s="14"/>
      <c r="DPF169" s="14"/>
      <c r="DPG169" s="14"/>
      <c r="DPH169" s="14"/>
      <c r="DPI169" s="14"/>
      <c r="DPJ169" s="14"/>
      <c r="DPK169" s="14"/>
      <c r="DPL169" s="14"/>
      <c r="DPM169" s="14"/>
      <c r="DPN169" s="14"/>
      <c r="DPO169" s="14"/>
      <c r="DPP169" s="14"/>
      <c r="DPQ169" s="14"/>
      <c r="DPR169" s="14"/>
      <c r="DPS169" s="14"/>
      <c r="DPT169" s="14"/>
      <c r="DPU169" s="14"/>
      <c r="DPV169" s="14"/>
      <c r="DPW169" s="14"/>
      <c r="DPX169" s="14"/>
      <c r="DPY169" s="14"/>
      <c r="DPZ169" s="14"/>
      <c r="DQA169" s="14"/>
      <c r="DQB169" s="14"/>
      <c r="DQC169" s="14"/>
      <c r="DQD169" s="14"/>
      <c r="DQE169" s="14"/>
      <c r="DQF169" s="14"/>
      <c r="DQG169" s="14"/>
      <c r="DQH169" s="14"/>
      <c r="DQI169" s="14"/>
      <c r="DQJ169" s="14"/>
      <c r="DQK169" s="14"/>
      <c r="DQL169" s="14"/>
      <c r="DQM169" s="14"/>
      <c r="DQN169" s="14"/>
      <c r="DQO169" s="14"/>
      <c r="DQP169" s="14"/>
      <c r="DQQ169" s="14"/>
      <c r="DQR169" s="14"/>
      <c r="DQS169" s="14"/>
      <c r="DQT169" s="14"/>
      <c r="DQU169" s="14"/>
      <c r="DQV169" s="14"/>
      <c r="DQW169" s="14"/>
      <c r="DQX169" s="14"/>
      <c r="DQY169" s="14"/>
      <c r="DQZ169" s="14"/>
      <c r="DRA169" s="14"/>
      <c r="DRB169" s="14"/>
      <c r="DRC169" s="14"/>
      <c r="DRD169" s="14"/>
      <c r="DRE169" s="14"/>
      <c r="DRF169" s="14"/>
      <c r="DRG169" s="14"/>
      <c r="DRH169" s="14"/>
      <c r="DRI169" s="14"/>
      <c r="DRJ169" s="14"/>
      <c r="DRK169" s="14"/>
      <c r="DRL169" s="14"/>
      <c r="DRM169" s="14"/>
      <c r="DRN169" s="14"/>
      <c r="DRO169" s="14"/>
      <c r="DRP169" s="14"/>
      <c r="DRQ169" s="14"/>
      <c r="DRR169" s="14"/>
      <c r="DRS169" s="14"/>
      <c r="DRT169" s="14"/>
      <c r="DRU169" s="14"/>
      <c r="DRV169" s="14"/>
      <c r="DRW169" s="14"/>
      <c r="DRX169" s="14"/>
      <c r="DRY169" s="14"/>
      <c r="DRZ169" s="14"/>
      <c r="DSA169" s="14"/>
      <c r="DSB169" s="14"/>
      <c r="DSC169" s="14"/>
      <c r="DSD169" s="14"/>
      <c r="DSE169" s="14"/>
      <c r="DSF169" s="14"/>
      <c r="DSG169" s="14"/>
      <c r="DSH169" s="14"/>
      <c r="DSI169" s="14"/>
      <c r="DSJ169" s="14"/>
      <c r="DSK169" s="14"/>
      <c r="DSL169" s="14"/>
      <c r="DSM169" s="14"/>
      <c r="DSN169" s="14"/>
      <c r="DSO169" s="14"/>
      <c r="DSP169" s="14"/>
      <c r="DSQ169" s="14"/>
      <c r="DSR169" s="14"/>
      <c r="DSS169" s="14"/>
      <c r="DST169" s="14"/>
      <c r="DSU169" s="14"/>
      <c r="DSV169" s="14"/>
      <c r="DSW169" s="14"/>
      <c r="DSX169" s="14"/>
      <c r="DSY169" s="14"/>
      <c r="DSZ169" s="14"/>
      <c r="DTA169" s="14"/>
      <c r="DTB169" s="14"/>
      <c r="DTC169" s="14"/>
      <c r="DTD169" s="14"/>
      <c r="DTE169" s="14"/>
      <c r="DTF169" s="14"/>
      <c r="DTG169" s="14"/>
      <c r="DTH169" s="14"/>
      <c r="DTI169" s="14"/>
      <c r="DTJ169" s="14"/>
      <c r="DTK169" s="14"/>
      <c r="DTL169" s="14"/>
      <c r="DTM169" s="14"/>
      <c r="DTN169" s="14"/>
      <c r="DTO169" s="14"/>
      <c r="DTP169" s="14"/>
      <c r="DTQ169" s="14"/>
      <c r="DTR169" s="14"/>
      <c r="DTS169" s="14"/>
      <c r="DTT169" s="14"/>
      <c r="DTU169" s="14"/>
      <c r="DTV169" s="14"/>
      <c r="DTW169" s="14"/>
      <c r="DTX169" s="14"/>
      <c r="DTY169" s="14"/>
      <c r="DTZ169" s="14"/>
      <c r="DUA169" s="14"/>
      <c r="DUB169" s="14"/>
      <c r="DUC169" s="14"/>
      <c r="DUD169" s="14"/>
      <c r="DUE169" s="14"/>
      <c r="DUF169" s="14"/>
      <c r="DUG169" s="14"/>
      <c r="DUH169" s="14"/>
      <c r="DUI169" s="14"/>
      <c r="DUJ169" s="14"/>
      <c r="DUK169" s="14"/>
      <c r="DUL169" s="14"/>
      <c r="DUM169" s="14"/>
      <c r="DUN169" s="14"/>
      <c r="DUO169" s="14"/>
      <c r="DUP169" s="14"/>
      <c r="DUQ169" s="14"/>
      <c r="DUR169" s="14"/>
      <c r="DUS169" s="14"/>
      <c r="DUT169" s="14"/>
      <c r="DUU169" s="14"/>
      <c r="DUV169" s="14"/>
      <c r="DUW169" s="14"/>
      <c r="DUX169" s="14"/>
      <c r="DUY169" s="14"/>
      <c r="DUZ169" s="14"/>
      <c r="DVA169" s="14"/>
      <c r="DVB169" s="14"/>
      <c r="DVC169" s="14"/>
      <c r="DVD169" s="14"/>
      <c r="DVE169" s="14"/>
      <c r="DVF169" s="14"/>
      <c r="DVG169" s="14"/>
      <c r="DVH169" s="14"/>
      <c r="DVI169" s="14"/>
      <c r="DVJ169" s="14"/>
      <c r="DVK169" s="14"/>
      <c r="DVL169" s="14"/>
      <c r="DVM169" s="14"/>
      <c r="DVN169" s="14"/>
      <c r="DVO169" s="14"/>
      <c r="DVP169" s="14"/>
      <c r="DVQ169" s="14"/>
      <c r="DVR169" s="14"/>
      <c r="DVS169" s="14"/>
      <c r="DVT169" s="14"/>
      <c r="DVU169" s="14"/>
      <c r="DVV169" s="14"/>
      <c r="DVW169" s="14"/>
      <c r="DVX169" s="14"/>
      <c r="DVY169" s="14"/>
      <c r="DVZ169" s="14"/>
      <c r="DWA169" s="14"/>
      <c r="DWB169" s="14"/>
      <c r="DWC169" s="14"/>
      <c r="DWD169" s="14"/>
      <c r="DWE169" s="14"/>
      <c r="DWF169" s="14"/>
      <c r="DWG169" s="14"/>
      <c r="DWH169" s="14"/>
      <c r="DWI169" s="14"/>
      <c r="DWJ169" s="14"/>
      <c r="DWK169" s="14"/>
      <c r="DWL169" s="14"/>
      <c r="DWM169" s="14"/>
      <c r="DWN169" s="14"/>
      <c r="DWO169" s="14"/>
      <c r="DWP169" s="14"/>
      <c r="DWQ169" s="14"/>
      <c r="DWR169" s="14"/>
      <c r="DWS169" s="14"/>
      <c r="DWT169" s="14"/>
      <c r="DWU169" s="14"/>
      <c r="DWV169" s="14"/>
      <c r="DWW169" s="14"/>
      <c r="DWX169" s="14"/>
      <c r="DWY169" s="14"/>
      <c r="DWZ169" s="14"/>
      <c r="DXA169" s="14"/>
      <c r="DXB169" s="14"/>
      <c r="DXC169" s="14"/>
      <c r="DXD169" s="14"/>
      <c r="DXE169" s="14"/>
      <c r="DXF169" s="14"/>
      <c r="DXG169" s="14"/>
      <c r="DXH169" s="14"/>
      <c r="DXI169" s="14"/>
      <c r="DXJ169" s="14"/>
      <c r="DXK169" s="14"/>
      <c r="DXL169" s="14"/>
      <c r="DXM169" s="14"/>
      <c r="DXN169" s="14"/>
      <c r="DXO169" s="14"/>
      <c r="DXP169" s="14"/>
      <c r="DXQ169" s="14"/>
      <c r="DXR169" s="14"/>
      <c r="DXS169" s="14"/>
      <c r="DXT169" s="14"/>
      <c r="DXU169" s="14"/>
      <c r="DXV169" s="14"/>
      <c r="DXW169" s="14"/>
      <c r="DXX169" s="14"/>
      <c r="DXY169" s="14"/>
      <c r="DXZ169" s="14"/>
      <c r="DYA169" s="14"/>
      <c r="DYB169" s="14"/>
      <c r="DYC169" s="14"/>
      <c r="DYD169" s="14"/>
      <c r="DYE169" s="14"/>
      <c r="DYF169" s="14"/>
      <c r="DYG169" s="14"/>
      <c r="DYH169" s="14"/>
      <c r="DYI169" s="14"/>
      <c r="DYJ169" s="14"/>
      <c r="DYK169" s="14"/>
      <c r="DYL169" s="14"/>
      <c r="DYM169" s="14"/>
      <c r="DYN169" s="14"/>
      <c r="DYO169" s="14"/>
      <c r="DYP169" s="14"/>
      <c r="DYQ169" s="14"/>
      <c r="DYR169" s="14"/>
      <c r="DYS169" s="14"/>
      <c r="DYT169" s="14"/>
      <c r="DYU169" s="14"/>
      <c r="DYV169" s="14"/>
      <c r="DYW169" s="14"/>
      <c r="DYX169" s="14"/>
      <c r="DYY169" s="14"/>
      <c r="DYZ169" s="14"/>
      <c r="DZA169" s="14"/>
      <c r="DZB169" s="14"/>
      <c r="DZC169" s="14"/>
      <c r="DZD169" s="14"/>
      <c r="DZE169" s="14"/>
      <c r="DZF169" s="14"/>
      <c r="DZG169" s="14"/>
      <c r="DZH169" s="14"/>
      <c r="DZI169" s="14"/>
      <c r="DZJ169" s="14"/>
      <c r="DZK169" s="14"/>
      <c r="DZL169" s="14"/>
      <c r="DZM169" s="14"/>
      <c r="DZN169" s="14"/>
      <c r="DZO169" s="14"/>
      <c r="DZP169" s="14"/>
      <c r="DZQ169" s="14"/>
      <c r="DZR169" s="14"/>
      <c r="DZS169" s="14"/>
      <c r="DZT169" s="14"/>
      <c r="DZU169" s="14"/>
      <c r="DZV169" s="14"/>
      <c r="DZW169" s="14"/>
      <c r="DZX169" s="14"/>
      <c r="DZY169" s="14"/>
      <c r="DZZ169" s="14"/>
      <c r="EAA169" s="14"/>
      <c r="EAB169" s="14"/>
      <c r="EAC169" s="14"/>
      <c r="EAD169" s="14"/>
      <c r="EAE169" s="14"/>
      <c r="EAF169" s="14"/>
      <c r="EAG169" s="14"/>
      <c r="EAH169" s="14"/>
      <c r="EAI169" s="14"/>
      <c r="EAJ169" s="14"/>
      <c r="EAK169" s="14"/>
      <c r="EAL169" s="14"/>
      <c r="EAM169" s="14"/>
      <c r="EAN169" s="14"/>
      <c r="EAO169" s="14"/>
      <c r="EAP169" s="14"/>
      <c r="EAQ169" s="14"/>
      <c r="EAR169" s="14"/>
      <c r="EAS169" s="14"/>
      <c r="EAT169" s="14"/>
      <c r="EAU169" s="14"/>
      <c r="EAV169" s="14"/>
      <c r="EAW169" s="14"/>
      <c r="EAX169" s="14"/>
      <c r="EAY169" s="14"/>
      <c r="EAZ169" s="14"/>
      <c r="EBA169" s="14"/>
      <c r="EBB169" s="14"/>
      <c r="EBC169" s="14"/>
      <c r="EBD169" s="14"/>
      <c r="EBE169" s="14"/>
      <c r="EBF169" s="14"/>
      <c r="EBG169" s="14"/>
      <c r="EBH169" s="14"/>
      <c r="EBI169" s="14"/>
      <c r="EBJ169" s="14"/>
      <c r="EBK169" s="14"/>
      <c r="EBL169" s="14"/>
      <c r="EBM169" s="14"/>
      <c r="EBN169" s="14"/>
      <c r="EBO169" s="14"/>
      <c r="EBP169" s="14"/>
      <c r="EBQ169" s="14"/>
      <c r="EBR169" s="14"/>
      <c r="EBS169" s="14"/>
      <c r="EBT169" s="14"/>
      <c r="EBU169" s="14"/>
      <c r="EBV169" s="14"/>
      <c r="EBW169" s="14"/>
      <c r="EBX169" s="14"/>
      <c r="EBY169" s="14"/>
      <c r="EBZ169" s="14"/>
      <c r="ECA169" s="14"/>
      <c r="ECB169" s="14"/>
      <c r="ECC169" s="14"/>
      <c r="ECD169" s="14"/>
      <c r="ECE169" s="14"/>
      <c r="ECF169" s="14"/>
      <c r="ECG169" s="14"/>
      <c r="ECH169" s="14"/>
      <c r="ECI169" s="14"/>
      <c r="ECJ169" s="14"/>
      <c r="ECK169" s="14"/>
      <c r="ECL169" s="14"/>
      <c r="ECM169" s="14"/>
      <c r="ECN169" s="14"/>
      <c r="ECO169" s="14"/>
      <c r="ECP169" s="14"/>
      <c r="ECQ169" s="14"/>
      <c r="ECR169" s="14"/>
      <c r="ECS169" s="14"/>
      <c r="ECT169" s="14"/>
      <c r="ECU169" s="14"/>
      <c r="ECV169" s="14"/>
      <c r="ECW169" s="14"/>
      <c r="ECX169" s="14"/>
      <c r="ECY169" s="14"/>
      <c r="ECZ169" s="14"/>
      <c r="EDA169" s="14"/>
      <c r="EDB169" s="14"/>
      <c r="EDC169" s="14"/>
      <c r="EDD169" s="14"/>
      <c r="EDE169" s="14"/>
      <c r="EDF169" s="14"/>
      <c r="EDG169" s="14"/>
      <c r="EDH169" s="14"/>
      <c r="EDI169" s="14"/>
      <c r="EDJ169" s="14"/>
      <c r="EDK169" s="14"/>
      <c r="EDL169" s="14"/>
      <c r="EDM169" s="14"/>
      <c r="EDN169" s="14"/>
      <c r="EDO169" s="14"/>
      <c r="EDP169" s="14"/>
      <c r="EDQ169" s="14"/>
      <c r="EDR169" s="14"/>
      <c r="EDS169" s="14"/>
      <c r="EDT169" s="14"/>
      <c r="EDU169" s="14"/>
      <c r="EDV169" s="14"/>
      <c r="EDW169" s="14"/>
      <c r="EDX169" s="14"/>
      <c r="EDY169" s="14"/>
      <c r="EDZ169" s="14"/>
      <c r="EEA169" s="14"/>
      <c r="EEB169" s="14"/>
      <c r="EEC169" s="14"/>
      <c r="EED169" s="14"/>
      <c r="EEE169" s="14"/>
      <c r="EEF169" s="14"/>
      <c r="EEG169" s="14"/>
      <c r="EEH169" s="14"/>
      <c r="EEI169" s="14"/>
      <c r="EEJ169" s="14"/>
      <c r="EEK169" s="14"/>
      <c r="EEL169" s="14"/>
      <c r="EEM169" s="14"/>
      <c r="EEN169" s="14"/>
      <c r="EEO169" s="14"/>
      <c r="EEP169" s="14"/>
      <c r="EEQ169" s="14"/>
      <c r="EER169" s="14"/>
      <c r="EES169" s="14"/>
      <c r="EET169" s="14"/>
      <c r="EEU169" s="14"/>
      <c r="EEV169" s="14"/>
      <c r="EEW169" s="14"/>
      <c r="EEX169" s="14"/>
      <c r="EEY169" s="14"/>
      <c r="EEZ169" s="14"/>
      <c r="EFA169" s="14"/>
      <c r="EFB169" s="14"/>
      <c r="EFC169" s="14"/>
      <c r="EFD169" s="14"/>
      <c r="EFE169" s="14"/>
      <c r="EFF169" s="14"/>
      <c r="EFG169" s="14"/>
      <c r="EFH169" s="14"/>
      <c r="EFI169" s="14"/>
      <c r="EFJ169" s="14"/>
      <c r="EFK169" s="14"/>
      <c r="EFL169" s="14"/>
      <c r="EFM169" s="14"/>
      <c r="EFN169" s="14"/>
      <c r="EFO169" s="14"/>
      <c r="EFP169" s="14"/>
      <c r="EFQ169" s="14"/>
      <c r="EFR169" s="14"/>
      <c r="EFS169" s="14"/>
      <c r="EFT169" s="14"/>
      <c r="EFU169" s="14"/>
      <c r="EFV169" s="14"/>
      <c r="EFW169" s="14"/>
      <c r="EFX169" s="14"/>
      <c r="EFY169" s="14"/>
      <c r="EFZ169" s="14"/>
      <c r="EGA169" s="14"/>
      <c r="EGB169" s="14"/>
      <c r="EGC169" s="14"/>
      <c r="EGD169" s="14"/>
      <c r="EGE169" s="14"/>
      <c r="EGF169" s="14"/>
      <c r="EGG169" s="14"/>
      <c r="EGH169" s="14"/>
      <c r="EGI169" s="14"/>
      <c r="EGJ169" s="14"/>
      <c r="EGK169" s="14"/>
      <c r="EGL169" s="14"/>
      <c r="EGM169" s="14"/>
      <c r="EGN169" s="14"/>
      <c r="EGO169" s="14"/>
      <c r="EGP169" s="14"/>
      <c r="EGQ169" s="14"/>
      <c r="EGR169" s="14"/>
      <c r="EGS169" s="14"/>
      <c r="EGT169" s="14"/>
      <c r="EGU169" s="14"/>
      <c r="EGV169" s="14"/>
      <c r="EGW169" s="14"/>
      <c r="EGX169" s="14"/>
      <c r="EGY169" s="14"/>
      <c r="EGZ169" s="14"/>
      <c r="EHA169" s="14"/>
      <c r="EHB169" s="14"/>
      <c r="EHC169" s="14"/>
      <c r="EHD169" s="14"/>
      <c r="EHE169" s="14"/>
      <c r="EHF169" s="14"/>
      <c r="EHG169" s="14"/>
      <c r="EHH169" s="14"/>
      <c r="EHI169" s="14"/>
      <c r="EHJ169" s="14"/>
      <c r="EHK169" s="14"/>
      <c r="EHL169" s="14"/>
      <c r="EHM169" s="14"/>
      <c r="EHN169" s="14"/>
      <c r="EHO169" s="14"/>
      <c r="EHP169" s="14"/>
      <c r="EHQ169" s="14"/>
      <c r="EHR169" s="14"/>
      <c r="EHS169" s="14"/>
      <c r="EHT169" s="14"/>
      <c r="EHU169" s="14"/>
      <c r="EHV169" s="14"/>
      <c r="EHW169" s="14"/>
      <c r="EHX169" s="14"/>
      <c r="EHY169" s="14"/>
      <c r="EHZ169" s="14"/>
      <c r="EIA169" s="14"/>
      <c r="EIB169" s="14"/>
      <c r="EIC169" s="14"/>
      <c r="EID169" s="14"/>
      <c r="EIE169" s="14"/>
      <c r="EIF169" s="14"/>
      <c r="EIG169" s="14"/>
      <c r="EIH169" s="14"/>
      <c r="EII169" s="14"/>
      <c r="EIJ169" s="14"/>
      <c r="EIK169" s="14"/>
      <c r="EIL169" s="14"/>
      <c r="EIM169" s="14"/>
      <c r="EIN169" s="14"/>
      <c r="EIO169" s="14"/>
      <c r="EIP169" s="14"/>
      <c r="EIQ169" s="14"/>
      <c r="EIR169" s="14"/>
      <c r="EIS169" s="14"/>
      <c r="EIT169" s="14"/>
      <c r="EIU169" s="14"/>
      <c r="EIV169" s="14"/>
      <c r="EIW169" s="14"/>
      <c r="EIX169" s="14"/>
      <c r="EIY169" s="14"/>
      <c r="EIZ169" s="14"/>
      <c r="EJA169" s="14"/>
      <c r="EJB169" s="14"/>
      <c r="EJC169" s="14"/>
      <c r="EJD169" s="14"/>
      <c r="EJE169" s="14"/>
      <c r="EJF169" s="14"/>
      <c r="EJG169" s="14"/>
      <c r="EJH169" s="14"/>
      <c r="EJI169" s="14"/>
      <c r="EJJ169" s="14"/>
      <c r="EJK169" s="14"/>
      <c r="EJL169" s="14"/>
      <c r="EJM169" s="14"/>
      <c r="EJN169" s="14"/>
      <c r="EJO169" s="14"/>
      <c r="EJP169" s="14"/>
      <c r="EJQ169" s="14"/>
      <c r="EJR169" s="14"/>
      <c r="EJS169" s="14"/>
      <c r="EJT169" s="14"/>
      <c r="EJU169" s="14"/>
      <c r="EJV169" s="14"/>
      <c r="EJW169" s="14"/>
      <c r="EJX169" s="14"/>
      <c r="EJY169" s="14"/>
      <c r="EJZ169" s="14"/>
      <c r="EKA169" s="14"/>
      <c r="EKB169" s="14"/>
      <c r="EKC169" s="14"/>
      <c r="EKD169" s="14"/>
      <c r="EKE169" s="14"/>
      <c r="EKF169" s="14"/>
      <c r="EKG169" s="14"/>
      <c r="EKH169" s="14"/>
      <c r="EKI169" s="14"/>
      <c r="EKJ169" s="14"/>
      <c r="EKK169" s="14"/>
      <c r="EKL169" s="14"/>
      <c r="EKM169" s="14"/>
      <c r="EKN169" s="14"/>
      <c r="EKO169" s="14"/>
      <c r="EKP169" s="14"/>
      <c r="EKQ169" s="14"/>
      <c r="EKR169" s="14"/>
      <c r="EKS169" s="14"/>
      <c r="EKT169" s="14"/>
      <c r="EKU169" s="14"/>
      <c r="EKV169" s="14"/>
      <c r="EKW169" s="14"/>
      <c r="EKX169" s="14"/>
      <c r="EKY169" s="14"/>
      <c r="EKZ169" s="14"/>
      <c r="ELA169" s="14"/>
      <c r="ELB169" s="14"/>
      <c r="ELC169" s="14"/>
      <c r="ELD169" s="14"/>
      <c r="ELE169" s="14"/>
      <c r="ELF169" s="14"/>
      <c r="ELG169" s="14"/>
      <c r="ELH169" s="14"/>
      <c r="ELI169" s="14"/>
      <c r="ELJ169" s="14"/>
      <c r="ELK169" s="14"/>
      <c r="ELL169" s="14"/>
      <c r="ELM169" s="14"/>
      <c r="ELN169" s="14"/>
      <c r="ELO169" s="14"/>
      <c r="ELP169" s="14"/>
      <c r="ELQ169" s="14"/>
      <c r="ELR169" s="14"/>
      <c r="ELS169" s="14"/>
      <c r="ELT169" s="14"/>
      <c r="ELU169" s="14"/>
      <c r="ELV169" s="14"/>
      <c r="ELW169" s="14"/>
      <c r="ELX169" s="14"/>
      <c r="ELY169" s="14"/>
      <c r="ELZ169" s="14"/>
      <c r="EMA169" s="14"/>
      <c r="EMB169" s="14"/>
      <c r="EMC169" s="14"/>
      <c r="EMD169" s="14"/>
      <c r="EME169" s="14"/>
      <c r="EMF169" s="14"/>
      <c r="EMG169" s="14"/>
      <c r="EMH169" s="14"/>
      <c r="EMI169" s="14"/>
      <c r="EMJ169" s="14"/>
      <c r="EMK169" s="14"/>
      <c r="EML169" s="14"/>
      <c r="EMM169" s="14"/>
      <c r="EMN169" s="14"/>
      <c r="EMO169" s="14"/>
      <c r="EMP169" s="14"/>
      <c r="EMQ169" s="14"/>
      <c r="EMR169" s="14"/>
      <c r="EMS169" s="14"/>
      <c r="EMT169" s="14"/>
      <c r="EMU169" s="14"/>
      <c r="EMV169" s="14"/>
      <c r="EMW169" s="14"/>
      <c r="EMX169" s="14"/>
      <c r="EMY169" s="14"/>
      <c r="EMZ169" s="14"/>
      <c r="ENA169" s="14"/>
      <c r="ENB169" s="14"/>
      <c r="ENC169" s="14"/>
      <c r="END169" s="14"/>
      <c r="ENE169" s="14"/>
      <c r="ENF169" s="14"/>
      <c r="ENG169" s="14"/>
      <c r="ENH169" s="14"/>
      <c r="ENI169" s="14"/>
      <c r="ENJ169" s="14"/>
      <c r="ENK169" s="14"/>
      <c r="ENL169" s="14"/>
      <c r="ENM169" s="14"/>
      <c r="ENN169" s="14"/>
      <c r="ENO169" s="14"/>
      <c r="ENP169" s="14"/>
      <c r="ENQ169" s="14"/>
      <c r="ENR169" s="14"/>
      <c r="ENS169" s="14"/>
      <c r="ENT169" s="14"/>
      <c r="ENU169" s="14"/>
      <c r="ENV169" s="14"/>
      <c r="ENW169" s="14"/>
      <c r="ENX169" s="14"/>
      <c r="ENY169" s="14"/>
      <c r="ENZ169" s="14"/>
      <c r="EOA169" s="14"/>
      <c r="EOB169" s="14"/>
      <c r="EOC169" s="14"/>
      <c r="EOD169" s="14"/>
      <c r="EOE169" s="14"/>
      <c r="EOF169" s="14"/>
      <c r="EOG169" s="14"/>
      <c r="EOH169" s="14"/>
      <c r="EOI169" s="14"/>
      <c r="EOJ169" s="14"/>
      <c r="EOK169" s="14"/>
      <c r="EOL169" s="14"/>
      <c r="EOM169" s="14"/>
      <c r="EON169" s="14"/>
      <c r="EOO169" s="14"/>
      <c r="EOP169" s="14"/>
      <c r="EOQ169" s="14"/>
      <c r="EOR169" s="14"/>
      <c r="EOS169" s="14"/>
      <c r="EOT169" s="14"/>
      <c r="EOU169" s="14"/>
      <c r="EOV169" s="14"/>
      <c r="EOW169" s="14"/>
      <c r="EOX169" s="14"/>
      <c r="EOY169" s="14"/>
      <c r="EOZ169" s="14"/>
      <c r="EPA169" s="14"/>
      <c r="EPB169" s="14"/>
      <c r="EPC169" s="14"/>
      <c r="EPD169" s="14"/>
      <c r="EPE169" s="14"/>
      <c r="EPF169" s="14"/>
      <c r="EPG169" s="14"/>
      <c r="EPH169" s="14"/>
      <c r="EPI169" s="14"/>
      <c r="EPJ169" s="14"/>
      <c r="EPK169" s="14"/>
      <c r="EPL169" s="14"/>
      <c r="EPM169" s="14"/>
      <c r="EPN169" s="14"/>
      <c r="EPO169" s="14"/>
      <c r="EPP169" s="14"/>
      <c r="EPQ169" s="14"/>
      <c r="EPR169" s="14"/>
      <c r="EPS169" s="14"/>
      <c r="EPT169" s="14"/>
      <c r="EPU169" s="14"/>
      <c r="EPV169" s="14"/>
      <c r="EPW169" s="14"/>
      <c r="EPX169" s="14"/>
      <c r="EPY169" s="14"/>
      <c r="EPZ169" s="14"/>
      <c r="EQA169" s="14"/>
      <c r="EQB169" s="14"/>
      <c r="EQC169" s="14"/>
      <c r="EQD169" s="14"/>
      <c r="EQE169" s="14"/>
      <c r="EQF169" s="14"/>
      <c r="EQG169" s="14"/>
      <c r="EQH169" s="14"/>
      <c r="EQI169" s="14"/>
      <c r="EQJ169" s="14"/>
      <c r="EQK169" s="14"/>
      <c r="EQL169" s="14"/>
      <c r="EQM169" s="14"/>
      <c r="EQN169" s="14"/>
      <c r="EQO169" s="14"/>
      <c r="EQP169" s="14"/>
      <c r="EQQ169" s="14"/>
      <c r="EQR169" s="14"/>
      <c r="EQS169" s="14"/>
      <c r="EQT169" s="14"/>
      <c r="EQU169" s="14"/>
      <c r="EQV169" s="14"/>
      <c r="EQW169" s="14"/>
      <c r="EQX169" s="14"/>
      <c r="EQY169" s="14"/>
      <c r="EQZ169" s="14"/>
      <c r="ERA169" s="14"/>
      <c r="ERB169" s="14"/>
      <c r="ERC169" s="14"/>
      <c r="ERD169" s="14"/>
      <c r="ERE169" s="14"/>
      <c r="ERF169" s="14"/>
      <c r="ERG169" s="14"/>
      <c r="ERH169" s="14"/>
      <c r="ERI169" s="14"/>
      <c r="ERJ169" s="14"/>
      <c r="ERK169" s="14"/>
      <c r="ERL169" s="14"/>
      <c r="ERM169" s="14"/>
      <c r="ERN169" s="14"/>
      <c r="ERO169" s="14"/>
      <c r="ERP169" s="14"/>
      <c r="ERQ169" s="14"/>
      <c r="ERR169" s="14"/>
      <c r="ERS169" s="14"/>
      <c r="ERT169" s="14"/>
      <c r="ERU169" s="14"/>
      <c r="ERV169" s="14"/>
      <c r="ERW169" s="14"/>
      <c r="ERX169" s="14"/>
      <c r="ERY169" s="14"/>
      <c r="ERZ169" s="14"/>
      <c r="ESA169" s="14"/>
      <c r="ESB169" s="14"/>
      <c r="ESC169" s="14"/>
      <c r="ESD169" s="14"/>
      <c r="ESE169" s="14"/>
      <c r="ESF169" s="14"/>
      <c r="ESG169" s="14"/>
      <c r="ESH169" s="14"/>
      <c r="ESI169" s="14"/>
      <c r="ESJ169" s="14"/>
      <c r="ESK169" s="14"/>
      <c r="ESL169" s="14"/>
      <c r="ESM169" s="14"/>
      <c r="ESN169" s="14"/>
      <c r="ESO169" s="14"/>
      <c r="ESP169" s="14"/>
      <c r="ESQ169" s="14"/>
      <c r="ESR169" s="14"/>
      <c r="ESS169" s="14"/>
      <c r="EST169" s="14"/>
      <c r="ESU169" s="14"/>
      <c r="ESV169" s="14"/>
      <c r="ESW169" s="14"/>
      <c r="ESX169" s="14"/>
      <c r="ESY169" s="14"/>
      <c r="ESZ169" s="14"/>
      <c r="ETA169" s="14"/>
      <c r="ETB169" s="14"/>
      <c r="ETC169" s="14"/>
      <c r="ETD169" s="14"/>
      <c r="ETE169" s="14"/>
      <c r="ETF169" s="14"/>
      <c r="ETG169" s="14"/>
      <c r="ETH169" s="14"/>
      <c r="ETI169" s="14"/>
      <c r="ETJ169" s="14"/>
      <c r="ETK169" s="14"/>
      <c r="ETL169" s="14"/>
      <c r="ETM169" s="14"/>
      <c r="ETN169" s="14"/>
      <c r="ETO169" s="14"/>
      <c r="ETP169" s="14"/>
      <c r="ETQ169" s="14"/>
      <c r="ETR169" s="14"/>
      <c r="ETS169" s="14"/>
      <c r="ETT169" s="14"/>
      <c r="ETU169" s="14"/>
      <c r="ETV169" s="14"/>
      <c r="ETW169" s="14"/>
      <c r="ETX169" s="14"/>
      <c r="ETY169" s="14"/>
      <c r="ETZ169" s="14"/>
      <c r="EUA169" s="14"/>
      <c r="EUB169" s="14"/>
      <c r="EUC169" s="14"/>
      <c r="EUD169" s="14"/>
      <c r="EUE169" s="14"/>
      <c r="EUF169" s="14"/>
      <c r="EUG169" s="14"/>
      <c r="EUH169" s="14"/>
      <c r="EUI169" s="14"/>
      <c r="EUJ169" s="14"/>
      <c r="EUK169" s="14"/>
      <c r="EUL169" s="14"/>
      <c r="EUM169" s="14"/>
      <c r="EUN169" s="14"/>
      <c r="EUO169" s="14"/>
      <c r="EUP169" s="14"/>
      <c r="EUQ169" s="14"/>
      <c r="EUR169" s="14"/>
      <c r="EUS169" s="14"/>
      <c r="EUT169" s="14"/>
      <c r="EUU169" s="14"/>
      <c r="EUV169" s="14"/>
      <c r="EUW169" s="14"/>
      <c r="EUX169" s="14"/>
      <c r="EUY169" s="14"/>
      <c r="EUZ169" s="14"/>
      <c r="EVA169" s="14"/>
      <c r="EVB169" s="14"/>
      <c r="EVC169" s="14"/>
      <c r="EVD169" s="14"/>
      <c r="EVE169" s="14"/>
      <c r="EVF169" s="14"/>
      <c r="EVG169" s="14"/>
      <c r="EVH169" s="14"/>
      <c r="EVI169" s="14"/>
      <c r="EVJ169" s="14"/>
      <c r="EVK169" s="14"/>
      <c r="EVL169" s="14"/>
      <c r="EVM169" s="14"/>
      <c r="EVN169" s="14"/>
      <c r="EVO169" s="14"/>
      <c r="EVP169" s="14"/>
      <c r="EVQ169" s="14"/>
      <c r="EVR169" s="14"/>
      <c r="EVS169" s="14"/>
      <c r="EVT169" s="14"/>
      <c r="EVU169" s="14"/>
      <c r="EVV169" s="14"/>
      <c r="EVW169" s="14"/>
      <c r="EVX169" s="14"/>
      <c r="EVY169" s="14"/>
      <c r="EVZ169" s="14"/>
      <c r="EWA169" s="14"/>
      <c r="EWB169" s="14"/>
      <c r="EWC169" s="14"/>
      <c r="EWD169" s="14"/>
      <c r="EWE169" s="14"/>
      <c r="EWF169" s="14"/>
      <c r="EWG169" s="14"/>
      <c r="EWH169" s="14"/>
      <c r="EWI169" s="14"/>
      <c r="EWJ169" s="14"/>
      <c r="EWK169" s="14"/>
      <c r="EWL169" s="14"/>
      <c r="EWM169" s="14"/>
      <c r="EWN169" s="14"/>
      <c r="EWO169" s="14"/>
      <c r="EWP169" s="14"/>
      <c r="EWQ169" s="14"/>
      <c r="EWR169" s="14"/>
      <c r="EWS169" s="14"/>
      <c r="EWT169" s="14"/>
      <c r="EWU169" s="14"/>
      <c r="EWV169" s="14"/>
      <c r="EWW169" s="14"/>
      <c r="EWX169" s="14"/>
      <c r="EWY169" s="14"/>
      <c r="EWZ169" s="14"/>
      <c r="EXA169" s="14"/>
      <c r="EXB169" s="14"/>
      <c r="EXC169" s="14"/>
      <c r="EXD169" s="14"/>
      <c r="EXE169" s="14"/>
      <c r="EXF169" s="14"/>
      <c r="EXG169" s="14"/>
      <c r="EXH169" s="14"/>
      <c r="EXI169" s="14"/>
      <c r="EXJ169" s="14"/>
      <c r="EXK169" s="14"/>
      <c r="EXL169" s="14"/>
      <c r="EXM169" s="14"/>
      <c r="EXN169" s="14"/>
      <c r="EXO169" s="14"/>
      <c r="EXP169" s="14"/>
      <c r="EXQ169" s="14"/>
      <c r="EXR169" s="14"/>
      <c r="EXS169" s="14"/>
      <c r="EXT169" s="14"/>
      <c r="EXU169" s="14"/>
      <c r="EXV169" s="14"/>
      <c r="EXW169" s="14"/>
      <c r="EXX169" s="14"/>
      <c r="EXY169" s="14"/>
      <c r="EXZ169" s="14"/>
      <c r="EYA169" s="14"/>
      <c r="EYB169" s="14"/>
      <c r="EYC169" s="14"/>
      <c r="EYD169" s="14"/>
      <c r="EYE169" s="14"/>
      <c r="EYF169" s="14"/>
      <c r="EYG169" s="14"/>
      <c r="EYH169" s="14"/>
      <c r="EYI169" s="14"/>
      <c r="EYJ169" s="14"/>
      <c r="EYK169" s="14"/>
      <c r="EYL169" s="14"/>
      <c r="EYM169" s="14"/>
      <c r="EYN169" s="14"/>
      <c r="EYO169" s="14"/>
      <c r="EYP169" s="14"/>
      <c r="EYQ169" s="14"/>
      <c r="EYR169" s="14"/>
      <c r="EYS169" s="14"/>
      <c r="EYT169" s="14"/>
      <c r="EYU169" s="14"/>
      <c r="EYV169" s="14"/>
      <c r="EYW169" s="14"/>
      <c r="EYX169" s="14"/>
      <c r="EYY169" s="14"/>
      <c r="EYZ169" s="14"/>
      <c r="EZA169" s="14"/>
      <c r="EZB169" s="14"/>
      <c r="EZC169" s="14"/>
      <c r="EZD169" s="14"/>
      <c r="EZE169" s="14"/>
      <c r="EZF169" s="14"/>
      <c r="EZG169" s="14"/>
      <c r="EZH169" s="14"/>
      <c r="EZI169" s="14"/>
      <c r="EZJ169" s="14"/>
      <c r="EZK169" s="14"/>
      <c r="EZL169" s="14"/>
      <c r="EZM169" s="14"/>
      <c r="EZN169" s="14"/>
      <c r="EZO169" s="14"/>
      <c r="EZP169" s="14"/>
      <c r="EZQ169" s="14"/>
      <c r="EZR169" s="14"/>
      <c r="EZS169" s="14"/>
      <c r="EZT169" s="14"/>
      <c r="EZU169" s="14"/>
      <c r="EZV169" s="14"/>
      <c r="EZW169" s="14"/>
      <c r="EZX169" s="14"/>
      <c r="EZY169" s="14"/>
      <c r="EZZ169" s="14"/>
      <c r="FAA169" s="14"/>
      <c r="FAB169" s="14"/>
      <c r="FAC169" s="14"/>
      <c r="FAD169" s="14"/>
      <c r="FAE169" s="14"/>
      <c r="FAF169" s="14"/>
      <c r="FAG169" s="14"/>
      <c r="FAH169" s="14"/>
      <c r="FAI169" s="14"/>
      <c r="FAJ169" s="14"/>
      <c r="FAK169" s="14"/>
      <c r="FAL169" s="14"/>
      <c r="FAM169" s="14"/>
      <c r="FAN169" s="14"/>
      <c r="FAO169" s="14"/>
      <c r="FAP169" s="14"/>
      <c r="FAQ169" s="14"/>
      <c r="FAR169" s="14"/>
      <c r="FAS169" s="14"/>
      <c r="FAT169" s="14"/>
      <c r="FAU169" s="14"/>
      <c r="FAV169" s="14"/>
      <c r="FAW169" s="14"/>
      <c r="FAX169" s="14"/>
      <c r="FAY169" s="14"/>
      <c r="FAZ169" s="14"/>
      <c r="FBA169" s="14"/>
      <c r="FBB169" s="14"/>
      <c r="FBC169" s="14"/>
      <c r="FBD169" s="14"/>
      <c r="FBE169" s="14"/>
      <c r="FBF169" s="14"/>
      <c r="FBG169" s="14"/>
      <c r="FBH169" s="14"/>
      <c r="FBI169" s="14"/>
      <c r="FBJ169" s="14"/>
      <c r="FBK169" s="14"/>
      <c r="FBL169" s="14"/>
      <c r="FBM169" s="14"/>
      <c r="FBN169" s="14"/>
      <c r="FBO169" s="14"/>
      <c r="FBP169" s="14"/>
      <c r="FBQ169" s="14"/>
      <c r="FBR169" s="14"/>
      <c r="FBS169" s="14"/>
      <c r="FBT169" s="14"/>
      <c r="FBU169" s="14"/>
      <c r="FBV169" s="14"/>
      <c r="FBW169" s="14"/>
      <c r="FBX169" s="14"/>
      <c r="FBY169" s="14"/>
      <c r="FBZ169" s="14"/>
      <c r="FCA169" s="14"/>
      <c r="FCB169" s="14"/>
      <c r="FCC169" s="14"/>
      <c r="FCD169" s="14"/>
      <c r="FCE169" s="14"/>
      <c r="FCF169" s="14"/>
      <c r="FCG169" s="14"/>
      <c r="FCH169" s="14"/>
      <c r="FCI169" s="14"/>
      <c r="FCJ169" s="14"/>
      <c r="FCK169" s="14"/>
      <c r="FCL169" s="14"/>
      <c r="FCM169" s="14"/>
      <c r="FCN169" s="14"/>
      <c r="FCO169" s="14"/>
      <c r="FCP169" s="14"/>
      <c r="FCQ169" s="14"/>
      <c r="FCR169" s="14"/>
      <c r="FCS169" s="14"/>
      <c r="FCT169" s="14"/>
      <c r="FCU169" s="14"/>
      <c r="FCV169" s="14"/>
      <c r="FCW169" s="14"/>
      <c r="FCX169" s="14"/>
      <c r="FCY169" s="14"/>
      <c r="FCZ169" s="14"/>
      <c r="FDA169" s="14"/>
      <c r="FDB169" s="14"/>
      <c r="FDC169" s="14"/>
      <c r="FDD169" s="14"/>
      <c r="FDE169" s="14"/>
      <c r="FDF169" s="14"/>
      <c r="FDG169" s="14"/>
      <c r="FDH169" s="14"/>
      <c r="FDI169" s="14"/>
      <c r="FDJ169" s="14"/>
      <c r="FDK169" s="14"/>
      <c r="FDL169" s="14"/>
      <c r="FDM169" s="14"/>
      <c r="FDN169" s="14"/>
      <c r="FDO169" s="14"/>
      <c r="FDP169" s="14"/>
      <c r="FDQ169" s="14"/>
      <c r="FDR169" s="14"/>
      <c r="FDS169" s="14"/>
      <c r="FDT169" s="14"/>
      <c r="FDU169" s="14"/>
      <c r="FDV169" s="14"/>
      <c r="FDW169" s="14"/>
      <c r="FDX169" s="14"/>
      <c r="FDY169" s="14"/>
      <c r="FDZ169" s="14"/>
      <c r="FEA169" s="14"/>
      <c r="FEB169" s="14"/>
      <c r="FEC169" s="14"/>
      <c r="FED169" s="14"/>
      <c r="FEE169" s="14"/>
      <c r="FEF169" s="14"/>
      <c r="FEG169" s="14"/>
      <c r="FEH169" s="14"/>
      <c r="FEI169" s="14"/>
      <c r="FEJ169" s="14"/>
      <c r="FEK169" s="14"/>
      <c r="FEL169" s="14"/>
      <c r="FEM169" s="14"/>
      <c r="FEN169" s="14"/>
      <c r="FEO169" s="14"/>
      <c r="FEP169" s="14"/>
      <c r="FEQ169" s="14"/>
      <c r="FER169" s="14"/>
      <c r="FES169" s="14"/>
      <c r="FET169" s="14"/>
      <c r="FEU169" s="14"/>
      <c r="FEV169" s="14"/>
      <c r="FEW169" s="14"/>
      <c r="FEX169" s="14"/>
      <c r="FEY169" s="14"/>
      <c r="FEZ169" s="14"/>
      <c r="FFA169" s="14"/>
      <c r="FFB169" s="14"/>
      <c r="FFC169" s="14"/>
      <c r="FFD169" s="14"/>
      <c r="FFE169" s="14"/>
      <c r="FFF169" s="14"/>
      <c r="FFG169" s="14"/>
      <c r="FFH169" s="14"/>
      <c r="FFI169" s="14"/>
      <c r="FFJ169" s="14"/>
      <c r="FFK169" s="14"/>
      <c r="FFL169" s="14"/>
      <c r="FFM169" s="14"/>
      <c r="FFN169" s="14"/>
      <c r="FFO169" s="14"/>
      <c r="FFP169" s="14"/>
      <c r="FFQ169" s="14"/>
      <c r="FFR169" s="14"/>
      <c r="FFS169" s="14"/>
      <c r="FFT169" s="14"/>
      <c r="FFU169" s="14"/>
      <c r="FFV169" s="14"/>
      <c r="FFW169" s="14"/>
      <c r="FFX169" s="14"/>
      <c r="FFY169" s="14"/>
      <c r="FFZ169" s="14"/>
      <c r="FGA169" s="14"/>
      <c r="FGB169" s="14"/>
      <c r="FGC169" s="14"/>
      <c r="FGD169" s="14"/>
      <c r="FGE169" s="14"/>
      <c r="FGF169" s="14"/>
      <c r="FGG169" s="14"/>
      <c r="FGH169" s="14"/>
      <c r="FGI169" s="14"/>
      <c r="FGJ169" s="14"/>
      <c r="FGK169" s="14"/>
      <c r="FGL169" s="14"/>
      <c r="FGM169" s="14"/>
      <c r="FGN169" s="14"/>
      <c r="FGO169" s="14"/>
      <c r="FGP169" s="14"/>
      <c r="FGQ169" s="14"/>
      <c r="FGR169" s="14"/>
      <c r="FGS169" s="14"/>
      <c r="FGT169" s="14"/>
      <c r="FGU169" s="14"/>
      <c r="FGV169" s="14"/>
      <c r="FGW169" s="14"/>
      <c r="FGX169" s="14"/>
      <c r="FGY169" s="14"/>
      <c r="FGZ169" s="14"/>
      <c r="FHA169" s="14"/>
      <c r="FHB169" s="14"/>
      <c r="FHC169" s="14"/>
      <c r="FHD169" s="14"/>
      <c r="FHE169" s="14"/>
      <c r="FHF169" s="14"/>
      <c r="FHG169" s="14"/>
      <c r="FHH169" s="14"/>
      <c r="FHI169" s="14"/>
      <c r="FHJ169" s="14"/>
      <c r="FHK169" s="14"/>
      <c r="FHL169" s="14"/>
      <c r="FHM169" s="14"/>
      <c r="FHN169" s="14"/>
      <c r="FHO169" s="14"/>
      <c r="FHP169" s="14"/>
      <c r="FHQ169" s="14"/>
      <c r="FHR169" s="14"/>
      <c r="FHS169" s="14"/>
      <c r="FHT169" s="14"/>
      <c r="FHU169" s="14"/>
      <c r="FHV169" s="14"/>
      <c r="FHW169" s="14"/>
      <c r="FHX169" s="14"/>
      <c r="FHY169" s="14"/>
      <c r="FHZ169" s="14"/>
      <c r="FIA169" s="14"/>
      <c r="FIB169" s="14"/>
      <c r="FIC169" s="14"/>
      <c r="FID169" s="14"/>
      <c r="FIE169" s="14"/>
      <c r="FIF169" s="14"/>
      <c r="FIG169" s="14"/>
      <c r="FIH169" s="14"/>
      <c r="FII169" s="14"/>
      <c r="FIJ169" s="14"/>
      <c r="FIK169" s="14"/>
      <c r="FIL169" s="14"/>
      <c r="FIM169" s="14"/>
      <c r="FIN169" s="14"/>
      <c r="FIO169" s="14"/>
      <c r="FIP169" s="14"/>
      <c r="FIQ169" s="14"/>
      <c r="FIR169" s="14"/>
      <c r="FIS169" s="14"/>
      <c r="FIT169" s="14"/>
      <c r="FIU169" s="14"/>
      <c r="FIV169" s="14"/>
      <c r="FIW169" s="14"/>
      <c r="FIX169" s="14"/>
      <c r="FIY169" s="14"/>
      <c r="FIZ169" s="14"/>
      <c r="FJA169" s="14"/>
      <c r="FJB169" s="14"/>
      <c r="FJC169" s="14"/>
      <c r="FJD169" s="14"/>
      <c r="FJE169" s="14"/>
      <c r="FJF169" s="14"/>
      <c r="FJG169" s="14"/>
      <c r="FJH169" s="14"/>
      <c r="FJI169" s="14"/>
      <c r="FJJ169" s="14"/>
      <c r="FJK169" s="14"/>
      <c r="FJL169" s="14"/>
      <c r="FJM169" s="14"/>
      <c r="FJN169" s="14"/>
      <c r="FJO169" s="14"/>
      <c r="FJP169" s="14"/>
      <c r="FJQ169" s="14"/>
      <c r="FJR169" s="14"/>
      <c r="FJS169" s="14"/>
      <c r="FJT169" s="14"/>
      <c r="FJU169" s="14"/>
      <c r="FJV169" s="14"/>
      <c r="FJW169" s="14"/>
      <c r="FJX169" s="14"/>
      <c r="FJY169" s="14"/>
      <c r="FJZ169" s="14"/>
      <c r="FKA169" s="14"/>
      <c r="FKB169" s="14"/>
      <c r="FKC169" s="14"/>
      <c r="FKD169" s="14"/>
      <c r="FKE169" s="14"/>
      <c r="FKF169" s="14"/>
      <c r="FKG169" s="14"/>
      <c r="FKH169" s="14"/>
      <c r="FKI169" s="14"/>
      <c r="FKJ169" s="14"/>
      <c r="FKK169" s="14"/>
      <c r="FKL169" s="14"/>
      <c r="FKM169" s="14"/>
      <c r="FKN169" s="14"/>
      <c r="FKO169" s="14"/>
      <c r="FKP169" s="14"/>
      <c r="FKQ169" s="14"/>
      <c r="FKR169" s="14"/>
      <c r="FKS169" s="14"/>
      <c r="FKT169" s="14"/>
      <c r="FKU169" s="14"/>
      <c r="FKV169" s="14"/>
      <c r="FKW169" s="14"/>
      <c r="FKX169" s="14"/>
      <c r="FKY169" s="14"/>
      <c r="FKZ169" s="14"/>
      <c r="FLA169" s="14"/>
      <c r="FLB169" s="14"/>
      <c r="FLC169" s="14"/>
      <c r="FLD169" s="14"/>
      <c r="FLE169" s="14"/>
      <c r="FLF169" s="14"/>
      <c r="FLG169" s="14"/>
      <c r="FLH169" s="14"/>
      <c r="FLI169" s="14"/>
      <c r="FLJ169" s="14"/>
      <c r="FLK169" s="14"/>
      <c r="FLL169" s="14"/>
      <c r="FLM169" s="14"/>
      <c r="FLN169" s="14"/>
      <c r="FLO169" s="14"/>
      <c r="FLP169" s="14"/>
      <c r="FLQ169" s="14"/>
      <c r="FLR169" s="14"/>
      <c r="FLS169" s="14"/>
      <c r="FLT169" s="14"/>
      <c r="FLU169" s="14"/>
      <c r="FLV169" s="14"/>
      <c r="FLW169" s="14"/>
      <c r="FLX169" s="14"/>
      <c r="FLY169" s="14"/>
      <c r="FLZ169" s="14"/>
      <c r="FMA169" s="14"/>
      <c r="FMB169" s="14"/>
      <c r="FMC169" s="14"/>
      <c r="FMD169" s="14"/>
      <c r="FME169" s="14"/>
      <c r="FMF169" s="14"/>
      <c r="FMG169" s="14"/>
      <c r="FMH169" s="14"/>
      <c r="FMI169" s="14"/>
      <c r="FMJ169" s="14"/>
      <c r="FMK169" s="14"/>
      <c r="FML169" s="14"/>
      <c r="FMM169" s="14"/>
      <c r="FMN169" s="14"/>
      <c r="FMO169" s="14"/>
      <c r="FMP169" s="14"/>
      <c r="FMQ169" s="14"/>
      <c r="FMR169" s="14"/>
      <c r="FMS169" s="14"/>
      <c r="FMT169" s="14"/>
      <c r="FMU169" s="14"/>
      <c r="FMV169" s="14"/>
      <c r="FMW169" s="14"/>
      <c r="FMX169" s="14"/>
      <c r="FMY169" s="14"/>
      <c r="FMZ169" s="14"/>
      <c r="FNA169" s="14"/>
      <c r="FNB169" s="14"/>
      <c r="FNC169" s="14"/>
      <c r="FND169" s="14"/>
      <c r="FNE169" s="14"/>
      <c r="FNF169" s="14"/>
      <c r="FNG169" s="14"/>
      <c r="FNH169" s="14"/>
      <c r="FNI169" s="14"/>
      <c r="FNJ169" s="14"/>
      <c r="FNK169" s="14"/>
      <c r="FNL169" s="14"/>
      <c r="FNM169" s="14"/>
      <c r="FNN169" s="14"/>
      <c r="FNO169" s="14"/>
      <c r="FNP169" s="14"/>
      <c r="FNQ169" s="14"/>
      <c r="FNR169" s="14"/>
      <c r="FNS169" s="14"/>
      <c r="FNT169" s="14"/>
      <c r="FNU169" s="14"/>
      <c r="FNV169" s="14"/>
      <c r="FNW169" s="14"/>
      <c r="FNX169" s="14"/>
      <c r="FNY169" s="14"/>
      <c r="FNZ169" s="14"/>
      <c r="FOA169" s="14"/>
      <c r="FOB169" s="14"/>
      <c r="FOC169" s="14"/>
      <c r="FOD169" s="14"/>
      <c r="FOE169" s="14"/>
      <c r="FOF169" s="14"/>
      <c r="FOG169" s="14"/>
      <c r="FOH169" s="14"/>
      <c r="FOI169" s="14"/>
      <c r="FOJ169" s="14"/>
      <c r="FOK169" s="14"/>
      <c r="FOL169" s="14"/>
      <c r="FOM169" s="14"/>
      <c r="FON169" s="14"/>
      <c r="FOO169" s="14"/>
      <c r="FOP169" s="14"/>
      <c r="FOQ169" s="14"/>
      <c r="FOR169" s="14"/>
      <c r="FOS169" s="14"/>
      <c r="FOT169" s="14"/>
      <c r="FOU169" s="14"/>
      <c r="FOV169" s="14"/>
      <c r="FOW169" s="14"/>
      <c r="FOX169" s="14"/>
      <c r="FOY169" s="14"/>
      <c r="FOZ169" s="14"/>
      <c r="FPA169" s="14"/>
      <c r="FPB169" s="14"/>
      <c r="FPC169" s="14"/>
      <c r="FPD169" s="14"/>
      <c r="FPE169" s="14"/>
      <c r="FPF169" s="14"/>
      <c r="FPG169" s="14"/>
      <c r="FPH169" s="14"/>
      <c r="FPI169" s="14"/>
      <c r="FPJ169" s="14"/>
      <c r="FPK169" s="14"/>
      <c r="FPL169" s="14"/>
      <c r="FPM169" s="14"/>
      <c r="FPN169" s="14"/>
      <c r="FPO169" s="14"/>
      <c r="FPP169" s="14"/>
      <c r="FPQ169" s="14"/>
      <c r="FPR169" s="14"/>
      <c r="FPS169" s="14"/>
      <c r="FPT169" s="14"/>
      <c r="FPU169" s="14"/>
      <c r="FPV169" s="14"/>
      <c r="FPW169" s="14"/>
      <c r="FPX169" s="14"/>
      <c r="FPY169" s="14"/>
      <c r="FPZ169" s="14"/>
      <c r="FQA169" s="14"/>
      <c r="FQB169" s="14"/>
      <c r="FQC169" s="14"/>
      <c r="FQD169" s="14"/>
      <c r="FQE169" s="14"/>
      <c r="FQF169" s="14"/>
      <c r="FQG169" s="14"/>
      <c r="FQH169" s="14"/>
      <c r="FQI169" s="14"/>
      <c r="FQJ169" s="14"/>
      <c r="FQK169" s="14"/>
      <c r="FQL169" s="14"/>
      <c r="FQM169" s="14"/>
      <c r="FQN169" s="14"/>
      <c r="FQO169" s="14"/>
      <c r="FQP169" s="14"/>
      <c r="FQQ169" s="14"/>
      <c r="FQR169" s="14"/>
      <c r="FQS169" s="14"/>
      <c r="FQT169" s="14"/>
      <c r="FQU169" s="14"/>
      <c r="FQV169" s="14"/>
      <c r="FQW169" s="14"/>
      <c r="FQX169" s="14"/>
      <c r="FQY169" s="14"/>
      <c r="FQZ169" s="14"/>
      <c r="FRA169" s="14"/>
      <c r="FRB169" s="14"/>
      <c r="FRC169" s="14"/>
      <c r="FRD169" s="14"/>
      <c r="FRE169" s="14"/>
      <c r="FRF169" s="14"/>
      <c r="FRG169" s="14"/>
      <c r="FRH169" s="14"/>
      <c r="FRI169" s="14"/>
      <c r="FRJ169" s="14"/>
      <c r="FRK169" s="14"/>
      <c r="FRL169" s="14"/>
      <c r="FRM169" s="14"/>
      <c r="FRN169" s="14"/>
      <c r="FRO169" s="14"/>
      <c r="FRP169" s="14"/>
      <c r="FRQ169" s="14"/>
      <c r="FRR169" s="14"/>
      <c r="FRS169" s="14"/>
      <c r="FRT169" s="14"/>
      <c r="FRU169" s="14"/>
      <c r="FRV169" s="14"/>
      <c r="FRW169" s="14"/>
      <c r="FRX169" s="14"/>
      <c r="FRY169" s="14"/>
      <c r="FRZ169" s="14"/>
      <c r="FSA169" s="14"/>
      <c r="FSB169" s="14"/>
      <c r="FSC169" s="14"/>
      <c r="FSD169" s="14"/>
      <c r="FSE169" s="14"/>
      <c r="FSF169" s="14"/>
      <c r="FSG169" s="14"/>
      <c r="FSH169" s="14"/>
      <c r="FSI169" s="14"/>
      <c r="FSJ169" s="14"/>
      <c r="FSK169" s="14"/>
      <c r="FSL169" s="14"/>
      <c r="FSM169" s="14"/>
      <c r="FSN169" s="14"/>
      <c r="FSO169" s="14"/>
      <c r="FSP169" s="14"/>
      <c r="FSQ169" s="14"/>
      <c r="FSR169" s="14"/>
      <c r="FSS169" s="14"/>
      <c r="FST169" s="14"/>
      <c r="FSU169" s="14"/>
      <c r="FSV169" s="14"/>
      <c r="FSW169" s="14"/>
      <c r="FSX169" s="14"/>
      <c r="FSY169" s="14"/>
      <c r="FSZ169" s="14"/>
      <c r="FTA169" s="14"/>
      <c r="FTB169" s="14"/>
      <c r="FTC169" s="14"/>
      <c r="FTD169" s="14"/>
      <c r="FTE169" s="14"/>
      <c r="FTF169" s="14"/>
      <c r="FTG169" s="14"/>
      <c r="FTH169" s="14"/>
      <c r="FTI169" s="14"/>
      <c r="FTJ169" s="14"/>
      <c r="FTK169" s="14"/>
      <c r="FTL169" s="14"/>
      <c r="FTM169" s="14"/>
      <c r="FTN169" s="14"/>
      <c r="FTO169" s="14"/>
      <c r="FTP169" s="14"/>
      <c r="FTQ169" s="14"/>
      <c r="FTR169" s="14"/>
      <c r="FTS169" s="14"/>
      <c r="FTT169" s="14"/>
      <c r="FTU169" s="14"/>
      <c r="FTV169" s="14"/>
      <c r="FTW169" s="14"/>
      <c r="FTX169" s="14"/>
      <c r="FTY169" s="14"/>
      <c r="FTZ169" s="14"/>
      <c r="FUA169" s="14"/>
      <c r="FUB169" s="14"/>
      <c r="FUC169" s="14"/>
      <c r="FUD169" s="14"/>
      <c r="FUE169" s="14"/>
      <c r="FUF169" s="14"/>
      <c r="FUG169" s="14"/>
      <c r="FUH169" s="14"/>
      <c r="FUI169" s="14"/>
      <c r="FUJ169" s="14"/>
      <c r="FUK169" s="14"/>
      <c r="FUL169" s="14"/>
      <c r="FUM169" s="14"/>
      <c r="FUN169" s="14"/>
      <c r="FUO169" s="14"/>
      <c r="FUP169" s="14"/>
      <c r="FUQ169" s="14"/>
      <c r="FUR169" s="14"/>
      <c r="FUS169" s="14"/>
      <c r="FUT169" s="14"/>
      <c r="FUU169" s="14"/>
      <c r="FUV169" s="14"/>
      <c r="FUW169" s="14"/>
      <c r="FUX169" s="14"/>
      <c r="FUY169" s="14"/>
      <c r="FUZ169" s="14"/>
      <c r="FVA169" s="14"/>
      <c r="FVB169" s="14"/>
      <c r="FVC169" s="14"/>
      <c r="FVD169" s="14"/>
      <c r="FVE169" s="14"/>
      <c r="FVF169" s="14"/>
      <c r="FVG169" s="14"/>
      <c r="FVH169" s="14"/>
      <c r="FVI169" s="14"/>
      <c r="FVJ169" s="14"/>
      <c r="FVK169" s="14"/>
      <c r="FVL169" s="14"/>
      <c r="FVM169" s="14"/>
      <c r="FVN169" s="14"/>
      <c r="FVO169" s="14"/>
      <c r="FVP169" s="14"/>
      <c r="FVQ169" s="14"/>
      <c r="FVR169" s="14"/>
      <c r="FVS169" s="14"/>
      <c r="FVT169" s="14"/>
      <c r="FVU169" s="14"/>
      <c r="FVV169" s="14"/>
      <c r="FVW169" s="14"/>
      <c r="FVX169" s="14"/>
      <c r="FVY169" s="14"/>
      <c r="FVZ169" s="14"/>
      <c r="FWA169" s="14"/>
      <c r="FWB169" s="14"/>
      <c r="FWC169" s="14"/>
      <c r="FWD169" s="14"/>
      <c r="FWE169" s="14"/>
      <c r="FWF169" s="14"/>
      <c r="FWG169" s="14"/>
      <c r="FWH169" s="14"/>
      <c r="FWI169" s="14"/>
      <c r="FWJ169" s="14"/>
      <c r="FWK169" s="14"/>
      <c r="FWL169" s="14"/>
      <c r="FWM169" s="14"/>
      <c r="FWN169" s="14"/>
      <c r="FWO169" s="14"/>
      <c r="FWP169" s="14"/>
      <c r="FWQ169" s="14"/>
      <c r="FWR169" s="14"/>
      <c r="FWS169" s="14"/>
      <c r="FWT169" s="14"/>
      <c r="FWU169" s="14"/>
      <c r="FWV169" s="14"/>
      <c r="FWW169" s="14"/>
      <c r="FWX169" s="14"/>
      <c r="FWY169" s="14"/>
      <c r="FWZ169" s="14"/>
      <c r="FXA169" s="14"/>
      <c r="FXB169" s="14"/>
      <c r="FXC169" s="14"/>
      <c r="FXD169" s="14"/>
      <c r="FXE169" s="14"/>
      <c r="FXF169" s="14"/>
      <c r="FXG169" s="14"/>
      <c r="FXH169" s="14"/>
      <c r="FXI169" s="14"/>
      <c r="FXJ169" s="14"/>
      <c r="FXK169" s="14"/>
      <c r="FXL169" s="14"/>
      <c r="FXM169" s="14"/>
      <c r="FXN169" s="14"/>
      <c r="FXO169" s="14"/>
      <c r="FXP169" s="14"/>
      <c r="FXQ169" s="14"/>
      <c r="FXR169" s="14"/>
      <c r="FXS169" s="14"/>
      <c r="FXT169" s="14"/>
      <c r="FXU169" s="14"/>
      <c r="FXV169" s="14"/>
      <c r="FXW169" s="14"/>
      <c r="FXX169" s="14"/>
      <c r="FXY169" s="14"/>
      <c r="FXZ169" s="14"/>
      <c r="FYA169" s="14"/>
      <c r="FYB169" s="14"/>
      <c r="FYC169" s="14"/>
      <c r="FYD169" s="14"/>
      <c r="FYE169" s="14"/>
      <c r="FYF169" s="14"/>
      <c r="FYG169" s="14"/>
      <c r="FYH169" s="14"/>
      <c r="FYI169" s="14"/>
      <c r="FYJ169" s="14"/>
      <c r="FYK169" s="14"/>
      <c r="FYL169" s="14"/>
      <c r="FYM169" s="14"/>
      <c r="FYN169" s="14"/>
      <c r="FYO169" s="14"/>
      <c r="FYP169" s="14"/>
      <c r="FYQ169" s="14"/>
      <c r="FYR169" s="14"/>
      <c r="FYS169" s="14"/>
      <c r="FYT169" s="14"/>
      <c r="FYU169" s="14"/>
      <c r="FYV169" s="14"/>
      <c r="FYW169" s="14"/>
      <c r="FYX169" s="14"/>
      <c r="FYY169" s="14"/>
      <c r="FYZ169" s="14"/>
      <c r="FZA169" s="14"/>
      <c r="FZB169" s="14"/>
      <c r="FZC169" s="14"/>
      <c r="FZD169" s="14"/>
      <c r="FZE169" s="14"/>
      <c r="FZF169" s="14"/>
      <c r="FZG169" s="14"/>
      <c r="FZH169" s="14"/>
      <c r="FZI169" s="14"/>
      <c r="FZJ169" s="14"/>
      <c r="FZK169" s="14"/>
      <c r="FZL169" s="14"/>
      <c r="FZM169" s="14"/>
      <c r="FZN169" s="14"/>
      <c r="FZO169" s="14"/>
      <c r="FZP169" s="14"/>
      <c r="FZQ169" s="14"/>
      <c r="FZR169" s="14"/>
      <c r="FZS169" s="14"/>
      <c r="FZT169" s="14"/>
      <c r="FZU169" s="14"/>
      <c r="FZV169" s="14"/>
      <c r="FZW169" s="14"/>
      <c r="FZX169" s="14"/>
      <c r="FZY169" s="14"/>
      <c r="FZZ169" s="14"/>
      <c r="GAA169" s="14"/>
      <c r="GAB169" s="14"/>
      <c r="GAC169" s="14"/>
      <c r="GAD169" s="14"/>
      <c r="GAE169" s="14"/>
      <c r="GAF169" s="14"/>
      <c r="GAG169" s="14"/>
      <c r="GAH169" s="14"/>
      <c r="GAI169" s="14"/>
      <c r="GAJ169" s="14"/>
      <c r="GAK169" s="14"/>
      <c r="GAL169" s="14"/>
      <c r="GAM169" s="14"/>
      <c r="GAN169" s="14"/>
      <c r="GAO169" s="14"/>
      <c r="GAP169" s="14"/>
      <c r="GAQ169" s="14"/>
      <c r="GAR169" s="14"/>
      <c r="GAS169" s="14"/>
      <c r="GAT169" s="14"/>
      <c r="GAU169" s="14"/>
      <c r="GAV169" s="14"/>
      <c r="GAW169" s="14"/>
      <c r="GAX169" s="14"/>
      <c r="GAY169" s="14"/>
      <c r="GAZ169" s="14"/>
      <c r="GBA169" s="14"/>
      <c r="GBB169" s="14"/>
      <c r="GBC169" s="14"/>
      <c r="GBD169" s="14"/>
      <c r="GBE169" s="14"/>
      <c r="GBF169" s="14"/>
      <c r="GBG169" s="14"/>
      <c r="GBH169" s="14"/>
      <c r="GBI169" s="14"/>
      <c r="GBJ169" s="14"/>
      <c r="GBK169" s="14"/>
      <c r="GBL169" s="14"/>
      <c r="GBM169" s="14"/>
      <c r="GBN169" s="14"/>
      <c r="GBO169" s="14"/>
      <c r="GBP169" s="14"/>
      <c r="GBQ169" s="14"/>
      <c r="GBR169" s="14"/>
      <c r="GBS169" s="14"/>
      <c r="GBT169" s="14"/>
      <c r="GBU169" s="14"/>
      <c r="GBV169" s="14"/>
      <c r="GBW169" s="14"/>
      <c r="GBX169" s="14"/>
      <c r="GBY169" s="14"/>
      <c r="GBZ169" s="14"/>
      <c r="GCA169" s="14"/>
      <c r="GCB169" s="14"/>
      <c r="GCC169" s="14"/>
      <c r="GCD169" s="14"/>
      <c r="GCE169" s="14"/>
      <c r="GCF169" s="14"/>
      <c r="GCG169" s="14"/>
      <c r="GCH169" s="14"/>
      <c r="GCI169" s="14"/>
      <c r="GCJ169" s="14"/>
      <c r="GCK169" s="14"/>
      <c r="GCL169" s="14"/>
      <c r="GCM169" s="14"/>
      <c r="GCN169" s="14"/>
      <c r="GCO169" s="14"/>
      <c r="GCP169" s="14"/>
      <c r="GCQ169" s="14"/>
      <c r="GCR169" s="14"/>
      <c r="GCS169" s="14"/>
      <c r="GCT169" s="14"/>
      <c r="GCU169" s="14"/>
      <c r="GCV169" s="14"/>
      <c r="GCW169" s="14"/>
      <c r="GCX169" s="14"/>
      <c r="GCY169" s="14"/>
      <c r="GCZ169" s="14"/>
      <c r="GDA169" s="14"/>
      <c r="GDB169" s="14"/>
      <c r="GDC169" s="14"/>
      <c r="GDD169" s="14"/>
      <c r="GDE169" s="14"/>
      <c r="GDF169" s="14"/>
      <c r="GDG169" s="14"/>
      <c r="GDH169" s="14"/>
      <c r="GDI169" s="14"/>
      <c r="GDJ169" s="14"/>
      <c r="GDK169" s="14"/>
      <c r="GDL169" s="14"/>
      <c r="GDM169" s="14"/>
      <c r="GDN169" s="14"/>
      <c r="GDO169" s="14"/>
      <c r="GDP169" s="14"/>
      <c r="GDQ169" s="14"/>
      <c r="GDR169" s="14"/>
      <c r="GDS169" s="14"/>
      <c r="GDT169" s="14"/>
      <c r="GDU169" s="14"/>
      <c r="GDV169" s="14"/>
      <c r="GDW169" s="14"/>
      <c r="GDX169" s="14"/>
      <c r="GDY169" s="14"/>
      <c r="GDZ169" s="14"/>
      <c r="GEA169" s="14"/>
      <c r="GEB169" s="14"/>
      <c r="GEC169" s="14"/>
      <c r="GED169" s="14"/>
      <c r="GEE169" s="14"/>
      <c r="GEF169" s="14"/>
      <c r="GEG169" s="14"/>
      <c r="GEH169" s="14"/>
      <c r="GEI169" s="14"/>
      <c r="GEJ169" s="14"/>
      <c r="GEK169" s="14"/>
      <c r="GEL169" s="14"/>
      <c r="GEM169" s="14"/>
      <c r="GEN169" s="14"/>
      <c r="GEO169" s="14"/>
      <c r="GEP169" s="14"/>
      <c r="GEQ169" s="14"/>
      <c r="GER169" s="14"/>
      <c r="GES169" s="14"/>
      <c r="GET169" s="14"/>
      <c r="GEU169" s="14"/>
      <c r="GEV169" s="14"/>
      <c r="GEW169" s="14"/>
      <c r="GEX169" s="14"/>
      <c r="GEY169" s="14"/>
      <c r="GEZ169" s="14"/>
      <c r="GFA169" s="14"/>
      <c r="GFB169" s="14"/>
      <c r="GFC169" s="14"/>
      <c r="GFD169" s="14"/>
      <c r="GFE169" s="14"/>
      <c r="GFF169" s="14"/>
      <c r="GFG169" s="14"/>
      <c r="GFH169" s="14"/>
      <c r="GFI169" s="14"/>
      <c r="GFJ169" s="14"/>
      <c r="GFK169" s="14"/>
      <c r="GFL169" s="14"/>
      <c r="GFM169" s="14"/>
      <c r="GFN169" s="14"/>
      <c r="GFO169" s="14"/>
      <c r="GFP169" s="14"/>
      <c r="GFQ169" s="14"/>
      <c r="GFR169" s="14"/>
      <c r="GFS169" s="14"/>
      <c r="GFT169" s="14"/>
      <c r="GFU169" s="14"/>
      <c r="GFV169" s="14"/>
      <c r="GFW169" s="14"/>
      <c r="GFX169" s="14"/>
      <c r="GFY169" s="14"/>
      <c r="GFZ169" s="14"/>
      <c r="GGA169" s="14"/>
      <c r="GGB169" s="14"/>
      <c r="GGC169" s="14"/>
      <c r="GGD169" s="14"/>
      <c r="GGE169" s="14"/>
      <c r="GGF169" s="14"/>
      <c r="GGG169" s="14"/>
      <c r="GGH169" s="14"/>
      <c r="GGI169" s="14"/>
      <c r="GGJ169" s="14"/>
      <c r="GGK169" s="14"/>
      <c r="GGL169" s="14"/>
      <c r="GGM169" s="14"/>
      <c r="GGN169" s="14"/>
      <c r="GGO169" s="14"/>
      <c r="GGP169" s="14"/>
      <c r="GGQ169" s="14"/>
      <c r="GGR169" s="14"/>
      <c r="GGS169" s="14"/>
      <c r="GGT169" s="14"/>
      <c r="GGU169" s="14"/>
      <c r="GGV169" s="14"/>
      <c r="GGW169" s="14"/>
      <c r="GGX169" s="14"/>
      <c r="GGY169" s="14"/>
      <c r="GGZ169" s="14"/>
      <c r="GHA169" s="14"/>
      <c r="GHB169" s="14"/>
      <c r="GHC169" s="14"/>
      <c r="GHD169" s="14"/>
      <c r="GHE169" s="14"/>
      <c r="GHF169" s="14"/>
      <c r="GHG169" s="14"/>
      <c r="GHH169" s="14"/>
      <c r="GHI169" s="14"/>
      <c r="GHJ169" s="14"/>
      <c r="GHK169" s="14"/>
      <c r="GHL169" s="14"/>
      <c r="GHM169" s="14"/>
      <c r="GHN169" s="14"/>
      <c r="GHO169" s="14"/>
      <c r="GHP169" s="14"/>
      <c r="GHQ169" s="14"/>
      <c r="GHR169" s="14"/>
      <c r="GHS169" s="14"/>
      <c r="GHT169" s="14"/>
      <c r="GHU169" s="14"/>
      <c r="GHV169" s="14"/>
      <c r="GHW169" s="14"/>
      <c r="GHX169" s="14"/>
      <c r="GHY169" s="14"/>
      <c r="GHZ169" s="14"/>
      <c r="GIA169" s="14"/>
      <c r="GIB169" s="14"/>
      <c r="GIC169" s="14"/>
      <c r="GID169" s="14"/>
      <c r="GIE169" s="14"/>
      <c r="GIF169" s="14"/>
      <c r="GIG169" s="14"/>
      <c r="GIH169" s="14"/>
      <c r="GII169" s="14"/>
      <c r="GIJ169" s="14"/>
      <c r="GIK169" s="14"/>
      <c r="GIL169" s="14"/>
      <c r="GIM169" s="14"/>
      <c r="GIN169" s="14"/>
      <c r="GIO169" s="14"/>
      <c r="GIP169" s="14"/>
      <c r="GIQ169" s="14"/>
      <c r="GIR169" s="14"/>
      <c r="GIS169" s="14"/>
      <c r="GIT169" s="14"/>
      <c r="GIU169" s="14"/>
      <c r="GIV169" s="14"/>
      <c r="GIW169" s="14"/>
      <c r="GIX169" s="14"/>
      <c r="GIY169" s="14"/>
      <c r="GIZ169" s="14"/>
      <c r="GJA169" s="14"/>
      <c r="GJB169" s="14"/>
      <c r="GJC169" s="14"/>
      <c r="GJD169" s="14"/>
      <c r="GJE169" s="14"/>
      <c r="GJF169" s="14"/>
      <c r="GJG169" s="14"/>
      <c r="GJH169" s="14"/>
      <c r="GJI169" s="14"/>
      <c r="GJJ169" s="14"/>
      <c r="GJK169" s="14"/>
      <c r="GJL169" s="14"/>
      <c r="GJM169" s="14"/>
      <c r="GJN169" s="14"/>
      <c r="GJO169" s="14"/>
      <c r="GJP169" s="14"/>
      <c r="GJQ169" s="14"/>
      <c r="GJR169" s="14"/>
      <c r="GJS169" s="14"/>
      <c r="GJT169" s="14"/>
      <c r="GJU169" s="14"/>
      <c r="GJV169" s="14"/>
      <c r="GJW169" s="14"/>
      <c r="GJX169" s="14"/>
      <c r="GJY169" s="14"/>
      <c r="GJZ169" s="14"/>
      <c r="GKA169" s="14"/>
      <c r="GKB169" s="14"/>
      <c r="GKC169" s="14"/>
      <c r="GKD169" s="14"/>
      <c r="GKE169" s="14"/>
      <c r="GKF169" s="14"/>
      <c r="GKG169" s="14"/>
      <c r="GKH169" s="14"/>
      <c r="GKI169" s="14"/>
      <c r="GKJ169" s="14"/>
      <c r="GKK169" s="14"/>
      <c r="GKL169" s="14"/>
      <c r="GKM169" s="14"/>
      <c r="GKN169" s="14"/>
      <c r="GKO169" s="14"/>
      <c r="GKP169" s="14"/>
      <c r="GKQ169" s="14"/>
      <c r="GKR169" s="14"/>
      <c r="GKS169" s="14"/>
      <c r="GKT169" s="14"/>
      <c r="GKU169" s="14"/>
      <c r="GKV169" s="14"/>
      <c r="GKW169" s="14"/>
      <c r="GKX169" s="14"/>
      <c r="GKY169" s="14"/>
      <c r="GKZ169" s="14"/>
      <c r="GLA169" s="14"/>
      <c r="GLB169" s="14"/>
      <c r="GLC169" s="14"/>
      <c r="GLD169" s="14"/>
      <c r="GLE169" s="14"/>
      <c r="GLF169" s="14"/>
      <c r="GLG169" s="14"/>
      <c r="GLH169" s="14"/>
      <c r="GLI169" s="14"/>
      <c r="GLJ169" s="14"/>
      <c r="GLK169" s="14"/>
      <c r="GLL169" s="14"/>
      <c r="GLM169" s="14"/>
      <c r="GLN169" s="14"/>
      <c r="GLO169" s="14"/>
      <c r="GLP169" s="14"/>
      <c r="GLQ169" s="14"/>
      <c r="GLR169" s="14"/>
      <c r="GLS169" s="14"/>
      <c r="GLT169" s="14"/>
      <c r="GLU169" s="14"/>
      <c r="GLV169" s="14"/>
      <c r="GLW169" s="14"/>
      <c r="GLX169" s="14"/>
      <c r="GLY169" s="14"/>
      <c r="GLZ169" s="14"/>
      <c r="GMA169" s="14"/>
      <c r="GMB169" s="14"/>
      <c r="GMC169" s="14"/>
      <c r="GMD169" s="14"/>
      <c r="GME169" s="14"/>
      <c r="GMF169" s="14"/>
      <c r="GMG169" s="14"/>
      <c r="GMH169" s="14"/>
      <c r="GMI169" s="14"/>
      <c r="GMJ169" s="14"/>
      <c r="GMK169" s="14"/>
      <c r="GML169" s="14"/>
      <c r="GMM169" s="14"/>
      <c r="GMN169" s="14"/>
      <c r="GMO169" s="14"/>
      <c r="GMP169" s="14"/>
      <c r="GMQ169" s="14"/>
      <c r="GMR169" s="14"/>
      <c r="GMS169" s="14"/>
      <c r="GMT169" s="14"/>
      <c r="GMU169" s="14"/>
      <c r="GMV169" s="14"/>
      <c r="GMW169" s="14"/>
      <c r="GMX169" s="14"/>
      <c r="GMY169" s="14"/>
      <c r="GMZ169" s="14"/>
      <c r="GNA169" s="14"/>
      <c r="GNB169" s="14"/>
      <c r="GNC169" s="14"/>
      <c r="GND169" s="14"/>
      <c r="GNE169" s="14"/>
      <c r="GNF169" s="14"/>
      <c r="GNG169" s="14"/>
      <c r="GNH169" s="14"/>
      <c r="GNI169" s="14"/>
      <c r="GNJ169" s="14"/>
      <c r="GNK169" s="14"/>
      <c r="GNL169" s="14"/>
      <c r="GNM169" s="14"/>
      <c r="GNN169" s="14"/>
      <c r="GNO169" s="14"/>
      <c r="GNP169" s="14"/>
      <c r="GNQ169" s="14"/>
      <c r="GNR169" s="14"/>
      <c r="GNS169" s="14"/>
      <c r="GNT169" s="14"/>
      <c r="GNU169" s="14"/>
      <c r="GNV169" s="14"/>
      <c r="GNW169" s="14"/>
      <c r="GNX169" s="14"/>
      <c r="GNY169" s="14"/>
      <c r="GNZ169" s="14"/>
      <c r="GOA169" s="14"/>
      <c r="GOB169" s="14"/>
      <c r="GOC169" s="14"/>
      <c r="GOD169" s="14"/>
      <c r="GOE169" s="14"/>
      <c r="GOF169" s="14"/>
      <c r="GOG169" s="14"/>
      <c r="GOH169" s="14"/>
      <c r="GOI169" s="14"/>
      <c r="GOJ169" s="14"/>
      <c r="GOK169" s="14"/>
      <c r="GOL169" s="14"/>
      <c r="GOM169" s="14"/>
      <c r="GON169" s="14"/>
      <c r="GOO169" s="14"/>
      <c r="GOP169" s="14"/>
      <c r="GOQ169" s="14"/>
      <c r="GOR169" s="14"/>
      <c r="GOS169" s="14"/>
      <c r="GOT169" s="14"/>
      <c r="GOU169" s="14"/>
      <c r="GOV169" s="14"/>
      <c r="GOW169" s="14"/>
      <c r="GOX169" s="14"/>
      <c r="GOY169" s="14"/>
      <c r="GOZ169" s="14"/>
      <c r="GPA169" s="14"/>
      <c r="GPB169" s="14"/>
      <c r="GPC169" s="14"/>
      <c r="GPD169" s="14"/>
      <c r="GPE169" s="14"/>
      <c r="GPF169" s="14"/>
      <c r="GPG169" s="14"/>
      <c r="GPH169" s="14"/>
      <c r="GPI169" s="14"/>
      <c r="GPJ169" s="14"/>
      <c r="GPK169" s="14"/>
      <c r="GPL169" s="14"/>
      <c r="GPM169" s="14"/>
      <c r="GPN169" s="14"/>
      <c r="GPO169" s="14"/>
      <c r="GPP169" s="14"/>
      <c r="GPQ169" s="14"/>
      <c r="GPR169" s="14"/>
      <c r="GPS169" s="14"/>
      <c r="GPT169" s="14"/>
      <c r="GPU169" s="14"/>
      <c r="GPV169" s="14"/>
      <c r="GPW169" s="14"/>
      <c r="GPX169" s="14"/>
      <c r="GPY169" s="14"/>
      <c r="GPZ169" s="14"/>
      <c r="GQA169" s="14"/>
      <c r="GQB169" s="14"/>
      <c r="GQC169" s="14"/>
      <c r="GQD169" s="14"/>
      <c r="GQE169" s="14"/>
      <c r="GQF169" s="14"/>
      <c r="GQG169" s="14"/>
      <c r="GQH169" s="14"/>
      <c r="GQI169" s="14"/>
      <c r="GQJ169" s="14"/>
      <c r="GQK169" s="14"/>
      <c r="GQL169" s="14"/>
      <c r="GQM169" s="14"/>
      <c r="GQN169" s="14"/>
      <c r="GQO169" s="14"/>
      <c r="GQP169" s="14"/>
      <c r="GQQ169" s="14"/>
      <c r="GQR169" s="14"/>
      <c r="GQS169" s="14"/>
      <c r="GQT169" s="14"/>
      <c r="GQU169" s="14"/>
      <c r="GQV169" s="14"/>
      <c r="GQW169" s="14"/>
      <c r="GQX169" s="14"/>
      <c r="GQY169" s="14"/>
      <c r="GQZ169" s="14"/>
      <c r="GRA169" s="14"/>
      <c r="GRB169" s="14"/>
      <c r="GRC169" s="14"/>
      <c r="GRD169" s="14"/>
      <c r="GRE169" s="14"/>
      <c r="GRF169" s="14"/>
      <c r="GRG169" s="14"/>
      <c r="GRH169" s="14"/>
      <c r="GRI169" s="14"/>
      <c r="GRJ169" s="14"/>
      <c r="GRK169" s="14"/>
      <c r="GRL169" s="14"/>
      <c r="GRM169" s="14"/>
      <c r="GRN169" s="14"/>
      <c r="GRO169" s="14"/>
      <c r="GRP169" s="14"/>
      <c r="GRQ169" s="14"/>
      <c r="GRR169" s="14"/>
      <c r="GRS169" s="14"/>
      <c r="GRT169" s="14"/>
      <c r="GRU169" s="14"/>
      <c r="GRV169" s="14"/>
      <c r="GRW169" s="14"/>
      <c r="GRX169" s="14"/>
      <c r="GRY169" s="14"/>
      <c r="GRZ169" s="14"/>
      <c r="GSA169" s="14"/>
      <c r="GSB169" s="14"/>
      <c r="GSC169" s="14"/>
      <c r="GSD169" s="14"/>
      <c r="GSE169" s="14"/>
      <c r="GSF169" s="14"/>
      <c r="GSG169" s="14"/>
      <c r="GSH169" s="14"/>
      <c r="GSI169" s="14"/>
      <c r="GSJ169" s="14"/>
      <c r="GSK169" s="14"/>
      <c r="GSL169" s="14"/>
      <c r="GSM169" s="14"/>
      <c r="GSN169" s="14"/>
      <c r="GSO169" s="14"/>
      <c r="GSP169" s="14"/>
      <c r="GSQ169" s="14"/>
      <c r="GSR169" s="14"/>
      <c r="GSS169" s="14"/>
      <c r="GST169" s="14"/>
      <c r="GSU169" s="14"/>
      <c r="GSV169" s="14"/>
      <c r="GSW169" s="14"/>
      <c r="GSX169" s="14"/>
      <c r="GSY169" s="14"/>
      <c r="GSZ169" s="14"/>
      <c r="GTA169" s="14"/>
      <c r="GTB169" s="14"/>
      <c r="GTC169" s="14"/>
      <c r="GTD169" s="14"/>
      <c r="GTE169" s="14"/>
      <c r="GTF169" s="14"/>
      <c r="GTG169" s="14"/>
      <c r="GTH169" s="14"/>
      <c r="GTI169" s="14"/>
      <c r="GTJ169" s="14"/>
      <c r="GTK169" s="14"/>
      <c r="GTL169" s="14"/>
      <c r="GTM169" s="14"/>
      <c r="GTN169" s="14"/>
      <c r="GTO169" s="14"/>
      <c r="GTP169" s="14"/>
      <c r="GTQ169" s="14"/>
      <c r="GTR169" s="14"/>
      <c r="GTS169" s="14"/>
      <c r="GTT169" s="14"/>
      <c r="GTU169" s="14"/>
      <c r="GTV169" s="14"/>
      <c r="GTW169" s="14"/>
      <c r="GTX169" s="14"/>
      <c r="GTY169" s="14"/>
      <c r="GTZ169" s="14"/>
      <c r="GUA169" s="14"/>
      <c r="GUB169" s="14"/>
      <c r="GUC169" s="14"/>
      <c r="GUD169" s="14"/>
      <c r="GUE169" s="14"/>
      <c r="GUF169" s="14"/>
      <c r="GUG169" s="14"/>
      <c r="GUH169" s="14"/>
      <c r="GUI169" s="14"/>
      <c r="GUJ169" s="14"/>
      <c r="GUK169" s="14"/>
      <c r="GUL169" s="14"/>
      <c r="GUM169" s="14"/>
      <c r="GUN169" s="14"/>
      <c r="GUO169" s="14"/>
      <c r="GUP169" s="14"/>
      <c r="GUQ169" s="14"/>
      <c r="GUR169" s="14"/>
      <c r="GUS169" s="14"/>
      <c r="GUT169" s="14"/>
      <c r="GUU169" s="14"/>
      <c r="GUV169" s="14"/>
      <c r="GUW169" s="14"/>
      <c r="GUX169" s="14"/>
      <c r="GUY169" s="14"/>
      <c r="GUZ169" s="14"/>
      <c r="GVA169" s="14"/>
      <c r="GVB169" s="14"/>
      <c r="GVC169" s="14"/>
      <c r="GVD169" s="14"/>
      <c r="GVE169" s="14"/>
      <c r="GVF169" s="14"/>
      <c r="GVG169" s="14"/>
      <c r="GVH169" s="14"/>
      <c r="GVI169" s="14"/>
      <c r="GVJ169" s="14"/>
      <c r="GVK169" s="14"/>
      <c r="GVL169" s="14"/>
      <c r="GVM169" s="14"/>
      <c r="GVN169" s="14"/>
      <c r="GVO169" s="14"/>
      <c r="GVP169" s="14"/>
      <c r="GVQ169" s="14"/>
      <c r="GVR169" s="14"/>
      <c r="GVS169" s="14"/>
      <c r="GVT169" s="14"/>
      <c r="GVU169" s="14"/>
      <c r="GVV169" s="14"/>
      <c r="GVW169" s="14"/>
      <c r="GVX169" s="14"/>
      <c r="GVY169" s="14"/>
      <c r="GVZ169" s="14"/>
      <c r="GWA169" s="14"/>
      <c r="GWB169" s="14"/>
      <c r="GWC169" s="14"/>
      <c r="GWD169" s="14"/>
      <c r="GWE169" s="14"/>
      <c r="GWF169" s="14"/>
      <c r="GWG169" s="14"/>
      <c r="GWH169" s="14"/>
      <c r="GWI169" s="14"/>
      <c r="GWJ169" s="14"/>
      <c r="GWK169" s="14"/>
      <c r="GWL169" s="14"/>
      <c r="GWM169" s="14"/>
      <c r="GWN169" s="14"/>
      <c r="GWO169" s="14"/>
      <c r="GWP169" s="14"/>
      <c r="GWQ169" s="14"/>
      <c r="GWR169" s="14"/>
      <c r="GWS169" s="14"/>
      <c r="GWT169" s="14"/>
      <c r="GWU169" s="14"/>
      <c r="GWV169" s="14"/>
      <c r="GWW169" s="14"/>
      <c r="GWX169" s="14"/>
      <c r="GWY169" s="14"/>
      <c r="GWZ169" s="14"/>
      <c r="GXA169" s="14"/>
      <c r="GXB169" s="14"/>
      <c r="GXC169" s="14"/>
      <c r="GXD169" s="14"/>
      <c r="GXE169" s="14"/>
      <c r="GXF169" s="14"/>
      <c r="GXG169" s="14"/>
      <c r="GXH169" s="14"/>
      <c r="GXI169" s="14"/>
      <c r="GXJ169" s="14"/>
      <c r="GXK169" s="14"/>
      <c r="GXL169" s="14"/>
      <c r="GXM169" s="14"/>
      <c r="GXN169" s="14"/>
      <c r="GXO169" s="14"/>
      <c r="GXP169" s="14"/>
      <c r="GXQ169" s="14"/>
      <c r="GXR169" s="14"/>
      <c r="GXS169" s="14"/>
      <c r="GXT169" s="14"/>
      <c r="GXU169" s="14"/>
      <c r="GXV169" s="14"/>
      <c r="GXW169" s="14"/>
      <c r="GXX169" s="14"/>
      <c r="GXY169" s="14"/>
      <c r="GXZ169" s="14"/>
      <c r="GYA169" s="14"/>
      <c r="GYB169" s="14"/>
      <c r="GYC169" s="14"/>
      <c r="GYD169" s="14"/>
      <c r="GYE169" s="14"/>
      <c r="GYF169" s="14"/>
      <c r="GYG169" s="14"/>
      <c r="GYH169" s="14"/>
      <c r="GYI169" s="14"/>
      <c r="GYJ169" s="14"/>
      <c r="GYK169" s="14"/>
      <c r="GYL169" s="14"/>
      <c r="GYM169" s="14"/>
      <c r="GYN169" s="14"/>
      <c r="GYO169" s="14"/>
      <c r="GYP169" s="14"/>
      <c r="GYQ169" s="14"/>
      <c r="GYR169" s="14"/>
      <c r="GYS169" s="14"/>
      <c r="GYT169" s="14"/>
      <c r="GYU169" s="14"/>
      <c r="GYV169" s="14"/>
      <c r="GYW169" s="14"/>
      <c r="GYX169" s="14"/>
      <c r="GYY169" s="14"/>
      <c r="GYZ169" s="14"/>
      <c r="GZA169" s="14"/>
      <c r="GZB169" s="14"/>
      <c r="GZC169" s="14"/>
      <c r="GZD169" s="14"/>
      <c r="GZE169" s="14"/>
      <c r="GZF169" s="14"/>
      <c r="GZG169" s="14"/>
      <c r="GZH169" s="14"/>
      <c r="GZI169" s="14"/>
      <c r="GZJ169" s="14"/>
      <c r="GZK169" s="14"/>
      <c r="GZL169" s="14"/>
      <c r="GZM169" s="14"/>
      <c r="GZN169" s="14"/>
      <c r="GZO169" s="14"/>
      <c r="GZP169" s="14"/>
      <c r="GZQ169" s="14"/>
      <c r="GZR169" s="14"/>
      <c r="GZS169" s="14"/>
      <c r="GZT169" s="14"/>
      <c r="GZU169" s="14"/>
      <c r="GZV169" s="14"/>
      <c r="GZW169" s="14"/>
      <c r="GZX169" s="14"/>
      <c r="GZY169" s="14"/>
      <c r="GZZ169" s="14"/>
      <c r="HAA169" s="14"/>
      <c r="HAB169" s="14"/>
      <c r="HAC169" s="14"/>
      <c r="HAD169" s="14"/>
      <c r="HAE169" s="14"/>
      <c r="HAF169" s="14"/>
      <c r="HAG169" s="14"/>
      <c r="HAH169" s="14"/>
      <c r="HAI169" s="14"/>
      <c r="HAJ169" s="14"/>
      <c r="HAK169" s="14"/>
      <c r="HAL169" s="14"/>
      <c r="HAM169" s="14"/>
      <c r="HAN169" s="14"/>
      <c r="HAO169" s="14"/>
      <c r="HAP169" s="14"/>
      <c r="HAQ169" s="14"/>
      <c r="HAR169" s="14"/>
      <c r="HAS169" s="14"/>
      <c r="HAT169" s="14"/>
      <c r="HAU169" s="14"/>
      <c r="HAV169" s="14"/>
      <c r="HAW169" s="14"/>
      <c r="HAX169" s="14"/>
      <c r="HAY169" s="14"/>
      <c r="HAZ169" s="14"/>
      <c r="HBA169" s="14"/>
      <c r="HBB169" s="14"/>
      <c r="HBC169" s="14"/>
      <c r="HBD169" s="14"/>
      <c r="HBE169" s="14"/>
      <c r="HBF169" s="14"/>
      <c r="HBG169" s="14"/>
      <c r="HBH169" s="14"/>
      <c r="HBI169" s="14"/>
      <c r="HBJ169" s="14"/>
      <c r="HBK169" s="14"/>
      <c r="HBL169" s="14"/>
      <c r="HBM169" s="14"/>
      <c r="HBN169" s="14"/>
      <c r="HBO169" s="14"/>
      <c r="HBP169" s="14"/>
      <c r="HBQ169" s="14"/>
      <c r="HBR169" s="14"/>
      <c r="HBS169" s="14"/>
      <c r="HBT169" s="14"/>
      <c r="HBU169" s="14"/>
      <c r="HBV169" s="14"/>
      <c r="HBW169" s="14"/>
      <c r="HBX169" s="14"/>
      <c r="HBY169" s="14"/>
      <c r="HBZ169" s="14"/>
      <c r="HCA169" s="14"/>
      <c r="HCB169" s="14"/>
      <c r="HCC169" s="14"/>
      <c r="HCD169" s="14"/>
      <c r="HCE169" s="14"/>
      <c r="HCF169" s="14"/>
      <c r="HCG169" s="14"/>
      <c r="HCH169" s="14"/>
      <c r="HCI169" s="14"/>
      <c r="HCJ169" s="14"/>
      <c r="HCK169" s="14"/>
      <c r="HCL169" s="14"/>
      <c r="HCM169" s="14"/>
      <c r="HCN169" s="14"/>
      <c r="HCO169" s="14"/>
      <c r="HCP169" s="14"/>
      <c r="HCQ169" s="14"/>
      <c r="HCR169" s="14"/>
      <c r="HCS169" s="14"/>
      <c r="HCT169" s="14"/>
      <c r="HCU169" s="14"/>
      <c r="HCV169" s="14"/>
      <c r="HCW169" s="14"/>
      <c r="HCX169" s="14"/>
      <c r="HCY169" s="14"/>
      <c r="HCZ169" s="14"/>
      <c r="HDA169" s="14"/>
      <c r="HDB169" s="14"/>
      <c r="HDC169" s="14"/>
      <c r="HDD169" s="14"/>
      <c r="HDE169" s="14"/>
      <c r="HDF169" s="14"/>
      <c r="HDG169" s="14"/>
      <c r="HDH169" s="14"/>
      <c r="HDI169" s="14"/>
      <c r="HDJ169" s="14"/>
      <c r="HDK169" s="14"/>
      <c r="HDL169" s="14"/>
      <c r="HDM169" s="14"/>
      <c r="HDN169" s="14"/>
      <c r="HDO169" s="14"/>
      <c r="HDP169" s="14"/>
      <c r="HDQ169" s="14"/>
      <c r="HDR169" s="14"/>
      <c r="HDS169" s="14"/>
      <c r="HDT169" s="14"/>
      <c r="HDU169" s="14"/>
      <c r="HDV169" s="14"/>
      <c r="HDW169" s="14"/>
      <c r="HDX169" s="14"/>
      <c r="HDY169" s="14"/>
      <c r="HDZ169" s="14"/>
      <c r="HEA169" s="14"/>
      <c r="HEB169" s="14"/>
      <c r="HEC169" s="14"/>
      <c r="HED169" s="14"/>
      <c r="HEE169" s="14"/>
      <c r="HEF169" s="14"/>
      <c r="HEG169" s="14"/>
      <c r="HEH169" s="14"/>
      <c r="HEI169" s="14"/>
      <c r="HEJ169" s="14"/>
      <c r="HEK169" s="14"/>
      <c r="HEL169" s="14"/>
      <c r="HEM169" s="14"/>
      <c r="HEN169" s="14"/>
      <c r="HEO169" s="14"/>
      <c r="HEP169" s="14"/>
      <c r="HEQ169" s="14"/>
      <c r="HER169" s="14"/>
      <c r="HES169" s="14"/>
      <c r="HET169" s="14"/>
      <c r="HEU169" s="14"/>
      <c r="HEV169" s="14"/>
      <c r="HEW169" s="14"/>
      <c r="HEX169" s="14"/>
      <c r="HEY169" s="14"/>
      <c r="HEZ169" s="14"/>
      <c r="HFA169" s="14"/>
      <c r="HFB169" s="14"/>
      <c r="HFC169" s="14"/>
      <c r="HFD169" s="14"/>
      <c r="HFE169" s="14"/>
      <c r="HFF169" s="14"/>
      <c r="HFG169" s="14"/>
      <c r="HFH169" s="14"/>
      <c r="HFI169" s="14"/>
      <c r="HFJ169" s="14"/>
      <c r="HFK169" s="14"/>
      <c r="HFL169" s="14"/>
      <c r="HFM169" s="14"/>
      <c r="HFN169" s="14"/>
      <c r="HFO169" s="14"/>
      <c r="HFP169" s="14"/>
      <c r="HFQ169" s="14"/>
      <c r="HFR169" s="14"/>
      <c r="HFS169" s="14"/>
      <c r="HFT169" s="14"/>
      <c r="HFU169" s="14"/>
      <c r="HFV169" s="14"/>
      <c r="HFW169" s="14"/>
      <c r="HFX169" s="14"/>
      <c r="HFY169" s="14"/>
      <c r="HFZ169" s="14"/>
      <c r="HGA169" s="14"/>
      <c r="HGB169" s="14"/>
      <c r="HGC169" s="14"/>
      <c r="HGD169" s="14"/>
      <c r="HGE169" s="14"/>
      <c r="HGF169" s="14"/>
      <c r="HGG169" s="14"/>
      <c r="HGH169" s="14"/>
      <c r="HGI169" s="14"/>
      <c r="HGJ169" s="14"/>
      <c r="HGK169" s="14"/>
      <c r="HGL169" s="14"/>
      <c r="HGM169" s="14"/>
      <c r="HGN169" s="14"/>
      <c r="HGO169" s="14"/>
      <c r="HGP169" s="14"/>
      <c r="HGQ169" s="14"/>
      <c r="HGR169" s="14"/>
      <c r="HGS169" s="14"/>
      <c r="HGT169" s="14"/>
      <c r="HGU169" s="14"/>
      <c r="HGV169" s="14"/>
      <c r="HGW169" s="14"/>
      <c r="HGX169" s="14"/>
      <c r="HGY169" s="14"/>
      <c r="HGZ169" s="14"/>
      <c r="HHA169" s="14"/>
      <c r="HHB169" s="14"/>
      <c r="HHC169" s="14"/>
      <c r="HHD169" s="14"/>
      <c r="HHE169" s="14"/>
      <c r="HHF169" s="14"/>
      <c r="HHG169" s="14"/>
      <c r="HHH169" s="14"/>
      <c r="HHI169" s="14"/>
      <c r="HHJ169" s="14"/>
      <c r="HHK169" s="14"/>
      <c r="HHL169" s="14"/>
      <c r="HHM169" s="14"/>
      <c r="HHN169" s="14"/>
      <c r="HHO169" s="14"/>
      <c r="HHP169" s="14"/>
      <c r="HHQ169" s="14"/>
      <c r="HHR169" s="14"/>
      <c r="HHS169" s="14"/>
      <c r="HHT169" s="14"/>
      <c r="HHU169" s="14"/>
      <c r="HHV169" s="14"/>
      <c r="HHW169" s="14"/>
      <c r="HHX169" s="14"/>
      <c r="HHY169" s="14"/>
      <c r="HHZ169" s="14"/>
      <c r="HIA169" s="14"/>
      <c r="HIB169" s="14"/>
      <c r="HIC169" s="14"/>
      <c r="HID169" s="14"/>
      <c r="HIE169" s="14"/>
      <c r="HIF169" s="14"/>
      <c r="HIG169" s="14"/>
      <c r="HIH169" s="14"/>
      <c r="HII169" s="14"/>
      <c r="HIJ169" s="14"/>
      <c r="HIK169" s="14"/>
      <c r="HIL169" s="14"/>
      <c r="HIM169" s="14"/>
      <c r="HIN169" s="14"/>
      <c r="HIO169" s="14"/>
      <c r="HIP169" s="14"/>
      <c r="HIQ169" s="14"/>
      <c r="HIR169" s="14"/>
      <c r="HIS169" s="14"/>
      <c r="HIT169" s="14"/>
      <c r="HIU169" s="14"/>
      <c r="HIV169" s="14"/>
      <c r="HIW169" s="14"/>
      <c r="HIX169" s="14"/>
      <c r="HIY169" s="14"/>
      <c r="HIZ169" s="14"/>
      <c r="HJA169" s="14"/>
      <c r="HJB169" s="14"/>
      <c r="HJC169" s="14"/>
      <c r="HJD169" s="14"/>
      <c r="HJE169" s="14"/>
      <c r="HJF169" s="14"/>
      <c r="HJG169" s="14"/>
      <c r="HJH169" s="14"/>
      <c r="HJI169" s="14"/>
      <c r="HJJ169" s="14"/>
      <c r="HJK169" s="14"/>
      <c r="HJL169" s="14"/>
      <c r="HJM169" s="14"/>
      <c r="HJN169" s="14"/>
      <c r="HJO169" s="14"/>
      <c r="HJP169" s="14"/>
      <c r="HJQ169" s="14"/>
      <c r="HJR169" s="14"/>
      <c r="HJS169" s="14"/>
      <c r="HJT169" s="14"/>
      <c r="HJU169" s="14"/>
      <c r="HJV169" s="14"/>
      <c r="HJW169" s="14"/>
      <c r="HJX169" s="14"/>
      <c r="HJY169" s="14"/>
      <c r="HJZ169" s="14"/>
      <c r="HKA169" s="14"/>
      <c r="HKB169" s="14"/>
      <c r="HKC169" s="14"/>
      <c r="HKD169" s="14"/>
      <c r="HKE169" s="14"/>
      <c r="HKF169" s="14"/>
      <c r="HKG169" s="14"/>
      <c r="HKH169" s="14"/>
      <c r="HKI169" s="14"/>
      <c r="HKJ169" s="14"/>
      <c r="HKK169" s="14"/>
      <c r="HKL169" s="14"/>
      <c r="HKM169" s="14"/>
      <c r="HKN169" s="14"/>
      <c r="HKO169" s="14"/>
      <c r="HKP169" s="14"/>
      <c r="HKQ169" s="14"/>
      <c r="HKR169" s="14"/>
      <c r="HKS169" s="14"/>
      <c r="HKT169" s="14"/>
      <c r="HKU169" s="14"/>
      <c r="HKV169" s="14"/>
      <c r="HKW169" s="14"/>
      <c r="HKX169" s="14"/>
      <c r="HKY169" s="14"/>
      <c r="HKZ169" s="14"/>
      <c r="HLA169" s="14"/>
      <c r="HLB169" s="14"/>
      <c r="HLC169" s="14"/>
      <c r="HLD169" s="14"/>
      <c r="HLE169" s="14"/>
      <c r="HLF169" s="14"/>
      <c r="HLG169" s="14"/>
      <c r="HLH169" s="14"/>
      <c r="HLI169" s="14"/>
      <c r="HLJ169" s="14"/>
      <c r="HLK169" s="14"/>
      <c r="HLL169" s="14"/>
      <c r="HLM169" s="14"/>
      <c r="HLN169" s="14"/>
      <c r="HLO169" s="14"/>
      <c r="HLP169" s="14"/>
      <c r="HLQ169" s="14"/>
      <c r="HLR169" s="14"/>
      <c r="HLS169" s="14"/>
      <c r="HLT169" s="14"/>
      <c r="HLU169" s="14"/>
      <c r="HLV169" s="14"/>
      <c r="HLW169" s="14"/>
      <c r="HLX169" s="14"/>
      <c r="HLY169" s="14"/>
      <c r="HLZ169" s="14"/>
      <c r="HMA169" s="14"/>
      <c r="HMB169" s="14"/>
      <c r="HMC169" s="14"/>
      <c r="HMD169" s="14"/>
      <c r="HME169" s="14"/>
      <c r="HMF169" s="14"/>
      <c r="HMG169" s="14"/>
      <c r="HMH169" s="14"/>
      <c r="HMI169" s="14"/>
      <c r="HMJ169" s="14"/>
      <c r="HMK169" s="14"/>
      <c r="HML169" s="14"/>
      <c r="HMM169" s="14"/>
      <c r="HMN169" s="14"/>
      <c r="HMO169" s="14"/>
      <c r="HMP169" s="14"/>
      <c r="HMQ169" s="14"/>
      <c r="HMR169" s="14"/>
      <c r="HMS169" s="14"/>
      <c r="HMT169" s="14"/>
      <c r="HMU169" s="14"/>
      <c r="HMV169" s="14"/>
      <c r="HMW169" s="14"/>
      <c r="HMX169" s="14"/>
      <c r="HMY169" s="14"/>
      <c r="HMZ169" s="14"/>
      <c r="HNA169" s="14"/>
      <c r="HNB169" s="14"/>
      <c r="HNC169" s="14"/>
      <c r="HND169" s="14"/>
      <c r="HNE169" s="14"/>
      <c r="HNF169" s="14"/>
      <c r="HNG169" s="14"/>
      <c r="HNH169" s="14"/>
      <c r="HNI169" s="14"/>
      <c r="HNJ169" s="14"/>
      <c r="HNK169" s="14"/>
      <c r="HNL169" s="14"/>
      <c r="HNM169" s="14"/>
      <c r="HNN169" s="14"/>
      <c r="HNO169" s="14"/>
      <c r="HNP169" s="14"/>
      <c r="HNQ169" s="14"/>
      <c r="HNR169" s="14"/>
      <c r="HNS169" s="14"/>
      <c r="HNT169" s="14"/>
      <c r="HNU169" s="14"/>
      <c r="HNV169" s="14"/>
      <c r="HNW169" s="14"/>
      <c r="HNX169" s="14"/>
      <c r="HNY169" s="14"/>
      <c r="HNZ169" s="14"/>
      <c r="HOA169" s="14"/>
      <c r="HOB169" s="14"/>
      <c r="HOC169" s="14"/>
      <c r="HOD169" s="14"/>
      <c r="HOE169" s="14"/>
      <c r="HOF169" s="14"/>
      <c r="HOG169" s="14"/>
      <c r="HOH169" s="14"/>
      <c r="HOI169" s="14"/>
      <c r="HOJ169" s="14"/>
      <c r="HOK169" s="14"/>
      <c r="HOL169" s="14"/>
      <c r="HOM169" s="14"/>
      <c r="HON169" s="14"/>
      <c r="HOO169" s="14"/>
      <c r="HOP169" s="14"/>
      <c r="HOQ169" s="14"/>
      <c r="HOR169" s="14"/>
      <c r="HOS169" s="14"/>
      <c r="HOT169" s="14"/>
      <c r="HOU169" s="14"/>
      <c r="HOV169" s="14"/>
      <c r="HOW169" s="14"/>
      <c r="HOX169" s="14"/>
      <c r="HOY169" s="14"/>
      <c r="HOZ169" s="14"/>
      <c r="HPA169" s="14"/>
      <c r="HPB169" s="14"/>
      <c r="HPC169" s="14"/>
      <c r="HPD169" s="14"/>
      <c r="HPE169" s="14"/>
      <c r="HPF169" s="14"/>
      <c r="HPG169" s="14"/>
      <c r="HPH169" s="14"/>
      <c r="HPI169" s="14"/>
      <c r="HPJ169" s="14"/>
      <c r="HPK169" s="14"/>
      <c r="HPL169" s="14"/>
      <c r="HPM169" s="14"/>
      <c r="HPN169" s="14"/>
      <c r="HPO169" s="14"/>
      <c r="HPP169" s="14"/>
      <c r="HPQ169" s="14"/>
      <c r="HPR169" s="14"/>
      <c r="HPS169" s="14"/>
      <c r="HPT169" s="14"/>
      <c r="HPU169" s="14"/>
      <c r="HPV169" s="14"/>
      <c r="HPW169" s="14"/>
      <c r="HPX169" s="14"/>
      <c r="HPY169" s="14"/>
      <c r="HPZ169" s="14"/>
      <c r="HQA169" s="14"/>
      <c r="HQB169" s="14"/>
      <c r="HQC169" s="14"/>
      <c r="HQD169" s="14"/>
      <c r="HQE169" s="14"/>
      <c r="HQF169" s="14"/>
      <c r="HQG169" s="14"/>
      <c r="HQH169" s="14"/>
      <c r="HQI169" s="14"/>
      <c r="HQJ169" s="14"/>
      <c r="HQK169" s="14"/>
      <c r="HQL169" s="14"/>
      <c r="HQM169" s="14"/>
      <c r="HQN169" s="14"/>
      <c r="HQO169" s="14"/>
      <c r="HQP169" s="14"/>
      <c r="HQQ169" s="14"/>
      <c r="HQR169" s="14"/>
      <c r="HQS169" s="14"/>
      <c r="HQT169" s="14"/>
      <c r="HQU169" s="14"/>
      <c r="HQV169" s="14"/>
      <c r="HQW169" s="14"/>
      <c r="HQX169" s="14"/>
      <c r="HQY169" s="14"/>
      <c r="HQZ169" s="14"/>
      <c r="HRA169" s="14"/>
      <c r="HRB169" s="14"/>
      <c r="HRC169" s="14"/>
      <c r="HRD169" s="14"/>
      <c r="HRE169" s="14"/>
      <c r="HRF169" s="14"/>
      <c r="HRG169" s="14"/>
      <c r="HRH169" s="14"/>
      <c r="HRI169" s="14"/>
      <c r="HRJ169" s="14"/>
      <c r="HRK169" s="14"/>
      <c r="HRL169" s="14"/>
      <c r="HRM169" s="14"/>
      <c r="HRN169" s="14"/>
      <c r="HRO169" s="14"/>
      <c r="HRP169" s="14"/>
      <c r="HRQ169" s="14"/>
      <c r="HRR169" s="14"/>
      <c r="HRS169" s="14"/>
      <c r="HRT169" s="14"/>
      <c r="HRU169" s="14"/>
      <c r="HRV169" s="14"/>
      <c r="HRW169" s="14"/>
      <c r="HRX169" s="14"/>
      <c r="HRY169" s="14"/>
      <c r="HRZ169" s="14"/>
      <c r="HSA169" s="14"/>
      <c r="HSB169" s="14"/>
      <c r="HSC169" s="14"/>
      <c r="HSD169" s="14"/>
      <c r="HSE169" s="14"/>
      <c r="HSF169" s="14"/>
      <c r="HSG169" s="14"/>
      <c r="HSH169" s="14"/>
      <c r="HSI169" s="14"/>
      <c r="HSJ169" s="14"/>
      <c r="HSK169" s="14"/>
      <c r="HSL169" s="14"/>
      <c r="HSM169" s="14"/>
      <c r="HSN169" s="14"/>
      <c r="HSO169" s="14"/>
      <c r="HSP169" s="14"/>
      <c r="HSQ169" s="14"/>
      <c r="HSR169" s="14"/>
      <c r="HSS169" s="14"/>
      <c r="HST169" s="14"/>
      <c r="HSU169" s="14"/>
      <c r="HSV169" s="14"/>
      <c r="HSW169" s="14"/>
      <c r="HSX169" s="14"/>
      <c r="HSY169" s="14"/>
      <c r="HSZ169" s="14"/>
      <c r="HTA169" s="14"/>
      <c r="HTB169" s="14"/>
      <c r="HTC169" s="14"/>
      <c r="HTD169" s="14"/>
      <c r="HTE169" s="14"/>
      <c r="HTF169" s="14"/>
      <c r="HTG169" s="14"/>
      <c r="HTH169" s="14"/>
      <c r="HTI169" s="14"/>
      <c r="HTJ169" s="14"/>
      <c r="HTK169" s="14"/>
      <c r="HTL169" s="14"/>
      <c r="HTM169" s="14"/>
      <c r="HTN169" s="14"/>
      <c r="HTO169" s="14"/>
      <c r="HTP169" s="14"/>
      <c r="HTQ169" s="14"/>
      <c r="HTR169" s="14"/>
      <c r="HTS169" s="14"/>
      <c r="HTT169" s="14"/>
      <c r="HTU169" s="14"/>
      <c r="HTV169" s="14"/>
      <c r="HTW169" s="14"/>
      <c r="HTX169" s="14"/>
      <c r="HTY169" s="14"/>
      <c r="HTZ169" s="14"/>
      <c r="HUA169" s="14"/>
      <c r="HUB169" s="14"/>
      <c r="HUC169" s="14"/>
      <c r="HUD169" s="14"/>
      <c r="HUE169" s="14"/>
      <c r="HUF169" s="14"/>
      <c r="HUG169" s="14"/>
      <c r="HUH169" s="14"/>
      <c r="HUI169" s="14"/>
      <c r="HUJ169" s="14"/>
      <c r="HUK169" s="14"/>
      <c r="HUL169" s="14"/>
      <c r="HUM169" s="14"/>
      <c r="HUN169" s="14"/>
      <c r="HUO169" s="14"/>
      <c r="HUP169" s="14"/>
      <c r="HUQ169" s="14"/>
      <c r="HUR169" s="14"/>
      <c r="HUS169" s="14"/>
      <c r="HUT169" s="14"/>
      <c r="HUU169" s="14"/>
      <c r="HUV169" s="14"/>
      <c r="HUW169" s="14"/>
      <c r="HUX169" s="14"/>
      <c r="HUY169" s="14"/>
      <c r="HUZ169" s="14"/>
      <c r="HVA169" s="14"/>
      <c r="HVB169" s="14"/>
      <c r="HVC169" s="14"/>
      <c r="HVD169" s="14"/>
      <c r="HVE169" s="14"/>
      <c r="HVF169" s="14"/>
      <c r="HVG169" s="14"/>
      <c r="HVH169" s="14"/>
      <c r="HVI169" s="14"/>
      <c r="HVJ169" s="14"/>
      <c r="HVK169" s="14"/>
      <c r="HVL169" s="14"/>
      <c r="HVM169" s="14"/>
      <c r="HVN169" s="14"/>
      <c r="HVO169" s="14"/>
      <c r="HVP169" s="14"/>
      <c r="HVQ169" s="14"/>
      <c r="HVR169" s="14"/>
      <c r="HVS169" s="14"/>
      <c r="HVT169" s="14"/>
      <c r="HVU169" s="14"/>
      <c r="HVV169" s="14"/>
      <c r="HVW169" s="14"/>
      <c r="HVX169" s="14"/>
      <c r="HVY169" s="14"/>
      <c r="HVZ169" s="14"/>
      <c r="HWA169" s="14"/>
      <c r="HWB169" s="14"/>
      <c r="HWC169" s="14"/>
      <c r="HWD169" s="14"/>
      <c r="HWE169" s="14"/>
      <c r="HWF169" s="14"/>
      <c r="HWG169" s="14"/>
      <c r="HWH169" s="14"/>
      <c r="HWI169" s="14"/>
      <c r="HWJ169" s="14"/>
      <c r="HWK169" s="14"/>
      <c r="HWL169" s="14"/>
      <c r="HWM169" s="14"/>
      <c r="HWN169" s="14"/>
      <c r="HWO169" s="14"/>
      <c r="HWP169" s="14"/>
      <c r="HWQ169" s="14"/>
      <c r="HWR169" s="14"/>
      <c r="HWS169" s="14"/>
      <c r="HWT169" s="14"/>
      <c r="HWU169" s="14"/>
      <c r="HWV169" s="14"/>
      <c r="HWW169" s="14"/>
      <c r="HWX169" s="14"/>
      <c r="HWY169" s="14"/>
      <c r="HWZ169" s="14"/>
      <c r="HXA169" s="14"/>
      <c r="HXB169" s="14"/>
      <c r="HXC169" s="14"/>
      <c r="HXD169" s="14"/>
      <c r="HXE169" s="14"/>
      <c r="HXF169" s="14"/>
      <c r="HXG169" s="14"/>
      <c r="HXH169" s="14"/>
      <c r="HXI169" s="14"/>
      <c r="HXJ169" s="14"/>
      <c r="HXK169" s="14"/>
      <c r="HXL169" s="14"/>
      <c r="HXM169" s="14"/>
      <c r="HXN169" s="14"/>
      <c r="HXO169" s="14"/>
      <c r="HXP169" s="14"/>
      <c r="HXQ169" s="14"/>
      <c r="HXR169" s="14"/>
      <c r="HXS169" s="14"/>
      <c r="HXT169" s="14"/>
      <c r="HXU169" s="14"/>
      <c r="HXV169" s="14"/>
      <c r="HXW169" s="14"/>
      <c r="HXX169" s="14"/>
      <c r="HXY169" s="14"/>
      <c r="HXZ169" s="14"/>
      <c r="HYA169" s="14"/>
      <c r="HYB169" s="14"/>
      <c r="HYC169" s="14"/>
      <c r="HYD169" s="14"/>
      <c r="HYE169" s="14"/>
      <c r="HYF169" s="14"/>
      <c r="HYG169" s="14"/>
      <c r="HYH169" s="14"/>
      <c r="HYI169" s="14"/>
      <c r="HYJ169" s="14"/>
      <c r="HYK169" s="14"/>
      <c r="HYL169" s="14"/>
      <c r="HYM169" s="14"/>
      <c r="HYN169" s="14"/>
      <c r="HYO169" s="14"/>
      <c r="HYP169" s="14"/>
      <c r="HYQ169" s="14"/>
      <c r="HYR169" s="14"/>
      <c r="HYS169" s="14"/>
      <c r="HYT169" s="14"/>
      <c r="HYU169" s="14"/>
      <c r="HYV169" s="14"/>
      <c r="HYW169" s="14"/>
      <c r="HYX169" s="14"/>
      <c r="HYY169" s="14"/>
      <c r="HYZ169" s="14"/>
      <c r="HZA169" s="14"/>
      <c r="HZB169" s="14"/>
      <c r="HZC169" s="14"/>
      <c r="HZD169" s="14"/>
      <c r="HZE169" s="14"/>
      <c r="HZF169" s="14"/>
      <c r="HZG169" s="14"/>
      <c r="HZH169" s="14"/>
      <c r="HZI169" s="14"/>
      <c r="HZJ169" s="14"/>
      <c r="HZK169" s="14"/>
      <c r="HZL169" s="14"/>
      <c r="HZM169" s="14"/>
      <c r="HZN169" s="14"/>
      <c r="HZO169" s="14"/>
      <c r="HZP169" s="14"/>
      <c r="HZQ169" s="14"/>
      <c r="HZR169" s="14"/>
      <c r="HZS169" s="14"/>
      <c r="HZT169" s="14"/>
      <c r="HZU169" s="14"/>
      <c r="HZV169" s="14"/>
      <c r="HZW169" s="14"/>
      <c r="HZX169" s="14"/>
      <c r="HZY169" s="14"/>
      <c r="HZZ169" s="14"/>
      <c r="IAA169" s="14"/>
      <c r="IAB169" s="14"/>
      <c r="IAC169" s="14"/>
      <c r="IAD169" s="14"/>
      <c r="IAE169" s="14"/>
      <c r="IAF169" s="14"/>
      <c r="IAG169" s="14"/>
      <c r="IAH169" s="14"/>
      <c r="IAI169" s="14"/>
      <c r="IAJ169" s="14"/>
      <c r="IAK169" s="14"/>
      <c r="IAL169" s="14"/>
      <c r="IAM169" s="14"/>
      <c r="IAN169" s="14"/>
      <c r="IAO169" s="14"/>
      <c r="IAP169" s="14"/>
      <c r="IAQ169" s="14"/>
      <c r="IAR169" s="14"/>
      <c r="IAS169" s="14"/>
      <c r="IAT169" s="14"/>
      <c r="IAU169" s="14"/>
      <c r="IAV169" s="14"/>
      <c r="IAW169" s="14"/>
      <c r="IAX169" s="14"/>
      <c r="IAY169" s="14"/>
      <c r="IAZ169" s="14"/>
      <c r="IBA169" s="14"/>
      <c r="IBB169" s="14"/>
      <c r="IBC169" s="14"/>
      <c r="IBD169" s="14"/>
      <c r="IBE169" s="14"/>
      <c r="IBF169" s="14"/>
      <c r="IBG169" s="14"/>
      <c r="IBH169" s="14"/>
      <c r="IBI169" s="14"/>
      <c r="IBJ169" s="14"/>
      <c r="IBK169" s="14"/>
      <c r="IBL169" s="14"/>
      <c r="IBM169" s="14"/>
      <c r="IBN169" s="14"/>
      <c r="IBO169" s="14"/>
      <c r="IBP169" s="14"/>
      <c r="IBQ169" s="14"/>
      <c r="IBR169" s="14"/>
      <c r="IBS169" s="14"/>
      <c r="IBT169" s="14"/>
      <c r="IBU169" s="14"/>
      <c r="IBV169" s="14"/>
      <c r="IBW169" s="14"/>
      <c r="IBX169" s="14"/>
      <c r="IBY169" s="14"/>
      <c r="IBZ169" s="14"/>
      <c r="ICA169" s="14"/>
      <c r="ICB169" s="14"/>
      <c r="ICC169" s="14"/>
      <c r="ICD169" s="14"/>
      <c r="ICE169" s="14"/>
      <c r="ICF169" s="14"/>
      <c r="ICG169" s="14"/>
      <c r="ICH169" s="14"/>
      <c r="ICI169" s="14"/>
      <c r="ICJ169" s="14"/>
      <c r="ICK169" s="14"/>
      <c r="ICL169" s="14"/>
      <c r="ICM169" s="14"/>
      <c r="ICN169" s="14"/>
      <c r="ICO169" s="14"/>
      <c r="ICP169" s="14"/>
      <c r="ICQ169" s="14"/>
      <c r="ICR169" s="14"/>
      <c r="ICS169" s="14"/>
      <c r="ICT169" s="14"/>
      <c r="ICU169" s="14"/>
      <c r="ICV169" s="14"/>
      <c r="ICW169" s="14"/>
      <c r="ICX169" s="14"/>
      <c r="ICY169" s="14"/>
      <c r="ICZ169" s="14"/>
      <c r="IDA169" s="14"/>
      <c r="IDB169" s="14"/>
      <c r="IDC169" s="14"/>
      <c r="IDD169" s="14"/>
      <c r="IDE169" s="14"/>
      <c r="IDF169" s="14"/>
      <c r="IDG169" s="14"/>
      <c r="IDH169" s="14"/>
      <c r="IDI169" s="14"/>
      <c r="IDJ169" s="14"/>
      <c r="IDK169" s="14"/>
      <c r="IDL169" s="14"/>
      <c r="IDM169" s="14"/>
      <c r="IDN169" s="14"/>
      <c r="IDO169" s="14"/>
      <c r="IDP169" s="14"/>
      <c r="IDQ169" s="14"/>
      <c r="IDR169" s="14"/>
      <c r="IDS169" s="14"/>
      <c r="IDT169" s="14"/>
      <c r="IDU169" s="14"/>
      <c r="IDV169" s="14"/>
      <c r="IDW169" s="14"/>
      <c r="IDX169" s="14"/>
      <c r="IDY169" s="14"/>
      <c r="IDZ169" s="14"/>
      <c r="IEA169" s="14"/>
      <c r="IEB169" s="14"/>
      <c r="IEC169" s="14"/>
      <c r="IED169" s="14"/>
      <c r="IEE169" s="14"/>
      <c r="IEF169" s="14"/>
      <c r="IEG169" s="14"/>
      <c r="IEH169" s="14"/>
      <c r="IEI169" s="14"/>
      <c r="IEJ169" s="14"/>
      <c r="IEK169" s="14"/>
      <c r="IEL169" s="14"/>
      <c r="IEM169" s="14"/>
      <c r="IEN169" s="14"/>
      <c r="IEO169" s="14"/>
      <c r="IEP169" s="14"/>
      <c r="IEQ169" s="14"/>
      <c r="IER169" s="14"/>
      <c r="IES169" s="14"/>
      <c r="IET169" s="14"/>
      <c r="IEU169" s="14"/>
      <c r="IEV169" s="14"/>
      <c r="IEW169" s="14"/>
      <c r="IEX169" s="14"/>
      <c r="IEY169" s="14"/>
      <c r="IEZ169" s="14"/>
      <c r="IFA169" s="14"/>
      <c r="IFB169" s="14"/>
      <c r="IFC169" s="14"/>
      <c r="IFD169" s="14"/>
      <c r="IFE169" s="14"/>
      <c r="IFF169" s="14"/>
      <c r="IFG169" s="14"/>
      <c r="IFH169" s="14"/>
      <c r="IFI169" s="14"/>
      <c r="IFJ169" s="14"/>
      <c r="IFK169" s="14"/>
      <c r="IFL169" s="14"/>
      <c r="IFM169" s="14"/>
      <c r="IFN169" s="14"/>
      <c r="IFO169" s="14"/>
      <c r="IFP169" s="14"/>
      <c r="IFQ169" s="14"/>
      <c r="IFR169" s="14"/>
      <c r="IFS169" s="14"/>
      <c r="IFT169" s="14"/>
      <c r="IFU169" s="14"/>
      <c r="IFV169" s="14"/>
      <c r="IFW169" s="14"/>
      <c r="IFX169" s="14"/>
      <c r="IFY169" s="14"/>
      <c r="IFZ169" s="14"/>
      <c r="IGA169" s="14"/>
      <c r="IGB169" s="14"/>
      <c r="IGC169" s="14"/>
      <c r="IGD169" s="14"/>
      <c r="IGE169" s="14"/>
      <c r="IGF169" s="14"/>
      <c r="IGG169" s="14"/>
      <c r="IGH169" s="14"/>
      <c r="IGI169" s="14"/>
      <c r="IGJ169" s="14"/>
      <c r="IGK169" s="14"/>
      <c r="IGL169" s="14"/>
      <c r="IGM169" s="14"/>
      <c r="IGN169" s="14"/>
      <c r="IGO169" s="14"/>
      <c r="IGP169" s="14"/>
      <c r="IGQ169" s="14"/>
      <c r="IGR169" s="14"/>
      <c r="IGS169" s="14"/>
      <c r="IGT169" s="14"/>
      <c r="IGU169" s="14"/>
      <c r="IGV169" s="14"/>
      <c r="IGW169" s="14"/>
      <c r="IGX169" s="14"/>
      <c r="IGY169" s="14"/>
      <c r="IGZ169" s="14"/>
      <c r="IHA169" s="14"/>
      <c r="IHB169" s="14"/>
      <c r="IHC169" s="14"/>
      <c r="IHD169" s="14"/>
      <c r="IHE169" s="14"/>
      <c r="IHF169" s="14"/>
      <c r="IHG169" s="14"/>
      <c r="IHH169" s="14"/>
      <c r="IHI169" s="14"/>
      <c r="IHJ169" s="14"/>
      <c r="IHK169" s="14"/>
      <c r="IHL169" s="14"/>
      <c r="IHM169" s="14"/>
      <c r="IHN169" s="14"/>
      <c r="IHO169" s="14"/>
      <c r="IHP169" s="14"/>
      <c r="IHQ169" s="14"/>
      <c r="IHR169" s="14"/>
      <c r="IHS169" s="14"/>
      <c r="IHT169" s="14"/>
      <c r="IHU169" s="14"/>
      <c r="IHV169" s="14"/>
      <c r="IHW169" s="14"/>
      <c r="IHX169" s="14"/>
      <c r="IHY169" s="14"/>
      <c r="IHZ169" s="14"/>
      <c r="IIA169" s="14"/>
      <c r="IIB169" s="14"/>
      <c r="IIC169" s="14"/>
      <c r="IID169" s="14"/>
      <c r="IIE169" s="14"/>
      <c r="IIF169" s="14"/>
      <c r="IIG169" s="14"/>
      <c r="IIH169" s="14"/>
      <c r="III169" s="14"/>
      <c r="IIJ169" s="14"/>
      <c r="IIK169" s="14"/>
      <c r="IIL169" s="14"/>
      <c r="IIM169" s="14"/>
      <c r="IIN169" s="14"/>
      <c r="IIO169" s="14"/>
      <c r="IIP169" s="14"/>
      <c r="IIQ169" s="14"/>
      <c r="IIR169" s="14"/>
      <c r="IIS169" s="14"/>
      <c r="IIT169" s="14"/>
      <c r="IIU169" s="14"/>
      <c r="IIV169" s="14"/>
      <c r="IIW169" s="14"/>
      <c r="IIX169" s="14"/>
      <c r="IIY169" s="14"/>
      <c r="IIZ169" s="14"/>
      <c r="IJA169" s="14"/>
      <c r="IJB169" s="14"/>
      <c r="IJC169" s="14"/>
      <c r="IJD169" s="14"/>
      <c r="IJE169" s="14"/>
      <c r="IJF169" s="14"/>
      <c r="IJG169" s="14"/>
      <c r="IJH169" s="14"/>
      <c r="IJI169" s="14"/>
      <c r="IJJ169" s="14"/>
      <c r="IJK169" s="14"/>
      <c r="IJL169" s="14"/>
      <c r="IJM169" s="14"/>
      <c r="IJN169" s="14"/>
      <c r="IJO169" s="14"/>
      <c r="IJP169" s="14"/>
      <c r="IJQ169" s="14"/>
      <c r="IJR169" s="14"/>
      <c r="IJS169" s="14"/>
      <c r="IJT169" s="14"/>
      <c r="IJU169" s="14"/>
      <c r="IJV169" s="14"/>
      <c r="IJW169" s="14"/>
      <c r="IJX169" s="14"/>
      <c r="IJY169" s="14"/>
      <c r="IJZ169" s="14"/>
      <c r="IKA169" s="14"/>
      <c r="IKB169" s="14"/>
      <c r="IKC169" s="14"/>
      <c r="IKD169" s="14"/>
      <c r="IKE169" s="14"/>
      <c r="IKF169" s="14"/>
      <c r="IKG169" s="14"/>
      <c r="IKH169" s="14"/>
      <c r="IKI169" s="14"/>
      <c r="IKJ169" s="14"/>
      <c r="IKK169" s="14"/>
      <c r="IKL169" s="14"/>
      <c r="IKM169" s="14"/>
      <c r="IKN169" s="14"/>
      <c r="IKO169" s="14"/>
      <c r="IKP169" s="14"/>
      <c r="IKQ169" s="14"/>
      <c r="IKR169" s="14"/>
      <c r="IKS169" s="14"/>
      <c r="IKT169" s="14"/>
      <c r="IKU169" s="14"/>
      <c r="IKV169" s="14"/>
      <c r="IKW169" s="14"/>
      <c r="IKX169" s="14"/>
      <c r="IKY169" s="14"/>
      <c r="IKZ169" s="14"/>
      <c r="ILA169" s="14"/>
      <c r="ILB169" s="14"/>
      <c r="ILC169" s="14"/>
      <c r="ILD169" s="14"/>
      <c r="ILE169" s="14"/>
      <c r="ILF169" s="14"/>
      <c r="ILG169" s="14"/>
      <c r="ILH169" s="14"/>
      <c r="ILI169" s="14"/>
      <c r="ILJ169" s="14"/>
      <c r="ILK169" s="14"/>
      <c r="ILL169" s="14"/>
      <c r="ILM169" s="14"/>
      <c r="ILN169" s="14"/>
      <c r="ILO169" s="14"/>
      <c r="ILP169" s="14"/>
      <c r="ILQ169" s="14"/>
      <c r="ILR169" s="14"/>
      <c r="ILS169" s="14"/>
      <c r="ILT169" s="14"/>
      <c r="ILU169" s="14"/>
      <c r="ILV169" s="14"/>
      <c r="ILW169" s="14"/>
      <c r="ILX169" s="14"/>
      <c r="ILY169" s="14"/>
      <c r="ILZ169" s="14"/>
      <c r="IMA169" s="14"/>
      <c r="IMB169" s="14"/>
      <c r="IMC169" s="14"/>
      <c r="IMD169" s="14"/>
      <c r="IME169" s="14"/>
      <c r="IMF169" s="14"/>
      <c r="IMG169" s="14"/>
      <c r="IMH169" s="14"/>
      <c r="IMI169" s="14"/>
      <c r="IMJ169" s="14"/>
      <c r="IMK169" s="14"/>
      <c r="IML169" s="14"/>
      <c r="IMM169" s="14"/>
      <c r="IMN169" s="14"/>
      <c r="IMO169" s="14"/>
      <c r="IMP169" s="14"/>
      <c r="IMQ169" s="14"/>
      <c r="IMR169" s="14"/>
      <c r="IMS169" s="14"/>
      <c r="IMT169" s="14"/>
      <c r="IMU169" s="14"/>
      <c r="IMV169" s="14"/>
      <c r="IMW169" s="14"/>
      <c r="IMX169" s="14"/>
      <c r="IMY169" s="14"/>
      <c r="IMZ169" s="14"/>
      <c r="INA169" s="14"/>
      <c r="INB169" s="14"/>
      <c r="INC169" s="14"/>
      <c r="IND169" s="14"/>
      <c r="INE169" s="14"/>
      <c r="INF169" s="14"/>
      <c r="ING169" s="14"/>
      <c r="INH169" s="14"/>
      <c r="INI169" s="14"/>
      <c r="INJ169" s="14"/>
      <c r="INK169" s="14"/>
      <c r="INL169" s="14"/>
      <c r="INM169" s="14"/>
      <c r="INN169" s="14"/>
      <c r="INO169" s="14"/>
      <c r="INP169" s="14"/>
      <c r="INQ169" s="14"/>
      <c r="INR169" s="14"/>
      <c r="INS169" s="14"/>
      <c r="INT169" s="14"/>
      <c r="INU169" s="14"/>
      <c r="INV169" s="14"/>
      <c r="INW169" s="14"/>
      <c r="INX169" s="14"/>
      <c r="INY169" s="14"/>
      <c r="INZ169" s="14"/>
      <c r="IOA169" s="14"/>
      <c r="IOB169" s="14"/>
      <c r="IOC169" s="14"/>
      <c r="IOD169" s="14"/>
      <c r="IOE169" s="14"/>
      <c r="IOF169" s="14"/>
      <c r="IOG169" s="14"/>
      <c r="IOH169" s="14"/>
      <c r="IOI169" s="14"/>
      <c r="IOJ169" s="14"/>
      <c r="IOK169" s="14"/>
      <c r="IOL169" s="14"/>
      <c r="IOM169" s="14"/>
      <c r="ION169" s="14"/>
      <c r="IOO169" s="14"/>
      <c r="IOP169" s="14"/>
      <c r="IOQ169" s="14"/>
      <c r="IOR169" s="14"/>
      <c r="IOS169" s="14"/>
      <c r="IOT169" s="14"/>
      <c r="IOU169" s="14"/>
      <c r="IOV169" s="14"/>
      <c r="IOW169" s="14"/>
      <c r="IOX169" s="14"/>
      <c r="IOY169" s="14"/>
      <c r="IOZ169" s="14"/>
      <c r="IPA169" s="14"/>
      <c r="IPB169" s="14"/>
      <c r="IPC169" s="14"/>
      <c r="IPD169" s="14"/>
      <c r="IPE169" s="14"/>
      <c r="IPF169" s="14"/>
      <c r="IPG169" s="14"/>
      <c r="IPH169" s="14"/>
      <c r="IPI169" s="14"/>
      <c r="IPJ169" s="14"/>
      <c r="IPK169" s="14"/>
      <c r="IPL169" s="14"/>
      <c r="IPM169" s="14"/>
      <c r="IPN169" s="14"/>
      <c r="IPO169" s="14"/>
      <c r="IPP169" s="14"/>
      <c r="IPQ169" s="14"/>
      <c r="IPR169" s="14"/>
      <c r="IPS169" s="14"/>
      <c r="IPT169" s="14"/>
      <c r="IPU169" s="14"/>
      <c r="IPV169" s="14"/>
      <c r="IPW169" s="14"/>
      <c r="IPX169" s="14"/>
      <c r="IPY169" s="14"/>
      <c r="IPZ169" s="14"/>
      <c r="IQA169" s="14"/>
      <c r="IQB169" s="14"/>
      <c r="IQC169" s="14"/>
      <c r="IQD169" s="14"/>
      <c r="IQE169" s="14"/>
      <c r="IQF169" s="14"/>
      <c r="IQG169" s="14"/>
      <c r="IQH169" s="14"/>
      <c r="IQI169" s="14"/>
      <c r="IQJ169" s="14"/>
      <c r="IQK169" s="14"/>
      <c r="IQL169" s="14"/>
      <c r="IQM169" s="14"/>
      <c r="IQN169" s="14"/>
      <c r="IQO169" s="14"/>
      <c r="IQP169" s="14"/>
      <c r="IQQ169" s="14"/>
      <c r="IQR169" s="14"/>
      <c r="IQS169" s="14"/>
      <c r="IQT169" s="14"/>
      <c r="IQU169" s="14"/>
      <c r="IQV169" s="14"/>
      <c r="IQW169" s="14"/>
      <c r="IQX169" s="14"/>
      <c r="IQY169" s="14"/>
      <c r="IQZ169" s="14"/>
      <c r="IRA169" s="14"/>
      <c r="IRB169" s="14"/>
      <c r="IRC169" s="14"/>
      <c r="IRD169" s="14"/>
      <c r="IRE169" s="14"/>
      <c r="IRF169" s="14"/>
      <c r="IRG169" s="14"/>
      <c r="IRH169" s="14"/>
      <c r="IRI169" s="14"/>
      <c r="IRJ169" s="14"/>
      <c r="IRK169" s="14"/>
      <c r="IRL169" s="14"/>
      <c r="IRM169" s="14"/>
      <c r="IRN169" s="14"/>
      <c r="IRO169" s="14"/>
      <c r="IRP169" s="14"/>
      <c r="IRQ169" s="14"/>
      <c r="IRR169" s="14"/>
      <c r="IRS169" s="14"/>
      <c r="IRT169" s="14"/>
      <c r="IRU169" s="14"/>
      <c r="IRV169" s="14"/>
      <c r="IRW169" s="14"/>
      <c r="IRX169" s="14"/>
      <c r="IRY169" s="14"/>
      <c r="IRZ169" s="14"/>
      <c r="ISA169" s="14"/>
      <c r="ISB169" s="14"/>
      <c r="ISC169" s="14"/>
      <c r="ISD169" s="14"/>
      <c r="ISE169" s="14"/>
      <c r="ISF169" s="14"/>
      <c r="ISG169" s="14"/>
      <c r="ISH169" s="14"/>
      <c r="ISI169" s="14"/>
      <c r="ISJ169" s="14"/>
      <c r="ISK169" s="14"/>
      <c r="ISL169" s="14"/>
      <c r="ISM169" s="14"/>
      <c r="ISN169" s="14"/>
      <c r="ISO169" s="14"/>
      <c r="ISP169" s="14"/>
      <c r="ISQ169" s="14"/>
      <c r="ISR169" s="14"/>
      <c r="ISS169" s="14"/>
      <c r="IST169" s="14"/>
      <c r="ISU169" s="14"/>
      <c r="ISV169" s="14"/>
      <c r="ISW169" s="14"/>
      <c r="ISX169" s="14"/>
      <c r="ISY169" s="14"/>
      <c r="ISZ169" s="14"/>
      <c r="ITA169" s="14"/>
      <c r="ITB169" s="14"/>
      <c r="ITC169" s="14"/>
      <c r="ITD169" s="14"/>
      <c r="ITE169" s="14"/>
      <c r="ITF169" s="14"/>
      <c r="ITG169" s="14"/>
      <c r="ITH169" s="14"/>
      <c r="ITI169" s="14"/>
      <c r="ITJ169" s="14"/>
      <c r="ITK169" s="14"/>
      <c r="ITL169" s="14"/>
      <c r="ITM169" s="14"/>
      <c r="ITN169" s="14"/>
      <c r="ITO169" s="14"/>
      <c r="ITP169" s="14"/>
      <c r="ITQ169" s="14"/>
      <c r="ITR169" s="14"/>
      <c r="ITS169" s="14"/>
      <c r="ITT169" s="14"/>
      <c r="ITU169" s="14"/>
      <c r="ITV169" s="14"/>
      <c r="ITW169" s="14"/>
      <c r="ITX169" s="14"/>
      <c r="ITY169" s="14"/>
      <c r="ITZ169" s="14"/>
      <c r="IUA169" s="14"/>
      <c r="IUB169" s="14"/>
      <c r="IUC169" s="14"/>
      <c r="IUD169" s="14"/>
      <c r="IUE169" s="14"/>
      <c r="IUF169" s="14"/>
      <c r="IUG169" s="14"/>
      <c r="IUH169" s="14"/>
      <c r="IUI169" s="14"/>
      <c r="IUJ169" s="14"/>
      <c r="IUK169" s="14"/>
      <c r="IUL169" s="14"/>
      <c r="IUM169" s="14"/>
      <c r="IUN169" s="14"/>
      <c r="IUO169" s="14"/>
      <c r="IUP169" s="14"/>
      <c r="IUQ169" s="14"/>
      <c r="IUR169" s="14"/>
      <c r="IUS169" s="14"/>
      <c r="IUT169" s="14"/>
      <c r="IUU169" s="14"/>
      <c r="IUV169" s="14"/>
      <c r="IUW169" s="14"/>
      <c r="IUX169" s="14"/>
      <c r="IUY169" s="14"/>
      <c r="IUZ169" s="14"/>
      <c r="IVA169" s="14"/>
      <c r="IVB169" s="14"/>
      <c r="IVC169" s="14"/>
      <c r="IVD169" s="14"/>
      <c r="IVE169" s="14"/>
      <c r="IVF169" s="14"/>
      <c r="IVG169" s="14"/>
      <c r="IVH169" s="14"/>
      <c r="IVI169" s="14"/>
      <c r="IVJ169" s="14"/>
      <c r="IVK169" s="14"/>
      <c r="IVL169" s="14"/>
      <c r="IVM169" s="14"/>
      <c r="IVN169" s="14"/>
      <c r="IVO169" s="14"/>
      <c r="IVP169" s="14"/>
      <c r="IVQ169" s="14"/>
      <c r="IVR169" s="14"/>
      <c r="IVS169" s="14"/>
      <c r="IVT169" s="14"/>
      <c r="IVU169" s="14"/>
      <c r="IVV169" s="14"/>
      <c r="IVW169" s="14"/>
      <c r="IVX169" s="14"/>
      <c r="IVY169" s="14"/>
      <c r="IVZ169" s="14"/>
      <c r="IWA169" s="14"/>
      <c r="IWB169" s="14"/>
      <c r="IWC169" s="14"/>
      <c r="IWD169" s="14"/>
      <c r="IWE169" s="14"/>
      <c r="IWF169" s="14"/>
      <c r="IWG169" s="14"/>
      <c r="IWH169" s="14"/>
      <c r="IWI169" s="14"/>
      <c r="IWJ169" s="14"/>
      <c r="IWK169" s="14"/>
      <c r="IWL169" s="14"/>
      <c r="IWM169" s="14"/>
      <c r="IWN169" s="14"/>
      <c r="IWO169" s="14"/>
      <c r="IWP169" s="14"/>
      <c r="IWQ169" s="14"/>
      <c r="IWR169" s="14"/>
      <c r="IWS169" s="14"/>
      <c r="IWT169" s="14"/>
      <c r="IWU169" s="14"/>
      <c r="IWV169" s="14"/>
      <c r="IWW169" s="14"/>
      <c r="IWX169" s="14"/>
      <c r="IWY169" s="14"/>
      <c r="IWZ169" s="14"/>
      <c r="IXA169" s="14"/>
      <c r="IXB169" s="14"/>
      <c r="IXC169" s="14"/>
      <c r="IXD169" s="14"/>
      <c r="IXE169" s="14"/>
      <c r="IXF169" s="14"/>
      <c r="IXG169" s="14"/>
      <c r="IXH169" s="14"/>
      <c r="IXI169" s="14"/>
      <c r="IXJ169" s="14"/>
      <c r="IXK169" s="14"/>
      <c r="IXL169" s="14"/>
      <c r="IXM169" s="14"/>
      <c r="IXN169" s="14"/>
      <c r="IXO169" s="14"/>
      <c r="IXP169" s="14"/>
      <c r="IXQ169" s="14"/>
      <c r="IXR169" s="14"/>
      <c r="IXS169" s="14"/>
      <c r="IXT169" s="14"/>
      <c r="IXU169" s="14"/>
      <c r="IXV169" s="14"/>
      <c r="IXW169" s="14"/>
      <c r="IXX169" s="14"/>
      <c r="IXY169" s="14"/>
      <c r="IXZ169" s="14"/>
      <c r="IYA169" s="14"/>
      <c r="IYB169" s="14"/>
      <c r="IYC169" s="14"/>
      <c r="IYD169" s="14"/>
      <c r="IYE169" s="14"/>
      <c r="IYF169" s="14"/>
      <c r="IYG169" s="14"/>
      <c r="IYH169" s="14"/>
      <c r="IYI169" s="14"/>
      <c r="IYJ169" s="14"/>
      <c r="IYK169" s="14"/>
      <c r="IYL169" s="14"/>
      <c r="IYM169" s="14"/>
      <c r="IYN169" s="14"/>
      <c r="IYO169" s="14"/>
      <c r="IYP169" s="14"/>
      <c r="IYQ169" s="14"/>
      <c r="IYR169" s="14"/>
      <c r="IYS169" s="14"/>
      <c r="IYT169" s="14"/>
      <c r="IYU169" s="14"/>
      <c r="IYV169" s="14"/>
      <c r="IYW169" s="14"/>
      <c r="IYX169" s="14"/>
      <c r="IYY169" s="14"/>
      <c r="IYZ169" s="14"/>
      <c r="IZA169" s="14"/>
      <c r="IZB169" s="14"/>
      <c r="IZC169" s="14"/>
      <c r="IZD169" s="14"/>
      <c r="IZE169" s="14"/>
      <c r="IZF169" s="14"/>
      <c r="IZG169" s="14"/>
      <c r="IZH169" s="14"/>
      <c r="IZI169" s="14"/>
      <c r="IZJ169" s="14"/>
      <c r="IZK169" s="14"/>
      <c r="IZL169" s="14"/>
      <c r="IZM169" s="14"/>
      <c r="IZN169" s="14"/>
      <c r="IZO169" s="14"/>
      <c r="IZP169" s="14"/>
      <c r="IZQ169" s="14"/>
      <c r="IZR169" s="14"/>
      <c r="IZS169" s="14"/>
      <c r="IZT169" s="14"/>
      <c r="IZU169" s="14"/>
      <c r="IZV169" s="14"/>
      <c r="IZW169" s="14"/>
      <c r="IZX169" s="14"/>
      <c r="IZY169" s="14"/>
      <c r="IZZ169" s="14"/>
      <c r="JAA169" s="14"/>
      <c r="JAB169" s="14"/>
      <c r="JAC169" s="14"/>
      <c r="JAD169" s="14"/>
      <c r="JAE169" s="14"/>
      <c r="JAF169" s="14"/>
      <c r="JAG169" s="14"/>
      <c r="JAH169" s="14"/>
      <c r="JAI169" s="14"/>
      <c r="JAJ169" s="14"/>
      <c r="JAK169" s="14"/>
      <c r="JAL169" s="14"/>
      <c r="JAM169" s="14"/>
      <c r="JAN169" s="14"/>
      <c r="JAO169" s="14"/>
      <c r="JAP169" s="14"/>
      <c r="JAQ169" s="14"/>
      <c r="JAR169" s="14"/>
      <c r="JAS169" s="14"/>
      <c r="JAT169" s="14"/>
      <c r="JAU169" s="14"/>
      <c r="JAV169" s="14"/>
      <c r="JAW169" s="14"/>
      <c r="JAX169" s="14"/>
      <c r="JAY169" s="14"/>
      <c r="JAZ169" s="14"/>
      <c r="JBA169" s="14"/>
      <c r="JBB169" s="14"/>
      <c r="JBC169" s="14"/>
      <c r="JBD169" s="14"/>
      <c r="JBE169" s="14"/>
      <c r="JBF169" s="14"/>
      <c r="JBG169" s="14"/>
      <c r="JBH169" s="14"/>
      <c r="JBI169" s="14"/>
      <c r="JBJ169" s="14"/>
      <c r="JBK169" s="14"/>
      <c r="JBL169" s="14"/>
      <c r="JBM169" s="14"/>
      <c r="JBN169" s="14"/>
      <c r="JBO169" s="14"/>
      <c r="JBP169" s="14"/>
      <c r="JBQ169" s="14"/>
      <c r="JBR169" s="14"/>
      <c r="JBS169" s="14"/>
      <c r="JBT169" s="14"/>
      <c r="JBU169" s="14"/>
      <c r="JBV169" s="14"/>
      <c r="JBW169" s="14"/>
      <c r="JBX169" s="14"/>
      <c r="JBY169" s="14"/>
      <c r="JBZ169" s="14"/>
      <c r="JCA169" s="14"/>
      <c r="JCB169" s="14"/>
      <c r="JCC169" s="14"/>
      <c r="JCD169" s="14"/>
      <c r="JCE169" s="14"/>
      <c r="JCF169" s="14"/>
      <c r="JCG169" s="14"/>
      <c r="JCH169" s="14"/>
      <c r="JCI169" s="14"/>
      <c r="JCJ169" s="14"/>
      <c r="JCK169" s="14"/>
      <c r="JCL169" s="14"/>
      <c r="JCM169" s="14"/>
      <c r="JCN169" s="14"/>
      <c r="JCO169" s="14"/>
      <c r="JCP169" s="14"/>
      <c r="JCQ169" s="14"/>
      <c r="JCR169" s="14"/>
      <c r="JCS169" s="14"/>
      <c r="JCT169" s="14"/>
      <c r="JCU169" s="14"/>
      <c r="JCV169" s="14"/>
      <c r="JCW169" s="14"/>
      <c r="JCX169" s="14"/>
      <c r="JCY169" s="14"/>
      <c r="JCZ169" s="14"/>
      <c r="JDA169" s="14"/>
      <c r="JDB169" s="14"/>
      <c r="JDC169" s="14"/>
      <c r="JDD169" s="14"/>
      <c r="JDE169" s="14"/>
      <c r="JDF169" s="14"/>
      <c r="JDG169" s="14"/>
      <c r="JDH169" s="14"/>
      <c r="JDI169" s="14"/>
      <c r="JDJ169" s="14"/>
      <c r="JDK169" s="14"/>
      <c r="JDL169" s="14"/>
      <c r="JDM169" s="14"/>
      <c r="JDN169" s="14"/>
      <c r="JDO169" s="14"/>
      <c r="JDP169" s="14"/>
      <c r="JDQ169" s="14"/>
      <c r="JDR169" s="14"/>
      <c r="JDS169" s="14"/>
      <c r="JDT169" s="14"/>
      <c r="JDU169" s="14"/>
      <c r="JDV169" s="14"/>
      <c r="JDW169" s="14"/>
      <c r="JDX169" s="14"/>
      <c r="JDY169" s="14"/>
      <c r="JDZ169" s="14"/>
      <c r="JEA169" s="14"/>
      <c r="JEB169" s="14"/>
      <c r="JEC169" s="14"/>
      <c r="JED169" s="14"/>
      <c r="JEE169" s="14"/>
      <c r="JEF169" s="14"/>
      <c r="JEG169" s="14"/>
      <c r="JEH169" s="14"/>
      <c r="JEI169" s="14"/>
      <c r="JEJ169" s="14"/>
      <c r="JEK169" s="14"/>
      <c r="JEL169" s="14"/>
      <c r="JEM169" s="14"/>
      <c r="JEN169" s="14"/>
      <c r="JEO169" s="14"/>
      <c r="JEP169" s="14"/>
      <c r="JEQ169" s="14"/>
      <c r="JER169" s="14"/>
      <c r="JES169" s="14"/>
      <c r="JET169" s="14"/>
      <c r="JEU169" s="14"/>
      <c r="JEV169" s="14"/>
      <c r="JEW169" s="14"/>
      <c r="JEX169" s="14"/>
      <c r="JEY169" s="14"/>
      <c r="JEZ169" s="14"/>
      <c r="JFA169" s="14"/>
      <c r="JFB169" s="14"/>
      <c r="JFC169" s="14"/>
      <c r="JFD169" s="14"/>
      <c r="JFE169" s="14"/>
      <c r="JFF169" s="14"/>
      <c r="JFG169" s="14"/>
      <c r="JFH169" s="14"/>
      <c r="JFI169" s="14"/>
      <c r="JFJ169" s="14"/>
      <c r="JFK169" s="14"/>
      <c r="JFL169" s="14"/>
      <c r="JFM169" s="14"/>
      <c r="JFN169" s="14"/>
      <c r="JFO169" s="14"/>
      <c r="JFP169" s="14"/>
      <c r="JFQ169" s="14"/>
      <c r="JFR169" s="14"/>
      <c r="JFS169" s="14"/>
      <c r="JFT169" s="14"/>
      <c r="JFU169" s="14"/>
      <c r="JFV169" s="14"/>
      <c r="JFW169" s="14"/>
      <c r="JFX169" s="14"/>
      <c r="JFY169" s="14"/>
      <c r="JFZ169" s="14"/>
      <c r="JGA169" s="14"/>
      <c r="JGB169" s="14"/>
      <c r="JGC169" s="14"/>
      <c r="JGD169" s="14"/>
      <c r="JGE169" s="14"/>
      <c r="JGF169" s="14"/>
      <c r="JGG169" s="14"/>
      <c r="JGH169" s="14"/>
      <c r="JGI169" s="14"/>
      <c r="JGJ169" s="14"/>
      <c r="JGK169" s="14"/>
      <c r="JGL169" s="14"/>
      <c r="JGM169" s="14"/>
      <c r="JGN169" s="14"/>
      <c r="JGO169" s="14"/>
      <c r="JGP169" s="14"/>
      <c r="JGQ169" s="14"/>
      <c r="JGR169" s="14"/>
      <c r="JGS169" s="14"/>
      <c r="JGT169" s="14"/>
      <c r="JGU169" s="14"/>
      <c r="JGV169" s="14"/>
      <c r="JGW169" s="14"/>
      <c r="JGX169" s="14"/>
      <c r="JGY169" s="14"/>
      <c r="JGZ169" s="14"/>
      <c r="JHA169" s="14"/>
      <c r="JHB169" s="14"/>
      <c r="JHC169" s="14"/>
      <c r="JHD169" s="14"/>
      <c r="JHE169" s="14"/>
      <c r="JHF169" s="14"/>
      <c r="JHG169" s="14"/>
      <c r="JHH169" s="14"/>
      <c r="JHI169" s="14"/>
      <c r="JHJ169" s="14"/>
      <c r="JHK169" s="14"/>
      <c r="JHL169" s="14"/>
      <c r="JHM169" s="14"/>
      <c r="JHN169" s="14"/>
      <c r="JHO169" s="14"/>
      <c r="JHP169" s="14"/>
      <c r="JHQ169" s="14"/>
      <c r="JHR169" s="14"/>
      <c r="JHS169" s="14"/>
      <c r="JHT169" s="14"/>
      <c r="JHU169" s="14"/>
      <c r="JHV169" s="14"/>
      <c r="JHW169" s="14"/>
      <c r="JHX169" s="14"/>
      <c r="JHY169" s="14"/>
      <c r="JHZ169" s="14"/>
      <c r="JIA169" s="14"/>
      <c r="JIB169" s="14"/>
      <c r="JIC169" s="14"/>
      <c r="JID169" s="14"/>
      <c r="JIE169" s="14"/>
      <c r="JIF169" s="14"/>
      <c r="JIG169" s="14"/>
      <c r="JIH169" s="14"/>
      <c r="JII169" s="14"/>
      <c r="JIJ169" s="14"/>
      <c r="JIK169" s="14"/>
      <c r="JIL169" s="14"/>
      <c r="JIM169" s="14"/>
      <c r="JIN169" s="14"/>
      <c r="JIO169" s="14"/>
      <c r="JIP169" s="14"/>
      <c r="JIQ169" s="14"/>
      <c r="JIR169" s="14"/>
      <c r="JIS169" s="14"/>
      <c r="JIT169" s="14"/>
      <c r="JIU169" s="14"/>
      <c r="JIV169" s="14"/>
      <c r="JIW169" s="14"/>
      <c r="JIX169" s="14"/>
      <c r="JIY169" s="14"/>
      <c r="JIZ169" s="14"/>
      <c r="JJA169" s="14"/>
      <c r="JJB169" s="14"/>
      <c r="JJC169" s="14"/>
      <c r="JJD169" s="14"/>
      <c r="JJE169" s="14"/>
      <c r="JJF169" s="14"/>
      <c r="JJG169" s="14"/>
      <c r="JJH169" s="14"/>
      <c r="JJI169" s="14"/>
      <c r="JJJ169" s="14"/>
      <c r="JJK169" s="14"/>
      <c r="JJL169" s="14"/>
      <c r="JJM169" s="14"/>
      <c r="JJN169" s="14"/>
      <c r="JJO169" s="14"/>
      <c r="JJP169" s="14"/>
      <c r="JJQ169" s="14"/>
      <c r="JJR169" s="14"/>
      <c r="JJS169" s="14"/>
      <c r="JJT169" s="14"/>
      <c r="JJU169" s="14"/>
      <c r="JJV169" s="14"/>
      <c r="JJW169" s="14"/>
      <c r="JJX169" s="14"/>
      <c r="JJY169" s="14"/>
      <c r="JJZ169" s="14"/>
      <c r="JKA169" s="14"/>
      <c r="JKB169" s="14"/>
      <c r="JKC169" s="14"/>
      <c r="JKD169" s="14"/>
      <c r="JKE169" s="14"/>
      <c r="JKF169" s="14"/>
      <c r="JKG169" s="14"/>
      <c r="JKH169" s="14"/>
      <c r="JKI169" s="14"/>
      <c r="JKJ169" s="14"/>
      <c r="JKK169" s="14"/>
      <c r="JKL169" s="14"/>
      <c r="JKM169" s="14"/>
      <c r="JKN169" s="14"/>
      <c r="JKO169" s="14"/>
      <c r="JKP169" s="14"/>
      <c r="JKQ169" s="14"/>
      <c r="JKR169" s="14"/>
      <c r="JKS169" s="14"/>
      <c r="JKT169" s="14"/>
      <c r="JKU169" s="14"/>
      <c r="JKV169" s="14"/>
      <c r="JKW169" s="14"/>
      <c r="JKX169" s="14"/>
      <c r="JKY169" s="14"/>
      <c r="JKZ169" s="14"/>
      <c r="JLA169" s="14"/>
      <c r="JLB169" s="14"/>
      <c r="JLC169" s="14"/>
      <c r="JLD169" s="14"/>
      <c r="JLE169" s="14"/>
      <c r="JLF169" s="14"/>
      <c r="JLG169" s="14"/>
      <c r="JLH169" s="14"/>
      <c r="JLI169" s="14"/>
      <c r="JLJ169" s="14"/>
      <c r="JLK169" s="14"/>
      <c r="JLL169" s="14"/>
      <c r="JLM169" s="14"/>
      <c r="JLN169" s="14"/>
      <c r="JLO169" s="14"/>
      <c r="JLP169" s="14"/>
      <c r="JLQ169" s="14"/>
      <c r="JLR169" s="14"/>
      <c r="JLS169" s="14"/>
      <c r="JLT169" s="14"/>
      <c r="JLU169" s="14"/>
      <c r="JLV169" s="14"/>
      <c r="JLW169" s="14"/>
      <c r="JLX169" s="14"/>
      <c r="JLY169" s="14"/>
      <c r="JLZ169" s="14"/>
      <c r="JMA169" s="14"/>
      <c r="JMB169" s="14"/>
      <c r="JMC169" s="14"/>
      <c r="JMD169" s="14"/>
      <c r="JME169" s="14"/>
      <c r="JMF169" s="14"/>
      <c r="JMG169" s="14"/>
      <c r="JMH169" s="14"/>
      <c r="JMI169" s="14"/>
      <c r="JMJ169" s="14"/>
      <c r="JMK169" s="14"/>
      <c r="JML169" s="14"/>
      <c r="JMM169" s="14"/>
      <c r="JMN169" s="14"/>
      <c r="JMO169" s="14"/>
      <c r="JMP169" s="14"/>
      <c r="JMQ169" s="14"/>
      <c r="JMR169" s="14"/>
      <c r="JMS169" s="14"/>
      <c r="JMT169" s="14"/>
      <c r="JMU169" s="14"/>
      <c r="JMV169" s="14"/>
      <c r="JMW169" s="14"/>
      <c r="JMX169" s="14"/>
      <c r="JMY169" s="14"/>
      <c r="JMZ169" s="14"/>
      <c r="JNA169" s="14"/>
      <c r="JNB169" s="14"/>
      <c r="JNC169" s="14"/>
      <c r="JND169" s="14"/>
      <c r="JNE169" s="14"/>
      <c r="JNF169" s="14"/>
      <c r="JNG169" s="14"/>
      <c r="JNH169" s="14"/>
      <c r="JNI169" s="14"/>
      <c r="JNJ169" s="14"/>
      <c r="JNK169" s="14"/>
      <c r="JNL169" s="14"/>
      <c r="JNM169" s="14"/>
      <c r="JNN169" s="14"/>
      <c r="JNO169" s="14"/>
      <c r="JNP169" s="14"/>
      <c r="JNQ169" s="14"/>
      <c r="JNR169" s="14"/>
      <c r="JNS169" s="14"/>
      <c r="JNT169" s="14"/>
      <c r="JNU169" s="14"/>
      <c r="JNV169" s="14"/>
      <c r="JNW169" s="14"/>
      <c r="JNX169" s="14"/>
      <c r="JNY169" s="14"/>
      <c r="JNZ169" s="14"/>
      <c r="JOA169" s="14"/>
      <c r="JOB169" s="14"/>
      <c r="JOC169" s="14"/>
      <c r="JOD169" s="14"/>
      <c r="JOE169" s="14"/>
      <c r="JOF169" s="14"/>
      <c r="JOG169" s="14"/>
      <c r="JOH169" s="14"/>
      <c r="JOI169" s="14"/>
      <c r="JOJ169" s="14"/>
      <c r="JOK169" s="14"/>
      <c r="JOL169" s="14"/>
      <c r="JOM169" s="14"/>
      <c r="JON169" s="14"/>
      <c r="JOO169" s="14"/>
      <c r="JOP169" s="14"/>
      <c r="JOQ169" s="14"/>
      <c r="JOR169" s="14"/>
      <c r="JOS169" s="14"/>
      <c r="JOT169" s="14"/>
      <c r="JOU169" s="14"/>
      <c r="JOV169" s="14"/>
      <c r="JOW169" s="14"/>
      <c r="JOX169" s="14"/>
      <c r="JOY169" s="14"/>
      <c r="JOZ169" s="14"/>
      <c r="JPA169" s="14"/>
      <c r="JPB169" s="14"/>
      <c r="JPC169" s="14"/>
      <c r="JPD169" s="14"/>
      <c r="JPE169" s="14"/>
      <c r="JPF169" s="14"/>
      <c r="JPG169" s="14"/>
      <c r="JPH169" s="14"/>
      <c r="JPI169" s="14"/>
      <c r="JPJ169" s="14"/>
      <c r="JPK169" s="14"/>
      <c r="JPL169" s="14"/>
      <c r="JPM169" s="14"/>
      <c r="JPN169" s="14"/>
      <c r="JPO169" s="14"/>
      <c r="JPP169" s="14"/>
      <c r="JPQ169" s="14"/>
      <c r="JPR169" s="14"/>
      <c r="JPS169" s="14"/>
      <c r="JPT169" s="14"/>
      <c r="JPU169" s="14"/>
      <c r="JPV169" s="14"/>
      <c r="JPW169" s="14"/>
      <c r="JPX169" s="14"/>
      <c r="JPY169" s="14"/>
      <c r="JPZ169" s="14"/>
      <c r="JQA169" s="14"/>
      <c r="JQB169" s="14"/>
      <c r="JQC169" s="14"/>
      <c r="JQD169" s="14"/>
      <c r="JQE169" s="14"/>
      <c r="JQF169" s="14"/>
      <c r="JQG169" s="14"/>
      <c r="JQH169" s="14"/>
      <c r="JQI169" s="14"/>
      <c r="JQJ169" s="14"/>
      <c r="JQK169" s="14"/>
      <c r="JQL169" s="14"/>
      <c r="JQM169" s="14"/>
      <c r="JQN169" s="14"/>
      <c r="JQO169" s="14"/>
      <c r="JQP169" s="14"/>
      <c r="JQQ169" s="14"/>
      <c r="JQR169" s="14"/>
      <c r="JQS169" s="14"/>
      <c r="JQT169" s="14"/>
      <c r="JQU169" s="14"/>
      <c r="JQV169" s="14"/>
      <c r="JQW169" s="14"/>
      <c r="JQX169" s="14"/>
      <c r="JQY169" s="14"/>
      <c r="JQZ169" s="14"/>
      <c r="JRA169" s="14"/>
      <c r="JRB169" s="14"/>
      <c r="JRC169" s="14"/>
      <c r="JRD169" s="14"/>
      <c r="JRE169" s="14"/>
      <c r="JRF169" s="14"/>
      <c r="JRG169" s="14"/>
      <c r="JRH169" s="14"/>
      <c r="JRI169" s="14"/>
      <c r="JRJ169" s="14"/>
      <c r="JRK169" s="14"/>
      <c r="JRL169" s="14"/>
      <c r="JRM169" s="14"/>
      <c r="JRN169" s="14"/>
      <c r="JRO169" s="14"/>
      <c r="JRP169" s="14"/>
      <c r="JRQ169" s="14"/>
      <c r="JRR169" s="14"/>
      <c r="JRS169" s="14"/>
      <c r="JRT169" s="14"/>
      <c r="JRU169" s="14"/>
      <c r="JRV169" s="14"/>
      <c r="JRW169" s="14"/>
      <c r="JRX169" s="14"/>
      <c r="JRY169" s="14"/>
      <c r="JRZ169" s="14"/>
      <c r="JSA169" s="14"/>
      <c r="JSB169" s="14"/>
      <c r="JSC169" s="14"/>
      <c r="JSD169" s="14"/>
      <c r="JSE169" s="14"/>
      <c r="JSF169" s="14"/>
      <c r="JSG169" s="14"/>
      <c r="JSH169" s="14"/>
      <c r="JSI169" s="14"/>
      <c r="JSJ169" s="14"/>
      <c r="JSK169" s="14"/>
      <c r="JSL169" s="14"/>
      <c r="JSM169" s="14"/>
      <c r="JSN169" s="14"/>
      <c r="JSO169" s="14"/>
      <c r="JSP169" s="14"/>
      <c r="JSQ169" s="14"/>
      <c r="JSR169" s="14"/>
      <c r="JSS169" s="14"/>
      <c r="JST169" s="14"/>
      <c r="JSU169" s="14"/>
      <c r="JSV169" s="14"/>
      <c r="JSW169" s="14"/>
      <c r="JSX169" s="14"/>
      <c r="JSY169" s="14"/>
      <c r="JSZ169" s="14"/>
      <c r="JTA169" s="14"/>
      <c r="JTB169" s="14"/>
      <c r="JTC169" s="14"/>
      <c r="JTD169" s="14"/>
      <c r="JTE169" s="14"/>
      <c r="JTF169" s="14"/>
      <c r="JTG169" s="14"/>
      <c r="JTH169" s="14"/>
      <c r="JTI169" s="14"/>
      <c r="JTJ169" s="14"/>
      <c r="JTK169" s="14"/>
      <c r="JTL169" s="14"/>
      <c r="JTM169" s="14"/>
      <c r="JTN169" s="14"/>
      <c r="JTO169" s="14"/>
      <c r="JTP169" s="14"/>
      <c r="JTQ169" s="14"/>
      <c r="JTR169" s="14"/>
      <c r="JTS169" s="14"/>
      <c r="JTT169" s="14"/>
      <c r="JTU169" s="14"/>
      <c r="JTV169" s="14"/>
      <c r="JTW169" s="14"/>
      <c r="JTX169" s="14"/>
      <c r="JTY169" s="14"/>
      <c r="JTZ169" s="14"/>
      <c r="JUA169" s="14"/>
      <c r="JUB169" s="14"/>
      <c r="JUC169" s="14"/>
      <c r="JUD169" s="14"/>
      <c r="JUE169" s="14"/>
      <c r="JUF169" s="14"/>
      <c r="JUG169" s="14"/>
      <c r="JUH169" s="14"/>
      <c r="JUI169" s="14"/>
      <c r="JUJ169" s="14"/>
      <c r="JUK169" s="14"/>
      <c r="JUL169" s="14"/>
      <c r="JUM169" s="14"/>
      <c r="JUN169" s="14"/>
      <c r="JUO169" s="14"/>
      <c r="JUP169" s="14"/>
      <c r="JUQ169" s="14"/>
      <c r="JUR169" s="14"/>
      <c r="JUS169" s="14"/>
      <c r="JUT169" s="14"/>
      <c r="JUU169" s="14"/>
      <c r="JUV169" s="14"/>
      <c r="JUW169" s="14"/>
      <c r="JUX169" s="14"/>
      <c r="JUY169" s="14"/>
      <c r="JUZ169" s="14"/>
      <c r="JVA169" s="14"/>
      <c r="JVB169" s="14"/>
      <c r="JVC169" s="14"/>
      <c r="JVD169" s="14"/>
      <c r="JVE169" s="14"/>
      <c r="JVF169" s="14"/>
      <c r="JVG169" s="14"/>
      <c r="JVH169" s="14"/>
      <c r="JVI169" s="14"/>
      <c r="JVJ169" s="14"/>
      <c r="JVK169" s="14"/>
      <c r="JVL169" s="14"/>
      <c r="JVM169" s="14"/>
      <c r="JVN169" s="14"/>
      <c r="JVO169" s="14"/>
      <c r="JVP169" s="14"/>
      <c r="JVQ169" s="14"/>
      <c r="JVR169" s="14"/>
      <c r="JVS169" s="14"/>
      <c r="JVT169" s="14"/>
      <c r="JVU169" s="14"/>
      <c r="JVV169" s="14"/>
      <c r="JVW169" s="14"/>
      <c r="JVX169" s="14"/>
      <c r="JVY169" s="14"/>
      <c r="JVZ169" s="14"/>
      <c r="JWA169" s="14"/>
      <c r="JWB169" s="14"/>
      <c r="JWC169" s="14"/>
      <c r="JWD169" s="14"/>
      <c r="JWE169" s="14"/>
      <c r="JWF169" s="14"/>
      <c r="JWG169" s="14"/>
      <c r="JWH169" s="14"/>
      <c r="JWI169" s="14"/>
      <c r="JWJ169" s="14"/>
      <c r="JWK169" s="14"/>
      <c r="JWL169" s="14"/>
      <c r="JWM169" s="14"/>
      <c r="JWN169" s="14"/>
      <c r="JWO169" s="14"/>
      <c r="JWP169" s="14"/>
      <c r="JWQ169" s="14"/>
      <c r="JWR169" s="14"/>
      <c r="JWS169" s="14"/>
      <c r="JWT169" s="14"/>
      <c r="JWU169" s="14"/>
      <c r="JWV169" s="14"/>
      <c r="JWW169" s="14"/>
      <c r="JWX169" s="14"/>
      <c r="JWY169" s="14"/>
      <c r="JWZ169" s="14"/>
      <c r="JXA169" s="14"/>
      <c r="JXB169" s="14"/>
      <c r="JXC169" s="14"/>
      <c r="JXD169" s="14"/>
      <c r="JXE169" s="14"/>
      <c r="JXF169" s="14"/>
      <c r="JXG169" s="14"/>
      <c r="JXH169" s="14"/>
      <c r="JXI169" s="14"/>
      <c r="JXJ169" s="14"/>
      <c r="JXK169" s="14"/>
      <c r="JXL169" s="14"/>
      <c r="JXM169" s="14"/>
      <c r="JXN169" s="14"/>
      <c r="JXO169" s="14"/>
      <c r="JXP169" s="14"/>
      <c r="JXQ169" s="14"/>
      <c r="JXR169" s="14"/>
      <c r="JXS169" s="14"/>
      <c r="JXT169" s="14"/>
      <c r="JXU169" s="14"/>
      <c r="JXV169" s="14"/>
      <c r="JXW169" s="14"/>
      <c r="JXX169" s="14"/>
      <c r="JXY169" s="14"/>
      <c r="JXZ169" s="14"/>
      <c r="JYA169" s="14"/>
      <c r="JYB169" s="14"/>
      <c r="JYC169" s="14"/>
      <c r="JYD169" s="14"/>
      <c r="JYE169" s="14"/>
      <c r="JYF169" s="14"/>
      <c r="JYG169" s="14"/>
      <c r="JYH169" s="14"/>
      <c r="JYI169" s="14"/>
      <c r="JYJ169" s="14"/>
      <c r="JYK169" s="14"/>
      <c r="JYL169" s="14"/>
      <c r="JYM169" s="14"/>
      <c r="JYN169" s="14"/>
      <c r="JYO169" s="14"/>
      <c r="JYP169" s="14"/>
      <c r="JYQ169" s="14"/>
      <c r="JYR169" s="14"/>
      <c r="JYS169" s="14"/>
      <c r="JYT169" s="14"/>
      <c r="JYU169" s="14"/>
      <c r="JYV169" s="14"/>
      <c r="JYW169" s="14"/>
      <c r="JYX169" s="14"/>
      <c r="JYY169" s="14"/>
      <c r="JYZ169" s="14"/>
      <c r="JZA169" s="14"/>
      <c r="JZB169" s="14"/>
      <c r="JZC169" s="14"/>
      <c r="JZD169" s="14"/>
      <c r="JZE169" s="14"/>
      <c r="JZF169" s="14"/>
      <c r="JZG169" s="14"/>
      <c r="JZH169" s="14"/>
      <c r="JZI169" s="14"/>
      <c r="JZJ169" s="14"/>
      <c r="JZK169" s="14"/>
      <c r="JZL169" s="14"/>
      <c r="JZM169" s="14"/>
      <c r="JZN169" s="14"/>
      <c r="JZO169" s="14"/>
      <c r="JZP169" s="14"/>
      <c r="JZQ169" s="14"/>
      <c r="JZR169" s="14"/>
      <c r="JZS169" s="14"/>
      <c r="JZT169" s="14"/>
      <c r="JZU169" s="14"/>
      <c r="JZV169" s="14"/>
      <c r="JZW169" s="14"/>
      <c r="JZX169" s="14"/>
      <c r="JZY169" s="14"/>
      <c r="JZZ169" s="14"/>
      <c r="KAA169" s="14"/>
      <c r="KAB169" s="14"/>
      <c r="KAC169" s="14"/>
      <c r="KAD169" s="14"/>
      <c r="KAE169" s="14"/>
      <c r="KAF169" s="14"/>
      <c r="KAG169" s="14"/>
      <c r="KAH169" s="14"/>
      <c r="KAI169" s="14"/>
      <c r="KAJ169" s="14"/>
      <c r="KAK169" s="14"/>
      <c r="KAL169" s="14"/>
      <c r="KAM169" s="14"/>
      <c r="KAN169" s="14"/>
      <c r="KAO169" s="14"/>
      <c r="KAP169" s="14"/>
      <c r="KAQ169" s="14"/>
      <c r="KAR169" s="14"/>
      <c r="KAS169" s="14"/>
      <c r="KAT169" s="14"/>
      <c r="KAU169" s="14"/>
      <c r="KAV169" s="14"/>
      <c r="KAW169" s="14"/>
      <c r="KAX169" s="14"/>
      <c r="KAY169" s="14"/>
      <c r="KAZ169" s="14"/>
      <c r="KBA169" s="14"/>
      <c r="KBB169" s="14"/>
      <c r="KBC169" s="14"/>
      <c r="KBD169" s="14"/>
      <c r="KBE169" s="14"/>
      <c r="KBF169" s="14"/>
      <c r="KBG169" s="14"/>
      <c r="KBH169" s="14"/>
      <c r="KBI169" s="14"/>
      <c r="KBJ169" s="14"/>
      <c r="KBK169" s="14"/>
      <c r="KBL169" s="14"/>
      <c r="KBM169" s="14"/>
      <c r="KBN169" s="14"/>
      <c r="KBO169" s="14"/>
      <c r="KBP169" s="14"/>
      <c r="KBQ169" s="14"/>
      <c r="KBR169" s="14"/>
      <c r="KBS169" s="14"/>
      <c r="KBT169" s="14"/>
      <c r="KBU169" s="14"/>
      <c r="KBV169" s="14"/>
      <c r="KBW169" s="14"/>
      <c r="KBX169" s="14"/>
      <c r="KBY169" s="14"/>
      <c r="KBZ169" s="14"/>
      <c r="KCA169" s="14"/>
      <c r="KCB169" s="14"/>
      <c r="KCC169" s="14"/>
      <c r="KCD169" s="14"/>
      <c r="KCE169" s="14"/>
      <c r="KCF169" s="14"/>
      <c r="KCG169" s="14"/>
      <c r="KCH169" s="14"/>
      <c r="KCI169" s="14"/>
      <c r="KCJ169" s="14"/>
      <c r="KCK169" s="14"/>
      <c r="KCL169" s="14"/>
      <c r="KCM169" s="14"/>
      <c r="KCN169" s="14"/>
      <c r="KCO169" s="14"/>
      <c r="KCP169" s="14"/>
      <c r="KCQ169" s="14"/>
      <c r="KCR169" s="14"/>
      <c r="KCS169" s="14"/>
      <c r="KCT169" s="14"/>
      <c r="KCU169" s="14"/>
      <c r="KCV169" s="14"/>
      <c r="KCW169" s="14"/>
      <c r="KCX169" s="14"/>
      <c r="KCY169" s="14"/>
      <c r="KCZ169" s="14"/>
      <c r="KDA169" s="14"/>
      <c r="KDB169" s="14"/>
      <c r="KDC169" s="14"/>
      <c r="KDD169" s="14"/>
      <c r="KDE169" s="14"/>
      <c r="KDF169" s="14"/>
      <c r="KDG169" s="14"/>
      <c r="KDH169" s="14"/>
      <c r="KDI169" s="14"/>
      <c r="KDJ169" s="14"/>
      <c r="KDK169" s="14"/>
      <c r="KDL169" s="14"/>
      <c r="KDM169" s="14"/>
      <c r="KDN169" s="14"/>
      <c r="KDO169" s="14"/>
      <c r="KDP169" s="14"/>
      <c r="KDQ169" s="14"/>
      <c r="KDR169" s="14"/>
      <c r="KDS169" s="14"/>
      <c r="KDT169" s="14"/>
      <c r="KDU169" s="14"/>
      <c r="KDV169" s="14"/>
      <c r="KDW169" s="14"/>
      <c r="KDX169" s="14"/>
      <c r="KDY169" s="14"/>
      <c r="KDZ169" s="14"/>
      <c r="KEA169" s="14"/>
      <c r="KEB169" s="14"/>
      <c r="KEC169" s="14"/>
      <c r="KED169" s="14"/>
      <c r="KEE169" s="14"/>
      <c r="KEF169" s="14"/>
      <c r="KEG169" s="14"/>
      <c r="KEH169" s="14"/>
      <c r="KEI169" s="14"/>
      <c r="KEJ169" s="14"/>
      <c r="KEK169" s="14"/>
      <c r="KEL169" s="14"/>
      <c r="KEM169" s="14"/>
      <c r="KEN169" s="14"/>
      <c r="KEO169" s="14"/>
      <c r="KEP169" s="14"/>
      <c r="KEQ169" s="14"/>
      <c r="KER169" s="14"/>
      <c r="KES169" s="14"/>
      <c r="KET169" s="14"/>
      <c r="KEU169" s="14"/>
      <c r="KEV169" s="14"/>
      <c r="KEW169" s="14"/>
      <c r="KEX169" s="14"/>
      <c r="KEY169" s="14"/>
      <c r="KEZ169" s="14"/>
      <c r="KFA169" s="14"/>
      <c r="KFB169" s="14"/>
      <c r="KFC169" s="14"/>
      <c r="KFD169" s="14"/>
      <c r="KFE169" s="14"/>
      <c r="KFF169" s="14"/>
      <c r="KFG169" s="14"/>
      <c r="KFH169" s="14"/>
      <c r="KFI169" s="14"/>
      <c r="KFJ169" s="14"/>
      <c r="KFK169" s="14"/>
      <c r="KFL169" s="14"/>
      <c r="KFM169" s="14"/>
      <c r="KFN169" s="14"/>
      <c r="KFO169" s="14"/>
      <c r="KFP169" s="14"/>
      <c r="KFQ169" s="14"/>
      <c r="KFR169" s="14"/>
      <c r="KFS169" s="14"/>
      <c r="KFT169" s="14"/>
      <c r="KFU169" s="14"/>
      <c r="KFV169" s="14"/>
      <c r="KFW169" s="14"/>
      <c r="KFX169" s="14"/>
      <c r="KFY169" s="14"/>
      <c r="KFZ169" s="14"/>
      <c r="KGA169" s="14"/>
      <c r="KGB169" s="14"/>
      <c r="KGC169" s="14"/>
      <c r="KGD169" s="14"/>
      <c r="KGE169" s="14"/>
      <c r="KGF169" s="14"/>
      <c r="KGG169" s="14"/>
      <c r="KGH169" s="14"/>
      <c r="KGI169" s="14"/>
      <c r="KGJ169" s="14"/>
      <c r="KGK169" s="14"/>
      <c r="KGL169" s="14"/>
      <c r="KGM169" s="14"/>
      <c r="KGN169" s="14"/>
      <c r="KGO169" s="14"/>
      <c r="KGP169" s="14"/>
      <c r="KGQ169" s="14"/>
      <c r="KGR169" s="14"/>
      <c r="KGS169" s="14"/>
      <c r="KGT169" s="14"/>
      <c r="KGU169" s="14"/>
      <c r="KGV169" s="14"/>
      <c r="KGW169" s="14"/>
      <c r="KGX169" s="14"/>
      <c r="KGY169" s="14"/>
      <c r="KGZ169" s="14"/>
      <c r="KHA169" s="14"/>
      <c r="KHB169" s="14"/>
      <c r="KHC169" s="14"/>
      <c r="KHD169" s="14"/>
      <c r="KHE169" s="14"/>
      <c r="KHF169" s="14"/>
      <c r="KHG169" s="14"/>
      <c r="KHH169" s="14"/>
      <c r="KHI169" s="14"/>
      <c r="KHJ169" s="14"/>
      <c r="KHK169" s="14"/>
      <c r="KHL169" s="14"/>
      <c r="KHM169" s="14"/>
      <c r="KHN169" s="14"/>
      <c r="KHO169" s="14"/>
      <c r="KHP169" s="14"/>
      <c r="KHQ169" s="14"/>
      <c r="KHR169" s="14"/>
      <c r="KHS169" s="14"/>
      <c r="KHT169" s="14"/>
      <c r="KHU169" s="14"/>
      <c r="KHV169" s="14"/>
      <c r="KHW169" s="14"/>
      <c r="KHX169" s="14"/>
      <c r="KHY169" s="14"/>
      <c r="KHZ169" s="14"/>
      <c r="KIA169" s="14"/>
      <c r="KIB169" s="14"/>
      <c r="KIC169" s="14"/>
      <c r="KID169" s="14"/>
      <c r="KIE169" s="14"/>
      <c r="KIF169" s="14"/>
      <c r="KIG169" s="14"/>
      <c r="KIH169" s="14"/>
      <c r="KII169" s="14"/>
      <c r="KIJ169" s="14"/>
      <c r="KIK169" s="14"/>
      <c r="KIL169" s="14"/>
      <c r="KIM169" s="14"/>
      <c r="KIN169" s="14"/>
      <c r="KIO169" s="14"/>
      <c r="KIP169" s="14"/>
      <c r="KIQ169" s="14"/>
      <c r="KIR169" s="14"/>
      <c r="KIS169" s="14"/>
      <c r="KIT169" s="14"/>
      <c r="KIU169" s="14"/>
      <c r="KIV169" s="14"/>
      <c r="KIW169" s="14"/>
      <c r="KIX169" s="14"/>
      <c r="KIY169" s="14"/>
      <c r="KIZ169" s="14"/>
      <c r="KJA169" s="14"/>
      <c r="KJB169" s="14"/>
      <c r="KJC169" s="14"/>
      <c r="KJD169" s="14"/>
      <c r="KJE169" s="14"/>
      <c r="KJF169" s="14"/>
      <c r="KJG169" s="14"/>
      <c r="KJH169" s="14"/>
      <c r="KJI169" s="14"/>
      <c r="KJJ169" s="14"/>
      <c r="KJK169" s="14"/>
      <c r="KJL169" s="14"/>
      <c r="KJM169" s="14"/>
      <c r="KJN169" s="14"/>
      <c r="KJO169" s="14"/>
      <c r="KJP169" s="14"/>
      <c r="KJQ169" s="14"/>
      <c r="KJR169" s="14"/>
      <c r="KJS169" s="14"/>
      <c r="KJT169" s="14"/>
      <c r="KJU169" s="14"/>
      <c r="KJV169" s="14"/>
      <c r="KJW169" s="14"/>
      <c r="KJX169" s="14"/>
      <c r="KJY169" s="14"/>
      <c r="KJZ169" s="14"/>
      <c r="KKA169" s="14"/>
      <c r="KKB169" s="14"/>
      <c r="KKC169" s="14"/>
      <c r="KKD169" s="14"/>
      <c r="KKE169" s="14"/>
      <c r="KKF169" s="14"/>
      <c r="KKG169" s="14"/>
      <c r="KKH169" s="14"/>
      <c r="KKI169" s="14"/>
      <c r="KKJ169" s="14"/>
      <c r="KKK169" s="14"/>
      <c r="KKL169" s="14"/>
      <c r="KKM169" s="14"/>
      <c r="KKN169" s="14"/>
      <c r="KKO169" s="14"/>
      <c r="KKP169" s="14"/>
      <c r="KKQ169" s="14"/>
      <c r="KKR169" s="14"/>
      <c r="KKS169" s="14"/>
      <c r="KKT169" s="14"/>
      <c r="KKU169" s="14"/>
      <c r="KKV169" s="14"/>
      <c r="KKW169" s="14"/>
      <c r="KKX169" s="14"/>
      <c r="KKY169" s="14"/>
      <c r="KKZ169" s="14"/>
      <c r="KLA169" s="14"/>
      <c r="KLB169" s="14"/>
      <c r="KLC169" s="14"/>
      <c r="KLD169" s="14"/>
      <c r="KLE169" s="14"/>
      <c r="KLF169" s="14"/>
      <c r="KLG169" s="14"/>
      <c r="KLH169" s="14"/>
      <c r="KLI169" s="14"/>
      <c r="KLJ169" s="14"/>
      <c r="KLK169" s="14"/>
      <c r="KLL169" s="14"/>
      <c r="KLM169" s="14"/>
      <c r="KLN169" s="14"/>
      <c r="KLO169" s="14"/>
      <c r="KLP169" s="14"/>
      <c r="KLQ169" s="14"/>
      <c r="KLR169" s="14"/>
      <c r="KLS169" s="14"/>
      <c r="KLT169" s="14"/>
      <c r="KLU169" s="14"/>
      <c r="KLV169" s="14"/>
      <c r="KLW169" s="14"/>
      <c r="KLX169" s="14"/>
      <c r="KLY169" s="14"/>
      <c r="KLZ169" s="14"/>
      <c r="KMA169" s="14"/>
      <c r="KMB169" s="14"/>
      <c r="KMC169" s="14"/>
      <c r="KMD169" s="14"/>
      <c r="KME169" s="14"/>
      <c r="KMF169" s="14"/>
      <c r="KMG169" s="14"/>
      <c r="KMH169" s="14"/>
      <c r="KMI169" s="14"/>
      <c r="KMJ169" s="14"/>
      <c r="KMK169" s="14"/>
      <c r="KML169" s="14"/>
      <c r="KMM169" s="14"/>
      <c r="KMN169" s="14"/>
      <c r="KMO169" s="14"/>
      <c r="KMP169" s="14"/>
      <c r="KMQ169" s="14"/>
      <c r="KMR169" s="14"/>
      <c r="KMS169" s="14"/>
      <c r="KMT169" s="14"/>
      <c r="KMU169" s="14"/>
      <c r="KMV169" s="14"/>
      <c r="KMW169" s="14"/>
      <c r="KMX169" s="14"/>
      <c r="KMY169" s="14"/>
      <c r="KMZ169" s="14"/>
      <c r="KNA169" s="14"/>
      <c r="KNB169" s="14"/>
      <c r="KNC169" s="14"/>
      <c r="KND169" s="14"/>
      <c r="KNE169" s="14"/>
      <c r="KNF169" s="14"/>
      <c r="KNG169" s="14"/>
      <c r="KNH169" s="14"/>
      <c r="KNI169" s="14"/>
      <c r="KNJ169" s="14"/>
      <c r="KNK169" s="14"/>
      <c r="KNL169" s="14"/>
      <c r="KNM169" s="14"/>
      <c r="KNN169" s="14"/>
      <c r="KNO169" s="14"/>
      <c r="KNP169" s="14"/>
      <c r="KNQ169" s="14"/>
      <c r="KNR169" s="14"/>
      <c r="KNS169" s="14"/>
      <c r="KNT169" s="14"/>
      <c r="KNU169" s="14"/>
      <c r="KNV169" s="14"/>
      <c r="KNW169" s="14"/>
      <c r="KNX169" s="14"/>
      <c r="KNY169" s="14"/>
      <c r="KNZ169" s="14"/>
      <c r="KOA169" s="14"/>
      <c r="KOB169" s="14"/>
      <c r="KOC169" s="14"/>
      <c r="KOD169" s="14"/>
      <c r="KOE169" s="14"/>
      <c r="KOF169" s="14"/>
      <c r="KOG169" s="14"/>
      <c r="KOH169" s="14"/>
      <c r="KOI169" s="14"/>
      <c r="KOJ169" s="14"/>
      <c r="KOK169" s="14"/>
      <c r="KOL169" s="14"/>
      <c r="KOM169" s="14"/>
      <c r="KON169" s="14"/>
      <c r="KOO169" s="14"/>
      <c r="KOP169" s="14"/>
      <c r="KOQ169" s="14"/>
      <c r="KOR169" s="14"/>
      <c r="KOS169" s="14"/>
      <c r="KOT169" s="14"/>
      <c r="KOU169" s="14"/>
      <c r="KOV169" s="14"/>
      <c r="KOW169" s="14"/>
      <c r="KOX169" s="14"/>
      <c r="KOY169" s="14"/>
      <c r="KOZ169" s="14"/>
      <c r="KPA169" s="14"/>
      <c r="KPB169" s="14"/>
      <c r="KPC169" s="14"/>
      <c r="KPD169" s="14"/>
      <c r="KPE169" s="14"/>
      <c r="KPF169" s="14"/>
      <c r="KPG169" s="14"/>
      <c r="KPH169" s="14"/>
      <c r="KPI169" s="14"/>
      <c r="KPJ169" s="14"/>
      <c r="KPK169" s="14"/>
      <c r="KPL169" s="14"/>
      <c r="KPM169" s="14"/>
      <c r="KPN169" s="14"/>
      <c r="KPO169" s="14"/>
      <c r="KPP169" s="14"/>
      <c r="KPQ169" s="14"/>
      <c r="KPR169" s="14"/>
      <c r="KPS169" s="14"/>
      <c r="KPT169" s="14"/>
      <c r="KPU169" s="14"/>
      <c r="KPV169" s="14"/>
      <c r="KPW169" s="14"/>
      <c r="KPX169" s="14"/>
      <c r="KPY169" s="14"/>
      <c r="KPZ169" s="14"/>
      <c r="KQA169" s="14"/>
      <c r="KQB169" s="14"/>
      <c r="KQC169" s="14"/>
      <c r="KQD169" s="14"/>
      <c r="KQE169" s="14"/>
      <c r="KQF169" s="14"/>
      <c r="KQG169" s="14"/>
      <c r="KQH169" s="14"/>
      <c r="KQI169" s="14"/>
      <c r="KQJ169" s="14"/>
      <c r="KQK169" s="14"/>
      <c r="KQL169" s="14"/>
      <c r="KQM169" s="14"/>
      <c r="KQN169" s="14"/>
      <c r="KQO169" s="14"/>
      <c r="KQP169" s="14"/>
      <c r="KQQ169" s="14"/>
      <c r="KQR169" s="14"/>
      <c r="KQS169" s="14"/>
      <c r="KQT169" s="14"/>
      <c r="KQU169" s="14"/>
      <c r="KQV169" s="14"/>
      <c r="KQW169" s="14"/>
      <c r="KQX169" s="14"/>
      <c r="KQY169" s="14"/>
      <c r="KQZ169" s="14"/>
      <c r="KRA169" s="14"/>
      <c r="KRB169" s="14"/>
      <c r="KRC169" s="14"/>
      <c r="KRD169" s="14"/>
      <c r="KRE169" s="14"/>
      <c r="KRF169" s="14"/>
      <c r="KRG169" s="14"/>
      <c r="KRH169" s="14"/>
      <c r="KRI169" s="14"/>
      <c r="KRJ169" s="14"/>
      <c r="KRK169" s="14"/>
      <c r="KRL169" s="14"/>
      <c r="KRM169" s="14"/>
      <c r="KRN169" s="14"/>
      <c r="KRO169" s="14"/>
      <c r="KRP169" s="14"/>
      <c r="KRQ169" s="14"/>
      <c r="KRR169" s="14"/>
      <c r="KRS169" s="14"/>
      <c r="KRT169" s="14"/>
      <c r="KRU169" s="14"/>
      <c r="KRV169" s="14"/>
      <c r="KRW169" s="14"/>
      <c r="KRX169" s="14"/>
      <c r="KRY169" s="14"/>
      <c r="KRZ169" s="14"/>
      <c r="KSA169" s="14"/>
      <c r="KSB169" s="14"/>
      <c r="KSC169" s="14"/>
      <c r="KSD169" s="14"/>
      <c r="KSE169" s="14"/>
      <c r="KSF169" s="14"/>
      <c r="KSG169" s="14"/>
      <c r="KSH169" s="14"/>
      <c r="KSI169" s="14"/>
      <c r="KSJ169" s="14"/>
      <c r="KSK169" s="14"/>
      <c r="KSL169" s="14"/>
      <c r="KSM169" s="14"/>
      <c r="KSN169" s="14"/>
      <c r="KSO169" s="14"/>
      <c r="KSP169" s="14"/>
      <c r="KSQ169" s="14"/>
      <c r="KSR169" s="14"/>
      <c r="KSS169" s="14"/>
      <c r="KST169" s="14"/>
      <c r="KSU169" s="14"/>
      <c r="KSV169" s="14"/>
      <c r="KSW169" s="14"/>
      <c r="KSX169" s="14"/>
      <c r="KSY169" s="14"/>
      <c r="KSZ169" s="14"/>
      <c r="KTA169" s="14"/>
      <c r="KTB169" s="14"/>
      <c r="KTC169" s="14"/>
      <c r="KTD169" s="14"/>
      <c r="KTE169" s="14"/>
      <c r="KTF169" s="14"/>
      <c r="KTG169" s="14"/>
      <c r="KTH169" s="14"/>
      <c r="KTI169" s="14"/>
      <c r="KTJ169" s="14"/>
      <c r="KTK169" s="14"/>
      <c r="KTL169" s="14"/>
      <c r="KTM169" s="14"/>
      <c r="KTN169" s="14"/>
      <c r="KTO169" s="14"/>
      <c r="KTP169" s="14"/>
      <c r="KTQ169" s="14"/>
      <c r="KTR169" s="14"/>
      <c r="KTS169" s="14"/>
      <c r="KTT169" s="14"/>
      <c r="KTU169" s="14"/>
      <c r="KTV169" s="14"/>
      <c r="KTW169" s="14"/>
      <c r="KTX169" s="14"/>
      <c r="KTY169" s="14"/>
      <c r="KTZ169" s="14"/>
      <c r="KUA169" s="14"/>
      <c r="KUB169" s="14"/>
      <c r="KUC169" s="14"/>
      <c r="KUD169" s="14"/>
      <c r="KUE169" s="14"/>
      <c r="KUF169" s="14"/>
      <c r="KUG169" s="14"/>
      <c r="KUH169" s="14"/>
      <c r="KUI169" s="14"/>
      <c r="KUJ169" s="14"/>
      <c r="KUK169" s="14"/>
      <c r="KUL169" s="14"/>
      <c r="KUM169" s="14"/>
      <c r="KUN169" s="14"/>
      <c r="KUO169" s="14"/>
      <c r="KUP169" s="14"/>
      <c r="KUQ169" s="14"/>
      <c r="KUR169" s="14"/>
      <c r="KUS169" s="14"/>
      <c r="KUT169" s="14"/>
      <c r="KUU169" s="14"/>
      <c r="KUV169" s="14"/>
      <c r="KUW169" s="14"/>
      <c r="KUX169" s="14"/>
      <c r="KUY169" s="14"/>
      <c r="KUZ169" s="14"/>
      <c r="KVA169" s="14"/>
      <c r="KVB169" s="14"/>
      <c r="KVC169" s="14"/>
      <c r="KVD169" s="14"/>
      <c r="KVE169" s="14"/>
      <c r="KVF169" s="14"/>
      <c r="KVG169" s="14"/>
      <c r="KVH169" s="14"/>
      <c r="KVI169" s="14"/>
      <c r="KVJ169" s="14"/>
      <c r="KVK169" s="14"/>
      <c r="KVL169" s="14"/>
      <c r="KVM169" s="14"/>
      <c r="KVN169" s="14"/>
      <c r="KVO169" s="14"/>
      <c r="KVP169" s="14"/>
      <c r="KVQ169" s="14"/>
      <c r="KVR169" s="14"/>
      <c r="KVS169" s="14"/>
      <c r="KVT169" s="14"/>
      <c r="KVU169" s="14"/>
      <c r="KVV169" s="14"/>
      <c r="KVW169" s="14"/>
      <c r="KVX169" s="14"/>
      <c r="KVY169" s="14"/>
      <c r="KVZ169" s="14"/>
      <c r="KWA169" s="14"/>
      <c r="KWB169" s="14"/>
      <c r="KWC169" s="14"/>
      <c r="KWD169" s="14"/>
      <c r="KWE169" s="14"/>
      <c r="KWF169" s="14"/>
      <c r="KWG169" s="14"/>
      <c r="KWH169" s="14"/>
      <c r="KWI169" s="14"/>
      <c r="KWJ169" s="14"/>
      <c r="KWK169" s="14"/>
      <c r="KWL169" s="14"/>
      <c r="KWM169" s="14"/>
      <c r="KWN169" s="14"/>
      <c r="KWO169" s="14"/>
      <c r="KWP169" s="14"/>
      <c r="KWQ169" s="14"/>
      <c r="KWR169" s="14"/>
      <c r="KWS169" s="14"/>
      <c r="KWT169" s="14"/>
      <c r="KWU169" s="14"/>
      <c r="KWV169" s="14"/>
      <c r="KWW169" s="14"/>
      <c r="KWX169" s="14"/>
      <c r="KWY169" s="14"/>
      <c r="KWZ169" s="14"/>
      <c r="KXA169" s="14"/>
      <c r="KXB169" s="14"/>
      <c r="KXC169" s="14"/>
      <c r="KXD169" s="14"/>
      <c r="KXE169" s="14"/>
      <c r="KXF169" s="14"/>
      <c r="KXG169" s="14"/>
      <c r="KXH169" s="14"/>
      <c r="KXI169" s="14"/>
      <c r="KXJ169" s="14"/>
      <c r="KXK169" s="14"/>
      <c r="KXL169" s="14"/>
      <c r="KXM169" s="14"/>
      <c r="KXN169" s="14"/>
      <c r="KXO169" s="14"/>
      <c r="KXP169" s="14"/>
      <c r="KXQ169" s="14"/>
      <c r="KXR169" s="14"/>
      <c r="KXS169" s="14"/>
      <c r="KXT169" s="14"/>
      <c r="KXU169" s="14"/>
      <c r="KXV169" s="14"/>
      <c r="KXW169" s="14"/>
      <c r="KXX169" s="14"/>
      <c r="KXY169" s="14"/>
      <c r="KXZ169" s="14"/>
      <c r="KYA169" s="14"/>
      <c r="KYB169" s="14"/>
      <c r="KYC169" s="14"/>
      <c r="KYD169" s="14"/>
      <c r="KYE169" s="14"/>
      <c r="KYF169" s="14"/>
      <c r="KYG169" s="14"/>
      <c r="KYH169" s="14"/>
      <c r="KYI169" s="14"/>
      <c r="KYJ169" s="14"/>
      <c r="KYK169" s="14"/>
      <c r="KYL169" s="14"/>
      <c r="KYM169" s="14"/>
      <c r="KYN169" s="14"/>
      <c r="KYO169" s="14"/>
      <c r="KYP169" s="14"/>
      <c r="KYQ169" s="14"/>
      <c r="KYR169" s="14"/>
      <c r="KYS169" s="14"/>
      <c r="KYT169" s="14"/>
      <c r="KYU169" s="14"/>
      <c r="KYV169" s="14"/>
      <c r="KYW169" s="14"/>
      <c r="KYX169" s="14"/>
      <c r="KYY169" s="14"/>
      <c r="KYZ169" s="14"/>
      <c r="KZA169" s="14"/>
      <c r="KZB169" s="14"/>
      <c r="KZC169" s="14"/>
      <c r="KZD169" s="14"/>
      <c r="KZE169" s="14"/>
      <c r="KZF169" s="14"/>
      <c r="KZG169" s="14"/>
      <c r="KZH169" s="14"/>
      <c r="KZI169" s="14"/>
      <c r="KZJ169" s="14"/>
      <c r="KZK169" s="14"/>
      <c r="KZL169" s="14"/>
      <c r="KZM169" s="14"/>
      <c r="KZN169" s="14"/>
      <c r="KZO169" s="14"/>
      <c r="KZP169" s="14"/>
      <c r="KZQ169" s="14"/>
      <c r="KZR169" s="14"/>
      <c r="KZS169" s="14"/>
      <c r="KZT169" s="14"/>
      <c r="KZU169" s="14"/>
      <c r="KZV169" s="14"/>
      <c r="KZW169" s="14"/>
      <c r="KZX169" s="14"/>
      <c r="KZY169" s="14"/>
      <c r="KZZ169" s="14"/>
      <c r="LAA169" s="14"/>
      <c r="LAB169" s="14"/>
      <c r="LAC169" s="14"/>
      <c r="LAD169" s="14"/>
      <c r="LAE169" s="14"/>
      <c r="LAF169" s="14"/>
      <c r="LAG169" s="14"/>
      <c r="LAH169" s="14"/>
      <c r="LAI169" s="14"/>
      <c r="LAJ169" s="14"/>
      <c r="LAK169" s="14"/>
      <c r="LAL169" s="14"/>
      <c r="LAM169" s="14"/>
      <c r="LAN169" s="14"/>
      <c r="LAO169" s="14"/>
      <c r="LAP169" s="14"/>
      <c r="LAQ169" s="14"/>
      <c r="LAR169" s="14"/>
      <c r="LAS169" s="14"/>
      <c r="LAT169" s="14"/>
      <c r="LAU169" s="14"/>
      <c r="LAV169" s="14"/>
      <c r="LAW169" s="14"/>
      <c r="LAX169" s="14"/>
      <c r="LAY169" s="14"/>
      <c r="LAZ169" s="14"/>
      <c r="LBA169" s="14"/>
      <c r="LBB169" s="14"/>
      <c r="LBC169" s="14"/>
      <c r="LBD169" s="14"/>
      <c r="LBE169" s="14"/>
      <c r="LBF169" s="14"/>
      <c r="LBG169" s="14"/>
      <c r="LBH169" s="14"/>
      <c r="LBI169" s="14"/>
      <c r="LBJ169" s="14"/>
      <c r="LBK169" s="14"/>
      <c r="LBL169" s="14"/>
      <c r="LBM169" s="14"/>
      <c r="LBN169" s="14"/>
      <c r="LBO169" s="14"/>
      <c r="LBP169" s="14"/>
      <c r="LBQ169" s="14"/>
      <c r="LBR169" s="14"/>
      <c r="LBS169" s="14"/>
      <c r="LBT169" s="14"/>
      <c r="LBU169" s="14"/>
      <c r="LBV169" s="14"/>
      <c r="LBW169" s="14"/>
      <c r="LBX169" s="14"/>
      <c r="LBY169" s="14"/>
      <c r="LBZ169" s="14"/>
      <c r="LCA169" s="14"/>
      <c r="LCB169" s="14"/>
      <c r="LCC169" s="14"/>
      <c r="LCD169" s="14"/>
      <c r="LCE169" s="14"/>
      <c r="LCF169" s="14"/>
      <c r="LCG169" s="14"/>
      <c r="LCH169" s="14"/>
      <c r="LCI169" s="14"/>
      <c r="LCJ169" s="14"/>
      <c r="LCK169" s="14"/>
      <c r="LCL169" s="14"/>
      <c r="LCM169" s="14"/>
      <c r="LCN169" s="14"/>
      <c r="LCO169" s="14"/>
      <c r="LCP169" s="14"/>
      <c r="LCQ169" s="14"/>
      <c r="LCR169" s="14"/>
      <c r="LCS169" s="14"/>
      <c r="LCT169" s="14"/>
      <c r="LCU169" s="14"/>
      <c r="LCV169" s="14"/>
      <c r="LCW169" s="14"/>
      <c r="LCX169" s="14"/>
      <c r="LCY169" s="14"/>
      <c r="LCZ169" s="14"/>
      <c r="LDA169" s="14"/>
      <c r="LDB169" s="14"/>
      <c r="LDC169" s="14"/>
      <c r="LDD169" s="14"/>
      <c r="LDE169" s="14"/>
      <c r="LDF169" s="14"/>
      <c r="LDG169" s="14"/>
      <c r="LDH169" s="14"/>
      <c r="LDI169" s="14"/>
      <c r="LDJ169" s="14"/>
      <c r="LDK169" s="14"/>
      <c r="LDL169" s="14"/>
      <c r="LDM169" s="14"/>
      <c r="LDN169" s="14"/>
      <c r="LDO169" s="14"/>
      <c r="LDP169" s="14"/>
      <c r="LDQ169" s="14"/>
      <c r="LDR169" s="14"/>
      <c r="LDS169" s="14"/>
      <c r="LDT169" s="14"/>
      <c r="LDU169" s="14"/>
      <c r="LDV169" s="14"/>
      <c r="LDW169" s="14"/>
      <c r="LDX169" s="14"/>
      <c r="LDY169" s="14"/>
      <c r="LDZ169" s="14"/>
      <c r="LEA169" s="14"/>
      <c r="LEB169" s="14"/>
      <c r="LEC169" s="14"/>
      <c r="LED169" s="14"/>
      <c r="LEE169" s="14"/>
      <c r="LEF169" s="14"/>
      <c r="LEG169" s="14"/>
      <c r="LEH169" s="14"/>
      <c r="LEI169" s="14"/>
      <c r="LEJ169" s="14"/>
      <c r="LEK169" s="14"/>
      <c r="LEL169" s="14"/>
      <c r="LEM169" s="14"/>
      <c r="LEN169" s="14"/>
      <c r="LEO169" s="14"/>
      <c r="LEP169" s="14"/>
      <c r="LEQ169" s="14"/>
      <c r="LER169" s="14"/>
      <c r="LES169" s="14"/>
      <c r="LET169" s="14"/>
      <c r="LEU169" s="14"/>
      <c r="LEV169" s="14"/>
      <c r="LEW169" s="14"/>
      <c r="LEX169" s="14"/>
      <c r="LEY169" s="14"/>
      <c r="LEZ169" s="14"/>
      <c r="LFA169" s="14"/>
      <c r="LFB169" s="14"/>
      <c r="LFC169" s="14"/>
      <c r="LFD169" s="14"/>
      <c r="LFE169" s="14"/>
      <c r="LFF169" s="14"/>
      <c r="LFG169" s="14"/>
      <c r="LFH169" s="14"/>
      <c r="LFI169" s="14"/>
      <c r="LFJ169" s="14"/>
      <c r="LFK169" s="14"/>
      <c r="LFL169" s="14"/>
      <c r="LFM169" s="14"/>
      <c r="LFN169" s="14"/>
      <c r="LFO169" s="14"/>
      <c r="LFP169" s="14"/>
      <c r="LFQ169" s="14"/>
      <c r="LFR169" s="14"/>
      <c r="LFS169" s="14"/>
      <c r="LFT169" s="14"/>
      <c r="LFU169" s="14"/>
      <c r="LFV169" s="14"/>
      <c r="LFW169" s="14"/>
      <c r="LFX169" s="14"/>
      <c r="LFY169" s="14"/>
      <c r="LFZ169" s="14"/>
      <c r="LGA169" s="14"/>
      <c r="LGB169" s="14"/>
      <c r="LGC169" s="14"/>
      <c r="LGD169" s="14"/>
      <c r="LGE169" s="14"/>
      <c r="LGF169" s="14"/>
      <c r="LGG169" s="14"/>
      <c r="LGH169" s="14"/>
      <c r="LGI169" s="14"/>
      <c r="LGJ169" s="14"/>
      <c r="LGK169" s="14"/>
      <c r="LGL169" s="14"/>
      <c r="LGM169" s="14"/>
      <c r="LGN169" s="14"/>
      <c r="LGO169" s="14"/>
      <c r="LGP169" s="14"/>
      <c r="LGQ169" s="14"/>
      <c r="LGR169" s="14"/>
      <c r="LGS169" s="14"/>
      <c r="LGT169" s="14"/>
      <c r="LGU169" s="14"/>
      <c r="LGV169" s="14"/>
      <c r="LGW169" s="14"/>
      <c r="LGX169" s="14"/>
      <c r="LGY169" s="14"/>
      <c r="LGZ169" s="14"/>
      <c r="LHA169" s="14"/>
      <c r="LHB169" s="14"/>
      <c r="LHC169" s="14"/>
      <c r="LHD169" s="14"/>
      <c r="LHE169" s="14"/>
      <c r="LHF169" s="14"/>
      <c r="LHG169" s="14"/>
      <c r="LHH169" s="14"/>
      <c r="LHI169" s="14"/>
      <c r="LHJ169" s="14"/>
      <c r="LHK169" s="14"/>
      <c r="LHL169" s="14"/>
      <c r="LHM169" s="14"/>
      <c r="LHN169" s="14"/>
      <c r="LHO169" s="14"/>
      <c r="LHP169" s="14"/>
      <c r="LHQ169" s="14"/>
      <c r="LHR169" s="14"/>
      <c r="LHS169" s="14"/>
      <c r="LHT169" s="14"/>
      <c r="LHU169" s="14"/>
      <c r="LHV169" s="14"/>
      <c r="LHW169" s="14"/>
      <c r="LHX169" s="14"/>
      <c r="LHY169" s="14"/>
      <c r="LHZ169" s="14"/>
      <c r="LIA169" s="14"/>
      <c r="LIB169" s="14"/>
      <c r="LIC169" s="14"/>
      <c r="LID169" s="14"/>
      <c r="LIE169" s="14"/>
      <c r="LIF169" s="14"/>
      <c r="LIG169" s="14"/>
      <c r="LIH169" s="14"/>
      <c r="LII169" s="14"/>
      <c r="LIJ169" s="14"/>
      <c r="LIK169" s="14"/>
      <c r="LIL169" s="14"/>
      <c r="LIM169" s="14"/>
      <c r="LIN169" s="14"/>
      <c r="LIO169" s="14"/>
      <c r="LIP169" s="14"/>
      <c r="LIQ169" s="14"/>
      <c r="LIR169" s="14"/>
      <c r="LIS169" s="14"/>
      <c r="LIT169" s="14"/>
      <c r="LIU169" s="14"/>
      <c r="LIV169" s="14"/>
      <c r="LIW169" s="14"/>
      <c r="LIX169" s="14"/>
      <c r="LIY169" s="14"/>
      <c r="LIZ169" s="14"/>
      <c r="LJA169" s="14"/>
      <c r="LJB169" s="14"/>
      <c r="LJC169" s="14"/>
      <c r="LJD169" s="14"/>
      <c r="LJE169" s="14"/>
      <c r="LJF169" s="14"/>
      <c r="LJG169" s="14"/>
      <c r="LJH169" s="14"/>
      <c r="LJI169" s="14"/>
      <c r="LJJ169" s="14"/>
      <c r="LJK169" s="14"/>
      <c r="LJL169" s="14"/>
      <c r="LJM169" s="14"/>
      <c r="LJN169" s="14"/>
      <c r="LJO169" s="14"/>
      <c r="LJP169" s="14"/>
      <c r="LJQ169" s="14"/>
      <c r="LJR169" s="14"/>
      <c r="LJS169" s="14"/>
      <c r="LJT169" s="14"/>
      <c r="LJU169" s="14"/>
      <c r="LJV169" s="14"/>
      <c r="LJW169" s="14"/>
      <c r="LJX169" s="14"/>
      <c r="LJY169" s="14"/>
      <c r="LJZ169" s="14"/>
      <c r="LKA169" s="14"/>
      <c r="LKB169" s="14"/>
      <c r="LKC169" s="14"/>
      <c r="LKD169" s="14"/>
      <c r="LKE169" s="14"/>
      <c r="LKF169" s="14"/>
      <c r="LKG169" s="14"/>
      <c r="LKH169" s="14"/>
      <c r="LKI169" s="14"/>
      <c r="LKJ169" s="14"/>
      <c r="LKK169" s="14"/>
      <c r="LKL169" s="14"/>
      <c r="LKM169" s="14"/>
      <c r="LKN169" s="14"/>
      <c r="LKO169" s="14"/>
      <c r="LKP169" s="14"/>
      <c r="LKQ169" s="14"/>
      <c r="LKR169" s="14"/>
      <c r="LKS169" s="14"/>
      <c r="LKT169" s="14"/>
      <c r="LKU169" s="14"/>
      <c r="LKV169" s="14"/>
      <c r="LKW169" s="14"/>
      <c r="LKX169" s="14"/>
      <c r="LKY169" s="14"/>
      <c r="LKZ169" s="14"/>
      <c r="LLA169" s="14"/>
      <c r="LLB169" s="14"/>
      <c r="LLC169" s="14"/>
      <c r="LLD169" s="14"/>
      <c r="LLE169" s="14"/>
      <c r="LLF169" s="14"/>
      <c r="LLG169" s="14"/>
      <c r="LLH169" s="14"/>
      <c r="LLI169" s="14"/>
      <c r="LLJ169" s="14"/>
      <c r="LLK169" s="14"/>
      <c r="LLL169" s="14"/>
      <c r="LLM169" s="14"/>
      <c r="LLN169" s="14"/>
      <c r="LLO169" s="14"/>
      <c r="LLP169" s="14"/>
      <c r="LLQ169" s="14"/>
      <c r="LLR169" s="14"/>
      <c r="LLS169" s="14"/>
      <c r="LLT169" s="14"/>
      <c r="LLU169" s="14"/>
      <c r="LLV169" s="14"/>
      <c r="LLW169" s="14"/>
      <c r="LLX169" s="14"/>
      <c r="LLY169" s="14"/>
      <c r="LLZ169" s="14"/>
      <c r="LMA169" s="14"/>
      <c r="LMB169" s="14"/>
      <c r="LMC169" s="14"/>
      <c r="LMD169" s="14"/>
      <c r="LME169" s="14"/>
      <c r="LMF169" s="14"/>
      <c r="LMG169" s="14"/>
      <c r="LMH169" s="14"/>
      <c r="LMI169" s="14"/>
      <c r="LMJ169" s="14"/>
      <c r="LMK169" s="14"/>
      <c r="LML169" s="14"/>
      <c r="LMM169" s="14"/>
      <c r="LMN169" s="14"/>
      <c r="LMO169" s="14"/>
      <c r="LMP169" s="14"/>
      <c r="LMQ169" s="14"/>
      <c r="LMR169" s="14"/>
      <c r="LMS169" s="14"/>
      <c r="LMT169" s="14"/>
      <c r="LMU169" s="14"/>
      <c r="LMV169" s="14"/>
      <c r="LMW169" s="14"/>
      <c r="LMX169" s="14"/>
      <c r="LMY169" s="14"/>
      <c r="LMZ169" s="14"/>
      <c r="LNA169" s="14"/>
      <c r="LNB169" s="14"/>
      <c r="LNC169" s="14"/>
      <c r="LND169" s="14"/>
      <c r="LNE169" s="14"/>
      <c r="LNF169" s="14"/>
      <c r="LNG169" s="14"/>
      <c r="LNH169" s="14"/>
      <c r="LNI169" s="14"/>
      <c r="LNJ169" s="14"/>
      <c r="LNK169" s="14"/>
      <c r="LNL169" s="14"/>
      <c r="LNM169" s="14"/>
      <c r="LNN169" s="14"/>
      <c r="LNO169" s="14"/>
      <c r="LNP169" s="14"/>
      <c r="LNQ169" s="14"/>
      <c r="LNR169" s="14"/>
      <c r="LNS169" s="14"/>
      <c r="LNT169" s="14"/>
      <c r="LNU169" s="14"/>
      <c r="LNV169" s="14"/>
      <c r="LNW169" s="14"/>
      <c r="LNX169" s="14"/>
      <c r="LNY169" s="14"/>
      <c r="LNZ169" s="14"/>
      <c r="LOA169" s="14"/>
      <c r="LOB169" s="14"/>
      <c r="LOC169" s="14"/>
      <c r="LOD169" s="14"/>
      <c r="LOE169" s="14"/>
      <c r="LOF169" s="14"/>
      <c r="LOG169" s="14"/>
      <c r="LOH169" s="14"/>
      <c r="LOI169" s="14"/>
      <c r="LOJ169" s="14"/>
      <c r="LOK169" s="14"/>
      <c r="LOL169" s="14"/>
      <c r="LOM169" s="14"/>
      <c r="LON169" s="14"/>
      <c r="LOO169" s="14"/>
      <c r="LOP169" s="14"/>
      <c r="LOQ169" s="14"/>
      <c r="LOR169" s="14"/>
      <c r="LOS169" s="14"/>
      <c r="LOT169" s="14"/>
      <c r="LOU169" s="14"/>
      <c r="LOV169" s="14"/>
      <c r="LOW169" s="14"/>
      <c r="LOX169" s="14"/>
      <c r="LOY169" s="14"/>
      <c r="LOZ169" s="14"/>
      <c r="LPA169" s="14"/>
      <c r="LPB169" s="14"/>
      <c r="LPC169" s="14"/>
      <c r="LPD169" s="14"/>
      <c r="LPE169" s="14"/>
      <c r="LPF169" s="14"/>
      <c r="LPG169" s="14"/>
      <c r="LPH169" s="14"/>
      <c r="LPI169" s="14"/>
      <c r="LPJ169" s="14"/>
      <c r="LPK169" s="14"/>
      <c r="LPL169" s="14"/>
      <c r="LPM169" s="14"/>
      <c r="LPN169" s="14"/>
      <c r="LPO169" s="14"/>
      <c r="LPP169" s="14"/>
      <c r="LPQ169" s="14"/>
      <c r="LPR169" s="14"/>
      <c r="LPS169" s="14"/>
      <c r="LPT169" s="14"/>
      <c r="LPU169" s="14"/>
      <c r="LPV169" s="14"/>
      <c r="LPW169" s="14"/>
      <c r="LPX169" s="14"/>
      <c r="LPY169" s="14"/>
      <c r="LPZ169" s="14"/>
      <c r="LQA169" s="14"/>
      <c r="LQB169" s="14"/>
      <c r="LQC169" s="14"/>
      <c r="LQD169" s="14"/>
      <c r="LQE169" s="14"/>
      <c r="LQF169" s="14"/>
      <c r="LQG169" s="14"/>
      <c r="LQH169" s="14"/>
      <c r="LQI169" s="14"/>
      <c r="LQJ169" s="14"/>
      <c r="LQK169" s="14"/>
      <c r="LQL169" s="14"/>
      <c r="LQM169" s="14"/>
      <c r="LQN169" s="14"/>
      <c r="LQO169" s="14"/>
      <c r="LQP169" s="14"/>
      <c r="LQQ169" s="14"/>
      <c r="LQR169" s="14"/>
      <c r="LQS169" s="14"/>
      <c r="LQT169" s="14"/>
      <c r="LQU169" s="14"/>
      <c r="LQV169" s="14"/>
      <c r="LQW169" s="14"/>
      <c r="LQX169" s="14"/>
      <c r="LQY169" s="14"/>
      <c r="LQZ169" s="14"/>
      <c r="LRA169" s="14"/>
      <c r="LRB169" s="14"/>
      <c r="LRC169" s="14"/>
      <c r="LRD169" s="14"/>
      <c r="LRE169" s="14"/>
      <c r="LRF169" s="14"/>
      <c r="LRG169" s="14"/>
      <c r="LRH169" s="14"/>
      <c r="LRI169" s="14"/>
      <c r="LRJ169" s="14"/>
      <c r="LRK169" s="14"/>
      <c r="LRL169" s="14"/>
      <c r="LRM169" s="14"/>
      <c r="LRN169" s="14"/>
      <c r="LRO169" s="14"/>
      <c r="LRP169" s="14"/>
      <c r="LRQ169" s="14"/>
      <c r="LRR169" s="14"/>
      <c r="LRS169" s="14"/>
      <c r="LRT169" s="14"/>
      <c r="LRU169" s="14"/>
      <c r="LRV169" s="14"/>
      <c r="LRW169" s="14"/>
      <c r="LRX169" s="14"/>
      <c r="LRY169" s="14"/>
      <c r="LRZ169" s="14"/>
      <c r="LSA169" s="14"/>
      <c r="LSB169" s="14"/>
      <c r="LSC169" s="14"/>
      <c r="LSD169" s="14"/>
      <c r="LSE169" s="14"/>
      <c r="LSF169" s="14"/>
      <c r="LSG169" s="14"/>
      <c r="LSH169" s="14"/>
      <c r="LSI169" s="14"/>
      <c r="LSJ169" s="14"/>
      <c r="LSK169" s="14"/>
      <c r="LSL169" s="14"/>
      <c r="LSM169" s="14"/>
      <c r="LSN169" s="14"/>
      <c r="LSO169" s="14"/>
      <c r="LSP169" s="14"/>
      <c r="LSQ169" s="14"/>
      <c r="LSR169" s="14"/>
      <c r="LSS169" s="14"/>
      <c r="LST169" s="14"/>
      <c r="LSU169" s="14"/>
      <c r="LSV169" s="14"/>
      <c r="LSW169" s="14"/>
      <c r="LSX169" s="14"/>
      <c r="LSY169" s="14"/>
      <c r="LSZ169" s="14"/>
      <c r="LTA169" s="14"/>
      <c r="LTB169" s="14"/>
      <c r="LTC169" s="14"/>
      <c r="LTD169" s="14"/>
      <c r="LTE169" s="14"/>
      <c r="LTF169" s="14"/>
      <c r="LTG169" s="14"/>
      <c r="LTH169" s="14"/>
      <c r="LTI169" s="14"/>
      <c r="LTJ169" s="14"/>
      <c r="LTK169" s="14"/>
      <c r="LTL169" s="14"/>
      <c r="LTM169" s="14"/>
      <c r="LTN169" s="14"/>
      <c r="LTO169" s="14"/>
      <c r="LTP169" s="14"/>
      <c r="LTQ169" s="14"/>
      <c r="LTR169" s="14"/>
      <c r="LTS169" s="14"/>
      <c r="LTT169" s="14"/>
      <c r="LTU169" s="14"/>
      <c r="LTV169" s="14"/>
      <c r="LTW169" s="14"/>
      <c r="LTX169" s="14"/>
      <c r="LTY169" s="14"/>
      <c r="LTZ169" s="14"/>
      <c r="LUA169" s="14"/>
      <c r="LUB169" s="14"/>
      <c r="LUC169" s="14"/>
      <c r="LUD169" s="14"/>
      <c r="LUE169" s="14"/>
      <c r="LUF169" s="14"/>
      <c r="LUG169" s="14"/>
      <c r="LUH169" s="14"/>
      <c r="LUI169" s="14"/>
      <c r="LUJ169" s="14"/>
      <c r="LUK169" s="14"/>
      <c r="LUL169" s="14"/>
      <c r="LUM169" s="14"/>
      <c r="LUN169" s="14"/>
      <c r="LUO169" s="14"/>
      <c r="LUP169" s="14"/>
      <c r="LUQ169" s="14"/>
      <c r="LUR169" s="14"/>
      <c r="LUS169" s="14"/>
      <c r="LUT169" s="14"/>
      <c r="LUU169" s="14"/>
      <c r="LUV169" s="14"/>
      <c r="LUW169" s="14"/>
      <c r="LUX169" s="14"/>
      <c r="LUY169" s="14"/>
      <c r="LUZ169" s="14"/>
      <c r="LVA169" s="14"/>
      <c r="LVB169" s="14"/>
      <c r="LVC169" s="14"/>
      <c r="LVD169" s="14"/>
      <c r="LVE169" s="14"/>
      <c r="LVF169" s="14"/>
      <c r="LVG169" s="14"/>
      <c r="LVH169" s="14"/>
      <c r="LVI169" s="14"/>
      <c r="LVJ169" s="14"/>
      <c r="LVK169" s="14"/>
      <c r="LVL169" s="14"/>
      <c r="LVM169" s="14"/>
      <c r="LVN169" s="14"/>
      <c r="LVO169" s="14"/>
      <c r="LVP169" s="14"/>
      <c r="LVQ169" s="14"/>
      <c r="LVR169" s="14"/>
      <c r="LVS169" s="14"/>
      <c r="LVT169" s="14"/>
      <c r="LVU169" s="14"/>
      <c r="LVV169" s="14"/>
      <c r="LVW169" s="14"/>
      <c r="LVX169" s="14"/>
      <c r="LVY169" s="14"/>
      <c r="LVZ169" s="14"/>
      <c r="LWA169" s="14"/>
      <c r="LWB169" s="14"/>
      <c r="LWC169" s="14"/>
      <c r="LWD169" s="14"/>
      <c r="LWE169" s="14"/>
      <c r="LWF169" s="14"/>
      <c r="LWG169" s="14"/>
      <c r="LWH169" s="14"/>
      <c r="LWI169" s="14"/>
      <c r="LWJ169" s="14"/>
      <c r="LWK169" s="14"/>
      <c r="LWL169" s="14"/>
      <c r="LWM169" s="14"/>
      <c r="LWN169" s="14"/>
      <c r="LWO169" s="14"/>
      <c r="LWP169" s="14"/>
      <c r="LWQ169" s="14"/>
      <c r="LWR169" s="14"/>
      <c r="LWS169" s="14"/>
      <c r="LWT169" s="14"/>
      <c r="LWU169" s="14"/>
      <c r="LWV169" s="14"/>
      <c r="LWW169" s="14"/>
      <c r="LWX169" s="14"/>
      <c r="LWY169" s="14"/>
      <c r="LWZ169" s="14"/>
      <c r="LXA169" s="14"/>
      <c r="LXB169" s="14"/>
      <c r="LXC169" s="14"/>
      <c r="LXD169" s="14"/>
      <c r="LXE169" s="14"/>
      <c r="LXF169" s="14"/>
      <c r="LXG169" s="14"/>
      <c r="LXH169" s="14"/>
      <c r="LXI169" s="14"/>
      <c r="LXJ169" s="14"/>
      <c r="LXK169" s="14"/>
      <c r="LXL169" s="14"/>
      <c r="LXM169" s="14"/>
      <c r="LXN169" s="14"/>
      <c r="LXO169" s="14"/>
      <c r="LXP169" s="14"/>
      <c r="LXQ169" s="14"/>
      <c r="LXR169" s="14"/>
      <c r="LXS169" s="14"/>
      <c r="LXT169" s="14"/>
      <c r="LXU169" s="14"/>
      <c r="LXV169" s="14"/>
      <c r="LXW169" s="14"/>
      <c r="LXX169" s="14"/>
      <c r="LXY169" s="14"/>
      <c r="LXZ169" s="14"/>
      <c r="LYA169" s="14"/>
      <c r="LYB169" s="14"/>
      <c r="LYC169" s="14"/>
      <c r="LYD169" s="14"/>
      <c r="LYE169" s="14"/>
      <c r="LYF169" s="14"/>
      <c r="LYG169" s="14"/>
      <c r="LYH169" s="14"/>
      <c r="LYI169" s="14"/>
      <c r="LYJ169" s="14"/>
      <c r="LYK169" s="14"/>
      <c r="LYL169" s="14"/>
      <c r="LYM169" s="14"/>
      <c r="LYN169" s="14"/>
      <c r="LYO169" s="14"/>
      <c r="LYP169" s="14"/>
      <c r="LYQ169" s="14"/>
      <c r="LYR169" s="14"/>
      <c r="LYS169" s="14"/>
      <c r="LYT169" s="14"/>
      <c r="LYU169" s="14"/>
      <c r="LYV169" s="14"/>
      <c r="LYW169" s="14"/>
      <c r="LYX169" s="14"/>
      <c r="LYY169" s="14"/>
      <c r="LYZ169" s="14"/>
      <c r="LZA169" s="14"/>
      <c r="LZB169" s="14"/>
      <c r="LZC169" s="14"/>
      <c r="LZD169" s="14"/>
      <c r="LZE169" s="14"/>
      <c r="LZF169" s="14"/>
      <c r="LZG169" s="14"/>
      <c r="LZH169" s="14"/>
      <c r="LZI169" s="14"/>
      <c r="LZJ169" s="14"/>
      <c r="LZK169" s="14"/>
      <c r="LZL169" s="14"/>
      <c r="LZM169" s="14"/>
      <c r="LZN169" s="14"/>
      <c r="LZO169" s="14"/>
      <c r="LZP169" s="14"/>
      <c r="LZQ169" s="14"/>
      <c r="LZR169" s="14"/>
      <c r="LZS169" s="14"/>
      <c r="LZT169" s="14"/>
      <c r="LZU169" s="14"/>
      <c r="LZV169" s="14"/>
      <c r="LZW169" s="14"/>
      <c r="LZX169" s="14"/>
      <c r="LZY169" s="14"/>
      <c r="LZZ169" s="14"/>
      <c r="MAA169" s="14"/>
      <c r="MAB169" s="14"/>
      <c r="MAC169" s="14"/>
      <c r="MAD169" s="14"/>
      <c r="MAE169" s="14"/>
      <c r="MAF169" s="14"/>
      <c r="MAG169" s="14"/>
      <c r="MAH169" s="14"/>
      <c r="MAI169" s="14"/>
      <c r="MAJ169" s="14"/>
      <c r="MAK169" s="14"/>
      <c r="MAL169" s="14"/>
      <c r="MAM169" s="14"/>
      <c r="MAN169" s="14"/>
      <c r="MAO169" s="14"/>
      <c r="MAP169" s="14"/>
      <c r="MAQ169" s="14"/>
      <c r="MAR169" s="14"/>
      <c r="MAS169" s="14"/>
      <c r="MAT169" s="14"/>
      <c r="MAU169" s="14"/>
      <c r="MAV169" s="14"/>
      <c r="MAW169" s="14"/>
      <c r="MAX169" s="14"/>
      <c r="MAY169" s="14"/>
      <c r="MAZ169" s="14"/>
      <c r="MBA169" s="14"/>
      <c r="MBB169" s="14"/>
      <c r="MBC169" s="14"/>
      <c r="MBD169" s="14"/>
      <c r="MBE169" s="14"/>
      <c r="MBF169" s="14"/>
      <c r="MBG169" s="14"/>
      <c r="MBH169" s="14"/>
      <c r="MBI169" s="14"/>
      <c r="MBJ169" s="14"/>
      <c r="MBK169" s="14"/>
      <c r="MBL169" s="14"/>
      <c r="MBM169" s="14"/>
      <c r="MBN169" s="14"/>
      <c r="MBO169" s="14"/>
      <c r="MBP169" s="14"/>
      <c r="MBQ169" s="14"/>
      <c r="MBR169" s="14"/>
      <c r="MBS169" s="14"/>
      <c r="MBT169" s="14"/>
      <c r="MBU169" s="14"/>
      <c r="MBV169" s="14"/>
      <c r="MBW169" s="14"/>
      <c r="MBX169" s="14"/>
      <c r="MBY169" s="14"/>
      <c r="MBZ169" s="14"/>
      <c r="MCA169" s="14"/>
      <c r="MCB169" s="14"/>
      <c r="MCC169" s="14"/>
      <c r="MCD169" s="14"/>
      <c r="MCE169" s="14"/>
      <c r="MCF169" s="14"/>
      <c r="MCG169" s="14"/>
      <c r="MCH169" s="14"/>
      <c r="MCI169" s="14"/>
      <c r="MCJ169" s="14"/>
      <c r="MCK169" s="14"/>
      <c r="MCL169" s="14"/>
      <c r="MCM169" s="14"/>
      <c r="MCN169" s="14"/>
      <c r="MCO169" s="14"/>
      <c r="MCP169" s="14"/>
      <c r="MCQ169" s="14"/>
      <c r="MCR169" s="14"/>
      <c r="MCS169" s="14"/>
      <c r="MCT169" s="14"/>
      <c r="MCU169" s="14"/>
      <c r="MCV169" s="14"/>
      <c r="MCW169" s="14"/>
      <c r="MCX169" s="14"/>
      <c r="MCY169" s="14"/>
      <c r="MCZ169" s="14"/>
      <c r="MDA169" s="14"/>
      <c r="MDB169" s="14"/>
      <c r="MDC169" s="14"/>
      <c r="MDD169" s="14"/>
      <c r="MDE169" s="14"/>
      <c r="MDF169" s="14"/>
      <c r="MDG169" s="14"/>
      <c r="MDH169" s="14"/>
      <c r="MDI169" s="14"/>
      <c r="MDJ169" s="14"/>
      <c r="MDK169" s="14"/>
      <c r="MDL169" s="14"/>
      <c r="MDM169" s="14"/>
      <c r="MDN169" s="14"/>
      <c r="MDO169" s="14"/>
      <c r="MDP169" s="14"/>
      <c r="MDQ169" s="14"/>
      <c r="MDR169" s="14"/>
      <c r="MDS169" s="14"/>
      <c r="MDT169" s="14"/>
      <c r="MDU169" s="14"/>
      <c r="MDV169" s="14"/>
      <c r="MDW169" s="14"/>
      <c r="MDX169" s="14"/>
      <c r="MDY169" s="14"/>
      <c r="MDZ169" s="14"/>
      <c r="MEA169" s="14"/>
      <c r="MEB169" s="14"/>
      <c r="MEC169" s="14"/>
      <c r="MED169" s="14"/>
      <c r="MEE169" s="14"/>
      <c r="MEF169" s="14"/>
      <c r="MEG169" s="14"/>
      <c r="MEH169" s="14"/>
      <c r="MEI169" s="14"/>
      <c r="MEJ169" s="14"/>
      <c r="MEK169" s="14"/>
      <c r="MEL169" s="14"/>
      <c r="MEM169" s="14"/>
      <c r="MEN169" s="14"/>
      <c r="MEO169" s="14"/>
      <c r="MEP169" s="14"/>
      <c r="MEQ169" s="14"/>
      <c r="MER169" s="14"/>
      <c r="MES169" s="14"/>
      <c r="MET169" s="14"/>
      <c r="MEU169" s="14"/>
      <c r="MEV169" s="14"/>
      <c r="MEW169" s="14"/>
      <c r="MEX169" s="14"/>
      <c r="MEY169" s="14"/>
      <c r="MEZ169" s="14"/>
      <c r="MFA169" s="14"/>
      <c r="MFB169" s="14"/>
      <c r="MFC169" s="14"/>
      <c r="MFD169" s="14"/>
      <c r="MFE169" s="14"/>
      <c r="MFF169" s="14"/>
      <c r="MFG169" s="14"/>
      <c r="MFH169" s="14"/>
      <c r="MFI169" s="14"/>
      <c r="MFJ169" s="14"/>
      <c r="MFK169" s="14"/>
      <c r="MFL169" s="14"/>
      <c r="MFM169" s="14"/>
      <c r="MFN169" s="14"/>
      <c r="MFO169" s="14"/>
      <c r="MFP169" s="14"/>
      <c r="MFQ169" s="14"/>
      <c r="MFR169" s="14"/>
      <c r="MFS169" s="14"/>
      <c r="MFT169" s="14"/>
      <c r="MFU169" s="14"/>
      <c r="MFV169" s="14"/>
      <c r="MFW169" s="14"/>
      <c r="MFX169" s="14"/>
      <c r="MFY169" s="14"/>
      <c r="MFZ169" s="14"/>
      <c r="MGA169" s="14"/>
      <c r="MGB169" s="14"/>
      <c r="MGC169" s="14"/>
      <c r="MGD169" s="14"/>
      <c r="MGE169" s="14"/>
      <c r="MGF169" s="14"/>
      <c r="MGG169" s="14"/>
      <c r="MGH169" s="14"/>
      <c r="MGI169" s="14"/>
      <c r="MGJ169" s="14"/>
      <c r="MGK169" s="14"/>
      <c r="MGL169" s="14"/>
      <c r="MGM169" s="14"/>
      <c r="MGN169" s="14"/>
      <c r="MGO169" s="14"/>
      <c r="MGP169" s="14"/>
      <c r="MGQ169" s="14"/>
      <c r="MGR169" s="14"/>
      <c r="MGS169" s="14"/>
      <c r="MGT169" s="14"/>
      <c r="MGU169" s="14"/>
      <c r="MGV169" s="14"/>
      <c r="MGW169" s="14"/>
      <c r="MGX169" s="14"/>
      <c r="MGY169" s="14"/>
      <c r="MGZ169" s="14"/>
      <c r="MHA169" s="14"/>
      <c r="MHB169" s="14"/>
      <c r="MHC169" s="14"/>
      <c r="MHD169" s="14"/>
      <c r="MHE169" s="14"/>
      <c r="MHF169" s="14"/>
      <c r="MHG169" s="14"/>
      <c r="MHH169" s="14"/>
      <c r="MHI169" s="14"/>
      <c r="MHJ169" s="14"/>
      <c r="MHK169" s="14"/>
      <c r="MHL169" s="14"/>
      <c r="MHM169" s="14"/>
      <c r="MHN169" s="14"/>
      <c r="MHO169" s="14"/>
      <c r="MHP169" s="14"/>
      <c r="MHQ169" s="14"/>
      <c r="MHR169" s="14"/>
      <c r="MHS169" s="14"/>
      <c r="MHT169" s="14"/>
      <c r="MHU169" s="14"/>
      <c r="MHV169" s="14"/>
      <c r="MHW169" s="14"/>
      <c r="MHX169" s="14"/>
      <c r="MHY169" s="14"/>
      <c r="MHZ169" s="14"/>
      <c r="MIA169" s="14"/>
      <c r="MIB169" s="14"/>
      <c r="MIC169" s="14"/>
      <c r="MID169" s="14"/>
      <c r="MIE169" s="14"/>
      <c r="MIF169" s="14"/>
      <c r="MIG169" s="14"/>
      <c r="MIH169" s="14"/>
      <c r="MII169" s="14"/>
      <c r="MIJ169" s="14"/>
      <c r="MIK169" s="14"/>
      <c r="MIL169" s="14"/>
      <c r="MIM169" s="14"/>
      <c r="MIN169" s="14"/>
      <c r="MIO169" s="14"/>
      <c r="MIP169" s="14"/>
      <c r="MIQ169" s="14"/>
      <c r="MIR169" s="14"/>
      <c r="MIS169" s="14"/>
      <c r="MIT169" s="14"/>
      <c r="MIU169" s="14"/>
      <c r="MIV169" s="14"/>
      <c r="MIW169" s="14"/>
      <c r="MIX169" s="14"/>
      <c r="MIY169" s="14"/>
      <c r="MIZ169" s="14"/>
      <c r="MJA169" s="14"/>
      <c r="MJB169" s="14"/>
      <c r="MJC169" s="14"/>
      <c r="MJD169" s="14"/>
      <c r="MJE169" s="14"/>
      <c r="MJF169" s="14"/>
      <c r="MJG169" s="14"/>
      <c r="MJH169" s="14"/>
      <c r="MJI169" s="14"/>
      <c r="MJJ169" s="14"/>
      <c r="MJK169" s="14"/>
      <c r="MJL169" s="14"/>
      <c r="MJM169" s="14"/>
      <c r="MJN169" s="14"/>
      <c r="MJO169" s="14"/>
      <c r="MJP169" s="14"/>
      <c r="MJQ169" s="14"/>
      <c r="MJR169" s="14"/>
      <c r="MJS169" s="14"/>
      <c r="MJT169" s="14"/>
      <c r="MJU169" s="14"/>
      <c r="MJV169" s="14"/>
      <c r="MJW169" s="14"/>
      <c r="MJX169" s="14"/>
      <c r="MJY169" s="14"/>
      <c r="MJZ169" s="14"/>
      <c r="MKA169" s="14"/>
      <c r="MKB169" s="14"/>
      <c r="MKC169" s="14"/>
      <c r="MKD169" s="14"/>
      <c r="MKE169" s="14"/>
      <c r="MKF169" s="14"/>
      <c r="MKG169" s="14"/>
      <c r="MKH169" s="14"/>
      <c r="MKI169" s="14"/>
      <c r="MKJ169" s="14"/>
      <c r="MKK169" s="14"/>
      <c r="MKL169" s="14"/>
      <c r="MKM169" s="14"/>
      <c r="MKN169" s="14"/>
      <c r="MKO169" s="14"/>
      <c r="MKP169" s="14"/>
      <c r="MKQ169" s="14"/>
      <c r="MKR169" s="14"/>
      <c r="MKS169" s="14"/>
      <c r="MKT169" s="14"/>
      <c r="MKU169" s="14"/>
      <c r="MKV169" s="14"/>
      <c r="MKW169" s="14"/>
      <c r="MKX169" s="14"/>
      <c r="MKY169" s="14"/>
      <c r="MKZ169" s="14"/>
      <c r="MLA169" s="14"/>
      <c r="MLB169" s="14"/>
      <c r="MLC169" s="14"/>
      <c r="MLD169" s="14"/>
      <c r="MLE169" s="14"/>
      <c r="MLF169" s="14"/>
      <c r="MLG169" s="14"/>
      <c r="MLH169" s="14"/>
      <c r="MLI169" s="14"/>
      <c r="MLJ169" s="14"/>
      <c r="MLK169" s="14"/>
      <c r="MLL169" s="14"/>
      <c r="MLM169" s="14"/>
      <c r="MLN169" s="14"/>
      <c r="MLO169" s="14"/>
      <c r="MLP169" s="14"/>
      <c r="MLQ169" s="14"/>
      <c r="MLR169" s="14"/>
      <c r="MLS169" s="14"/>
      <c r="MLT169" s="14"/>
      <c r="MLU169" s="14"/>
      <c r="MLV169" s="14"/>
      <c r="MLW169" s="14"/>
      <c r="MLX169" s="14"/>
      <c r="MLY169" s="14"/>
      <c r="MLZ169" s="14"/>
      <c r="MMA169" s="14"/>
      <c r="MMB169" s="14"/>
      <c r="MMC169" s="14"/>
      <c r="MMD169" s="14"/>
      <c r="MME169" s="14"/>
      <c r="MMF169" s="14"/>
      <c r="MMG169" s="14"/>
      <c r="MMH169" s="14"/>
      <c r="MMI169" s="14"/>
      <c r="MMJ169" s="14"/>
      <c r="MMK169" s="14"/>
      <c r="MML169" s="14"/>
      <c r="MMM169" s="14"/>
      <c r="MMN169" s="14"/>
      <c r="MMO169" s="14"/>
      <c r="MMP169" s="14"/>
      <c r="MMQ169" s="14"/>
      <c r="MMR169" s="14"/>
      <c r="MMS169" s="14"/>
      <c r="MMT169" s="14"/>
      <c r="MMU169" s="14"/>
      <c r="MMV169" s="14"/>
      <c r="MMW169" s="14"/>
      <c r="MMX169" s="14"/>
      <c r="MMY169" s="14"/>
      <c r="MMZ169" s="14"/>
      <c r="MNA169" s="14"/>
      <c r="MNB169" s="14"/>
      <c r="MNC169" s="14"/>
      <c r="MND169" s="14"/>
      <c r="MNE169" s="14"/>
      <c r="MNF169" s="14"/>
      <c r="MNG169" s="14"/>
      <c r="MNH169" s="14"/>
      <c r="MNI169" s="14"/>
      <c r="MNJ169" s="14"/>
      <c r="MNK169" s="14"/>
      <c r="MNL169" s="14"/>
      <c r="MNM169" s="14"/>
      <c r="MNN169" s="14"/>
      <c r="MNO169" s="14"/>
      <c r="MNP169" s="14"/>
      <c r="MNQ169" s="14"/>
      <c r="MNR169" s="14"/>
      <c r="MNS169" s="14"/>
      <c r="MNT169" s="14"/>
      <c r="MNU169" s="14"/>
      <c r="MNV169" s="14"/>
      <c r="MNW169" s="14"/>
      <c r="MNX169" s="14"/>
      <c r="MNY169" s="14"/>
      <c r="MNZ169" s="14"/>
      <c r="MOA169" s="14"/>
      <c r="MOB169" s="14"/>
      <c r="MOC169" s="14"/>
      <c r="MOD169" s="14"/>
      <c r="MOE169" s="14"/>
      <c r="MOF169" s="14"/>
      <c r="MOG169" s="14"/>
      <c r="MOH169" s="14"/>
      <c r="MOI169" s="14"/>
      <c r="MOJ169" s="14"/>
      <c r="MOK169" s="14"/>
      <c r="MOL169" s="14"/>
      <c r="MOM169" s="14"/>
      <c r="MON169" s="14"/>
      <c r="MOO169" s="14"/>
      <c r="MOP169" s="14"/>
      <c r="MOQ169" s="14"/>
      <c r="MOR169" s="14"/>
      <c r="MOS169" s="14"/>
      <c r="MOT169" s="14"/>
      <c r="MOU169" s="14"/>
      <c r="MOV169" s="14"/>
      <c r="MOW169" s="14"/>
      <c r="MOX169" s="14"/>
      <c r="MOY169" s="14"/>
      <c r="MOZ169" s="14"/>
      <c r="MPA169" s="14"/>
      <c r="MPB169" s="14"/>
      <c r="MPC169" s="14"/>
      <c r="MPD169" s="14"/>
      <c r="MPE169" s="14"/>
      <c r="MPF169" s="14"/>
      <c r="MPG169" s="14"/>
      <c r="MPH169" s="14"/>
      <c r="MPI169" s="14"/>
      <c r="MPJ169" s="14"/>
      <c r="MPK169" s="14"/>
      <c r="MPL169" s="14"/>
      <c r="MPM169" s="14"/>
      <c r="MPN169" s="14"/>
      <c r="MPO169" s="14"/>
      <c r="MPP169" s="14"/>
      <c r="MPQ169" s="14"/>
      <c r="MPR169" s="14"/>
      <c r="MPS169" s="14"/>
      <c r="MPT169" s="14"/>
      <c r="MPU169" s="14"/>
      <c r="MPV169" s="14"/>
      <c r="MPW169" s="14"/>
      <c r="MPX169" s="14"/>
      <c r="MPY169" s="14"/>
      <c r="MPZ169" s="14"/>
      <c r="MQA169" s="14"/>
      <c r="MQB169" s="14"/>
      <c r="MQC169" s="14"/>
      <c r="MQD169" s="14"/>
      <c r="MQE169" s="14"/>
      <c r="MQF169" s="14"/>
      <c r="MQG169" s="14"/>
      <c r="MQH169" s="14"/>
      <c r="MQI169" s="14"/>
      <c r="MQJ169" s="14"/>
      <c r="MQK169" s="14"/>
      <c r="MQL169" s="14"/>
      <c r="MQM169" s="14"/>
      <c r="MQN169" s="14"/>
      <c r="MQO169" s="14"/>
      <c r="MQP169" s="14"/>
      <c r="MQQ169" s="14"/>
      <c r="MQR169" s="14"/>
      <c r="MQS169" s="14"/>
      <c r="MQT169" s="14"/>
      <c r="MQU169" s="14"/>
      <c r="MQV169" s="14"/>
      <c r="MQW169" s="14"/>
      <c r="MQX169" s="14"/>
      <c r="MQY169" s="14"/>
      <c r="MQZ169" s="14"/>
      <c r="MRA169" s="14"/>
      <c r="MRB169" s="14"/>
      <c r="MRC169" s="14"/>
      <c r="MRD169" s="14"/>
      <c r="MRE169" s="14"/>
      <c r="MRF169" s="14"/>
      <c r="MRG169" s="14"/>
      <c r="MRH169" s="14"/>
      <c r="MRI169" s="14"/>
      <c r="MRJ169" s="14"/>
      <c r="MRK169" s="14"/>
      <c r="MRL169" s="14"/>
      <c r="MRM169" s="14"/>
      <c r="MRN169" s="14"/>
      <c r="MRO169" s="14"/>
      <c r="MRP169" s="14"/>
      <c r="MRQ169" s="14"/>
      <c r="MRR169" s="14"/>
      <c r="MRS169" s="14"/>
      <c r="MRT169" s="14"/>
      <c r="MRU169" s="14"/>
      <c r="MRV169" s="14"/>
      <c r="MRW169" s="14"/>
      <c r="MRX169" s="14"/>
      <c r="MRY169" s="14"/>
      <c r="MRZ169" s="14"/>
      <c r="MSA169" s="14"/>
      <c r="MSB169" s="14"/>
      <c r="MSC169" s="14"/>
      <c r="MSD169" s="14"/>
      <c r="MSE169" s="14"/>
      <c r="MSF169" s="14"/>
      <c r="MSG169" s="14"/>
      <c r="MSH169" s="14"/>
      <c r="MSI169" s="14"/>
      <c r="MSJ169" s="14"/>
      <c r="MSK169" s="14"/>
      <c r="MSL169" s="14"/>
      <c r="MSM169" s="14"/>
      <c r="MSN169" s="14"/>
      <c r="MSO169" s="14"/>
      <c r="MSP169" s="14"/>
      <c r="MSQ169" s="14"/>
      <c r="MSR169" s="14"/>
      <c r="MSS169" s="14"/>
      <c r="MST169" s="14"/>
      <c r="MSU169" s="14"/>
      <c r="MSV169" s="14"/>
      <c r="MSW169" s="14"/>
      <c r="MSX169" s="14"/>
      <c r="MSY169" s="14"/>
      <c r="MSZ169" s="14"/>
      <c r="MTA169" s="14"/>
      <c r="MTB169" s="14"/>
      <c r="MTC169" s="14"/>
      <c r="MTD169" s="14"/>
      <c r="MTE169" s="14"/>
      <c r="MTF169" s="14"/>
      <c r="MTG169" s="14"/>
      <c r="MTH169" s="14"/>
      <c r="MTI169" s="14"/>
      <c r="MTJ169" s="14"/>
      <c r="MTK169" s="14"/>
      <c r="MTL169" s="14"/>
      <c r="MTM169" s="14"/>
      <c r="MTN169" s="14"/>
      <c r="MTO169" s="14"/>
      <c r="MTP169" s="14"/>
      <c r="MTQ169" s="14"/>
      <c r="MTR169" s="14"/>
      <c r="MTS169" s="14"/>
      <c r="MTT169" s="14"/>
      <c r="MTU169" s="14"/>
      <c r="MTV169" s="14"/>
      <c r="MTW169" s="14"/>
      <c r="MTX169" s="14"/>
      <c r="MTY169" s="14"/>
      <c r="MTZ169" s="14"/>
      <c r="MUA169" s="14"/>
      <c r="MUB169" s="14"/>
      <c r="MUC169" s="14"/>
      <c r="MUD169" s="14"/>
      <c r="MUE169" s="14"/>
      <c r="MUF169" s="14"/>
      <c r="MUG169" s="14"/>
      <c r="MUH169" s="14"/>
      <c r="MUI169" s="14"/>
      <c r="MUJ169" s="14"/>
      <c r="MUK169" s="14"/>
      <c r="MUL169" s="14"/>
      <c r="MUM169" s="14"/>
      <c r="MUN169" s="14"/>
      <c r="MUO169" s="14"/>
      <c r="MUP169" s="14"/>
      <c r="MUQ169" s="14"/>
      <c r="MUR169" s="14"/>
      <c r="MUS169" s="14"/>
      <c r="MUT169" s="14"/>
      <c r="MUU169" s="14"/>
      <c r="MUV169" s="14"/>
      <c r="MUW169" s="14"/>
      <c r="MUX169" s="14"/>
      <c r="MUY169" s="14"/>
      <c r="MUZ169" s="14"/>
      <c r="MVA169" s="14"/>
      <c r="MVB169" s="14"/>
      <c r="MVC169" s="14"/>
      <c r="MVD169" s="14"/>
      <c r="MVE169" s="14"/>
      <c r="MVF169" s="14"/>
      <c r="MVG169" s="14"/>
      <c r="MVH169" s="14"/>
      <c r="MVI169" s="14"/>
      <c r="MVJ169" s="14"/>
      <c r="MVK169" s="14"/>
      <c r="MVL169" s="14"/>
      <c r="MVM169" s="14"/>
      <c r="MVN169" s="14"/>
      <c r="MVO169" s="14"/>
      <c r="MVP169" s="14"/>
      <c r="MVQ169" s="14"/>
      <c r="MVR169" s="14"/>
      <c r="MVS169" s="14"/>
      <c r="MVT169" s="14"/>
      <c r="MVU169" s="14"/>
      <c r="MVV169" s="14"/>
      <c r="MVW169" s="14"/>
      <c r="MVX169" s="14"/>
      <c r="MVY169" s="14"/>
      <c r="MVZ169" s="14"/>
      <c r="MWA169" s="14"/>
      <c r="MWB169" s="14"/>
      <c r="MWC169" s="14"/>
      <c r="MWD169" s="14"/>
      <c r="MWE169" s="14"/>
      <c r="MWF169" s="14"/>
      <c r="MWG169" s="14"/>
      <c r="MWH169" s="14"/>
      <c r="MWI169" s="14"/>
      <c r="MWJ169" s="14"/>
      <c r="MWK169" s="14"/>
      <c r="MWL169" s="14"/>
      <c r="MWM169" s="14"/>
      <c r="MWN169" s="14"/>
      <c r="MWO169" s="14"/>
      <c r="MWP169" s="14"/>
      <c r="MWQ169" s="14"/>
      <c r="MWR169" s="14"/>
      <c r="MWS169" s="14"/>
      <c r="MWT169" s="14"/>
      <c r="MWU169" s="14"/>
      <c r="MWV169" s="14"/>
      <c r="MWW169" s="14"/>
      <c r="MWX169" s="14"/>
      <c r="MWY169" s="14"/>
      <c r="MWZ169" s="14"/>
      <c r="MXA169" s="14"/>
      <c r="MXB169" s="14"/>
      <c r="MXC169" s="14"/>
      <c r="MXD169" s="14"/>
      <c r="MXE169" s="14"/>
      <c r="MXF169" s="14"/>
      <c r="MXG169" s="14"/>
      <c r="MXH169" s="14"/>
      <c r="MXI169" s="14"/>
      <c r="MXJ169" s="14"/>
      <c r="MXK169" s="14"/>
      <c r="MXL169" s="14"/>
      <c r="MXM169" s="14"/>
      <c r="MXN169" s="14"/>
      <c r="MXO169" s="14"/>
      <c r="MXP169" s="14"/>
      <c r="MXQ169" s="14"/>
      <c r="MXR169" s="14"/>
      <c r="MXS169" s="14"/>
      <c r="MXT169" s="14"/>
      <c r="MXU169" s="14"/>
      <c r="MXV169" s="14"/>
      <c r="MXW169" s="14"/>
      <c r="MXX169" s="14"/>
      <c r="MXY169" s="14"/>
      <c r="MXZ169" s="14"/>
      <c r="MYA169" s="14"/>
      <c r="MYB169" s="14"/>
      <c r="MYC169" s="14"/>
      <c r="MYD169" s="14"/>
      <c r="MYE169" s="14"/>
      <c r="MYF169" s="14"/>
      <c r="MYG169" s="14"/>
      <c r="MYH169" s="14"/>
      <c r="MYI169" s="14"/>
      <c r="MYJ169" s="14"/>
      <c r="MYK169" s="14"/>
      <c r="MYL169" s="14"/>
      <c r="MYM169" s="14"/>
      <c r="MYN169" s="14"/>
      <c r="MYO169" s="14"/>
      <c r="MYP169" s="14"/>
      <c r="MYQ169" s="14"/>
      <c r="MYR169" s="14"/>
      <c r="MYS169" s="14"/>
      <c r="MYT169" s="14"/>
      <c r="MYU169" s="14"/>
      <c r="MYV169" s="14"/>
      <c r="MYW169" s="14"/>
      <c r="MYX169" s="14"/>
      <c r="MYY169" s="14"/>
      <c r="MYZ169" s="14"/>
      <c r="MZA169" s="14"/>
      <c r="MZB169" s="14"/>
      <c r="MZC169" s="14"/>
      <c r="MZD169" s="14"/>
      <c r="MZE169" s="14"/>
      <c r="MZF169" s="14"/>
      <c r="MZG169" s="14"/>
      <c r="MZH169" s="14"/>
      <c r="MZI169" s="14"/>
      <c r="MZJ169" s="14"/>
      <c r="MZK169" s="14"/>
      <c r="MZL169" s="14"/>
      <c r="MZM169" s="14"/>
      <c r="MZN169" s="14"/>
      <c r="MZO169" s="14"/>
      <c r="MZP169" s="14"/>
      <c r="MZQ169" s="14"/>
      <c r="MZR169" s="14"/>
      <c r="MZS169" s="14"/>
      <c r="MZT169" s="14"/>
      <c r="MZU169" s="14"/>
      <c r="MZV169" s="14"/>
      <c r="MZW169" s="14"/>
      <c r="MZX169" s="14"/>
      <c r="MZY169" s="14"/>
      <c r="MZZ169" s="14"/>
      <c r="NAA169" s="14"/>
      <c r="NAB169" s="14"/>
      <c r="NAC169" s="14"/>
      <c r="NAD169" s="14"/>
      <c r="NAE169" s="14"/>
      <c r="NAF169" s="14"/>
      <c r="NAG169" s="14"/>
      <c r="NAH169" s="14"/>
      <c r="NAI169" s="14"/>
      <c r="NAJ169" s="14"/>
      <c r="NAK169" s="14"/>
      <c r="NAL169" s="14"/>
      <c r="NAM169" s="14"/>
      <c r="NAN169" s="14"/>
      <c r="NAO169" s="14"/>
      <c r="NAP169" s="14"/>
      <c r="NAQ169" s="14"/>
      <c r="NAR169" s="14"/>
      <c r="NAS169" s="14"/>
      <c r="NAT169" s="14"/>
      <c r="NAU169" s="14"/>
      <c r="NAV169" s="14"/>
      <c r="NAW169" s="14"/>
      <c r="NAX169" s="14"/>
      <c r="NAY169" s="14"/>
      <c r="NAZ169" s="14"/>
      <c r="NBA169" s="14"/>
      <c r="NBB169" s="14"/>
      <c r="NBC169" s="14"/>
      <c r="NBD169" s="14"/>
      <c r="NBE169" s="14"/>
      <c r="NBF169" s="14"/>
      <c r="NBG169" s="14"/>
      <c r="NBH169" s="14"/>
      <c r="NBI169" s="14"/>
      <c r="NBJ169" s="14"/>
      <c r="NBK169" s="14"/>
      <c r="NBL169" s="14"/>
      <c r="NBM169" s="14"/>
      <c r="NBN169" s="14"/>
      <c r="NBO169" s="14"/>
      <c r="NBP169" s="14"/>
      <c r="NBQ169" s="14"/>
      <c r="NBR169" s="14"/>
      <c r="NBS169" s="14"/>
      <c r="NBT169" s="14"/>
      <c r="NBU169" s="14"/>
      <c r="NBV169" s="14"/>
      <c r="NBW169" s="14"/>
      <c r="NBX169" s="14"/>
      <c r="NBY169" s="14"/>
      <c r="NBZ169" s="14"/>
      <c r="NCA169" s="14"/>
      <c r="NCB169" s="14"/>
      <c r="NCC169" s="14"/>
      <c r="NCD169" s="14"/>
      <c r="NCE169" s="14"/>
      <c r="NCF169" s="14"/>
      <c r="NCG169" s="14"/>
      <c r="NCH169" s="14"/>
      <c r="NCI169" s="14"/>
      <c r="NCJ169" s="14"/>
      <c r="NCK169" s="14"/>
      <c r="NCL169" s="14"/>
      <c r="NCM169" s="14"/>
      <c r="NCN169" s="14"/>
      <c r="NCO169" s="14"/>
      <c r="NCP169" s="14"/>
      <c r="NCQ169" s="14"/>
      <c r="NCR169" s="14"/>
      <c r="NCS169" s="14"/>
      <c r="NCT169" s="14"/>
      <c r="NCU169" s="14"/>
      <c r="NCV169" s="14"/>
      <c r="NCW169" s="14"/>
      <c r="NCX169" s="14"/>
      <c r="NCY169" s="14"/>
      <c r="NCZ169" s="14"/>
      <c r="NDA169" s="14"/>
      <c r="NDB169" s="14"/>
      <c r="NDC169" s="14"/>
      <c r="NDD169" s="14"/>
      <c r="NDE169" s="14"/>
      <c r="NDF169" s="14"/>
      <c r="NDG169" s="14"/>
      <c r="NDH169" s="14"/>
      <c r="NDI169" s="14"/>
      <c r="NDJ169" s="14"/>
      <c r="NDK169" s="14"/>
      <c r="NDL169" s="14"/>
      <c r="NDM169" s="14"/>
      <c r="NDN169" s="14"/>
      <c r="NDO169" s="14"/>
      <c r="NDP169" s="14"/>
      <c r="NDQ169" s="14"/>
      <c r="NDR169" s="14"/>
      <c r="NDS169" s="14"/>
      <c r="NDT169" s="14"/>
      <c r="NDU169" s="14"/>
      <c r="NDV169" s="14"/>
      <c r="NDW169" s="14"/>
      <c r="NDX169" s="14"/>
      <c r="NDY169" s="14"/>
      <c r="NDZ169" s="14"/>
      <c r="NEA169" s="14"/>
      <c r="NEB169" s="14"/>
      <c r="NEC169" s="14"/>
      <c r="NED169" s="14"/>
      <c r="NEE169" s="14"/>
      <c r="NEF169" s="14"/>
      <c r="NEG169" s="14"/>
      <c r="NEH169" s="14"/>
      <c r="NEI169" s="14"/>
      <c r="NEJ169" s="14"/>
      <c r="NEK169" s="14"/>
      <c r="NEL169" s="14"/>
      <c r="NEM169" s="14"/>
      <c r="NEN169" s="14"/>
      <c r="NEO169" s="14"/>
      <c r="NEP169" s="14"/>
      <c r="NEQ169" s="14"/>
      <c r="NER169" s="14"/>
      <c r="NES169" s="14"/>
      <c r="NET169" s="14"/>
      <c r="NEU169" s="14"/>
      <c r="NEV169" s="14"/>
      <c r="NEW169" s="14"/>
      <c r="NEX169" s="14"/>
      <c r="NEY169" s="14"/>
      <c r="NEZ169" s="14"/>
      <c r="NFA169" s="14"/>
      <c r="NFB169" s="14"/>
      <c r="NFC169" s="14"/>
      <c r="NFD169" s="14"/>
      <c r="NFE169" s="14"/>
      <c r="NFF169" s="14"/>
      <c r="NFG169" s="14"/>
      <c r="NFH169" s="14"/>
      <c r="NFI169" s="14"/>
      <c r="NFJ169" s="14"/>
      <c r="NFK169" s="14"/>
      <c r="NFL169" s="14"/>
      <c r="NFM169" s="14"/>
      <c r="NFN169" s="14"/>
      <c r="NFO169" s="14"/>
      <c r="NFP169" s="14"/>
      <c r="NFQ169" s="14"/>
      <c r="NFR169" s="14"/>
      <c r="NFS169" s="14"/>
      <c r="NFT169" s="14"/>
      <c r="NFU169" s="14"/>
      <c r="NFV169" s="14"/>
      <c r="NFW169" s="14"/>
      <c r="NFX169" s="14"/>
      <c r="NFY169" s="14"/>
      <c r="NFZ169" s="14"/>
      <c r="NGA169" s="14"/>
      <c r="NGB169" s="14"/>
      <c r="NGC169" s="14"/>
      <c r="NGD169" s="14"/>
      <c r="NGE169" s="14"/>
      <c r="NGF169" s="14"/>
      <c r="NGG169" s="14"/>
      <c r="NGH169" s="14"/>
      <c r="NGI169" s="14"/>
      <c r="NGJ169" s="14"/>
      <c r="NGK169" s="14"/>
      <c r="NGL169" s="14"/>
      <c r="NGM169" s="14"/>
      <c r="NGN169" s="14"/>
      <c r="NGO169" s="14"/>
      <c r="NGP169" s="14"/>
      <c r="NGQ169" s="14"/>
      <c r="NGR169" s="14"/>
      <c r="NGS169" s="14"/>
      <c r="NGT169" s="14"/>
      <c r="NGU169" s="14"/>
      <c r="NGV169" s="14"/>
      <c r="NGW169" s="14"/>
      <c r="NGX169" s="14"/>
      <c r="NGY169" s="14"/>
      <c r="NGZ169" s="14"/>
      <c r="NHA169" s="14"/>
      <c r="NHB169" s="14"/>
      <c r="NHC169" s="14"/>
      <c r="NHD169" s="14"/>
      <c r="NHE169" s="14"/>
      <c r="NHF169" s="14"/>
      <c r="NHG169" s="14"/>
      <c r="NHH169" s="14"/>
      <c r="NHI169" s="14"/>
      <c r="NHJ169" s="14"/>
      <c r="NHK169" s="14"/>
      <c r="NHL169" s="14"/>
      <c r="NHM169" s="14"/>
      <c r="NHN169" s="14"/>
      <c r="NHO169" s="14"/>
      <c r="NHP169" s="14"/>
      <c r="NHQ169" s="14"/>
      <c r="NHR169" s="14"/>
      <c r="NHS169" s="14"/>
      <c r="NHT169" s="14"/>
      <c r="NHU169" s="14"/>
      <c r="NHV169" s="14"/>
      <c r="NHW169" s="14"/>
      <c r="NHX169" s="14"/>
      <c r="NHY169" s="14"/>
      <c r="NHZ169" s="14"/>
      <c r="NIA169" s="14"/>
      <c r="NIB169" s="14"/>
      <c r="NIC169" s="14"/>
      <c r="NID169" s="14"/>
      <c r="NIE169" s="14"/>
      <c r="NIF169" s="14"/>
      <c r="NIG169" s="14"/>
      <c r="NIH169" s="14"/>
      <c r="NII169" s="14"/>
      <c r="NIJ169" s="14"/>
      <c r="NIK169" s="14"/>
      <c r="NIL169" s="14"/>
      <c r="NIM169" s="14"/>
      <c r="NIN169" s="14"/>
      <c r="NIO169" s="14"/>
      <c r="NIP169" s="14"/>
      <c r="NIQ169" s="14"/>
      <c r="NIR169" s="14"/>
      <c r="NIS169" s="14"/>
      <c r="NIT169" s="14"/>
      <c r="NIU169" s="14"/>
      <c r="NIV169" s="14"/>
      <c r="NIW169" s="14"/>
      <c r="NIX169" s="14"/>
      <c r="NIY169" s="14"/>
      <c r="NIZ169" s="14"/>
      <c r="NJA169" s="14"/>
      <c r="NJB169" s="14"/>
      <c r="NJC169" s="14"/>
      <c r="NJD169" s="14"/>
      <c r="NJE169" s="14"/>
      <c r="NJF169" s="14"/>
      <c r="NJG169" s="14"/>
      <c r="NJH169" s="14"/>
      <c r="NJI169" s="14"/>
      <c r="NJJ169" s="14"/>
      <c r="NJK169" s="14"/>
      <c r="NJL169" s="14"/>
      <c r="NJM169" s="14"/>
      <c r="NJN169" s="14"/>
      <c r="NJO169" s="14"/>
      <c r="NJP169" s="14"/>
      <c r="NJQ169" s="14"/>
      <c r="NJR169" s="14"/>
      <c r="NJS169" s="14"/>
      <c r="NJT169" s="14"/>
      <c r="NJU169" s="14"/>
      <c r="NJV169" s="14"/>
      <c r="NJW169" s="14"/>
      <c r="NJX169" s="14"/>
      <c r="NJY169" s="14"/>
      <c r="NJZ169" s="14"/>
      <c r="NKA169" s="14"/>
      <c r="NKB169" s="14"/>
      <c r="NKC169" s="14"/>
      <c r="NKD169" s="14"/>
      <c r="NKE169" s="14"/>
      <c r="NKF169" s="14"/>
      <c r="NKG169" s="14"/>
      <c r="NKH169" s="14"/>
      <c r="NKI169" s="14"/>
      <c r="NKJ169" s="14"/>
      <c r="NKK169" s="14"/>
      <c r="NKL169" s="14"/>
      <c r="NKM169" s="14"/>
      <c r="NKN169" s="14"/>
      <c r="NKO169" s="14"/>
      <c r="NKP169" s="14"/>
      <c r="NKQ169" s="14"/>
      <c r="NKR169" s="14"/>
      <c r="NKS169" s="14"/>
      <c r="NKT169" s="14"/>
      <c r="NKU169" s="14"/>
      <c r="NKV169" s="14"/>
      <c r="NKW169" s="14"/>
      <c r="NKX169" s="14"/>
      <c r="NKY169" s="14"/>
      <c r="NKZ169" s="14"/>
      <c r="NLA169" s="14"/>
      <c r="NLB169" s="14"/>
      <c r="NLC169" s="14"/>
      <c r="NLD169" s="14"/>
      <c r="NLE169" s="14"/>
      <c r="NLF169" s="14"/>
      <c r="NLG169" s="14"/>
      <c r="NLH169" s="14"/>
      <c r="NLI169" s="14"/>
      <c r="NLJ169" s="14"/>
      <c r="NLK169" s="14"/>
      <c r="NLL169" s="14"/>
      <c r="NLM169" s="14"/>
      <c r="NLN169" s="14"/>
      <c r="NLO169" s="14"/>
      <c r="NLP169" s="14"/>
      <c r="NLQ169" s="14"/>
      <c r="NLR169" s="14"/>
      <c r="NLS169" s="14"/>
      <c r="NLT169" s="14"/>
      <c r="NLU169" s="14"/>
      <c r="NLV169" s="14"/>
      <c r="NLW169" s="14"/>
      <c r="NLX169" s="14"/>
      <c r="NLY169" s="14"/>
      <c r="NLZ169" s="14"/>
      <c r="NMA169" s="14"/>
      <c r="NMB169" s="14"/>
      <c r="NMC169" s="14"/>
      <c r="NMD169" s="14"/>
      <c r="NME169" s="14"/>
      <c r="NMF169" s="14"/>
      <c r="NMG169" s="14"/>
      <c r="NMH169" s="14"/>
      <c r="NMI169" s="14"/>
      <c r="NMJ169" s="14"/>
      <c r="NMK169" s="14"/>
      <c r="NML169" s="14"/>
      <c r="NMM169" s="14"/>
      <c r="NMN169" s="14"/>
      <c r="NMO169" s="14"/>
      <c r="NMP169" s="14"/>
      <c r="NMQ169" s="14"/>
      <c r="NMR169" s="14"/>
      <c r="NMS169" s="14"/>
      <c r="NMT169" s="14"/>
      <c r="NMU169" s="14"/>
      <c r="NMV169" s="14"/>
      <c r="NMW169" s="14"/>
      <c r="NMX169" s="14"/>
      <c r="NMY169" s="14"/>
      <c r="NMZ169" s="14"/>
      <c r="NNA169" s="14"/>
      <c r="NNB169" s="14"/>
      <c r="NNC169" s="14"/>
      <c r="NND169" s="14"/>
      <c r="NNE169" s="14"/>
      <c r="NNF169" s="14"/>
      <c r="NNG169" s="14"/>
      <c r="NNH169" s="14"/>
      <c r="NNI169" s="14"/>
      <c r="NNJ169" s="14"/>
      <c r="NNK169" s="14"/>
      <c r="NNL169" s="14"/>
      <c r="NNM169" s="14"/>
      <c r="NNN169" s="14"/>
      <c r="NNO169" s="14"/>
      <c r="NNP169" s="14"/>
      <c r="NNQ169" s="14"/>
      <c r="NNR169" s="14"/>
      <c r="NNS169" s="14"/>
      <c r="NNT169" s="14"/>
      <c r="NNU169" s="14"/>
      <c r="NNV169" s="14"/>
      <c r="NNW169" s="14"/>
      <c r="NNX169" s="14"/>
      <c r="NNY169" s="14"/>
      <c r="NNZ169" s="14"/>
      <c r="NOA169" s="14"/>
      <c r="NOB169" s="14"/>
      <c r="NOC169" s="14"/>
      <c r="NOD169" s="14"/>
      <c r="NOE169" s="14"/>
      <c r="NOF169" s="14"/>
      <c r="NOG169" s="14"/>
      <c r="NOH169" s="14"/>
      <c r="NOI169" s="14"/>
      <c r="NOJ169" s="14"/>
      <c r="NOK169" s="14"/>
      <c r="NOL169" s="14"/>
      <c r="NOM169" s="14"/>
      <c r="NON169" s="14"/>
      <c r="NOO169" s="14"/>
      <c r="NOP169" s="14"/>
      <c r="NOQ169" s="14"/>
      <c r="NOR169" s="14"/>
      <c r="NOS169" s="14"/>
      <c r="NOT169" s="14"/>
      <c r="NOU169" s="14"/>
      <c r="NOV169" s="14"/>
      <c r="NOW169" s="14"/>
      <c r="NOX169" s="14"/>
      <c r="NOY169" s="14"/>
      <c r="NOZ169" s="14"/>
      <c r="NPA169" s="14"/>
      <c r="NPB169" s="14"/>
      <c r="NPC169" s="14"/>
      <c r="NPD169" s="14"/>
      <c r="NPE169" s="14"/>
      <c r="NPF169" s="14"/>
      <c r="NPG169" s="14"/>
      <c r="NPH169" s="14"/>
      <c r="NPI169" s="14"/>
      <c r="NPJ169" s="14"/>
      <c r="NPK169" s="14"/>
      <c r="NPL169" s="14"/>
      <c r="NPM169" s="14"/>
      <c r="NPN169" s="14"/>
      <c r="NPO169" s="14"/>
      <c r="NPP169" s="14"/>
      <c r="NPQ169" s="14"/>
      <c r="NPR169" s="14"/>
      <c r="NPS169" s="14"/>
      <c r="NPT169" s="14"/>
      <c r="NPU169" s="14"/>
      <c r="NPV169" s="14"/>
      <c r="NPW169" s="14"/>
      <c r="NPX169" s="14"/>
      <c r="NPY169" s="14"/>
      <c r="NPZ169" s="14"/>
      <c r="NQA169" s="14"/>
      <c r="NQB169" s="14"/>
      <c r="NQC169" s="14"/>
      <c r="NQD169" s="14"/>
      <c r="NQE169" s="14"/>
      <c r="NQF169" s="14"/>
      <c r="NQG169" s="14"/>
      <c r="NQH169" s="14"/>
      <c r="NQI169" s="14"/>
      <c r="NQJ169" s="14"/>
      <c r="NQK169" s="14"/>
      <c r="NQL169" s="14"/>
      <c r="NQM169" s="14"/>
      <c r="NQN169" s="14"/>
      <c r="NQO169" s="14"/>
      <c r="NQP169" s="14"/>
      <c r="NQQ169" s="14"/>
      <c r="NQR169" s="14"/>
      <c r="NQS169" s="14"/>
      <c r="NQT169" s="14"/>
      <c r="NQU169" s="14"/>
      <c r="NQV169" s="14"/>
      <c r="NQW169" s="14"/>
      <c r="NQX169" s="14"/>
      <c r="NQY169" s="14"/>
      <c r="NQZ169" s="14"/>
      <c r="NRA169" s="14"/>
      <c r="NRB169" s="14"/>
      <c r="NRC169" s="14"/>
      <c r="NRD169" s="14"/>
      <c r="NRE169" s="14"/>
      <c r="NRF169" s="14"/>
      <c r="NRG169" s="14"/>
      <c r="NRH169" s="14"/>
      <c r="NRI169" s="14"/>
      <c r="NRJ169" s="14"/>
      <c r="NRK169" s="14"/>
      <c r="NRL169" s="14"/>
      <c r="NRM169" s="14"/>
      <c r="NRN169" s="14"/>
      <c r="NRO169" s="14"/>
      <c r="NRP169" s="14"/>
      <c r="NRQ169" s="14"/>
      <c r="NRR169" s="14"/>
      <c r="NRS169" s="14"/>
      <c r="NRT169" s="14"/>
      <c r="NRU169" s="14"/>
      <c r="NRV169" s="14"/>
      <c r="NRW169" s="14"/>
      <c r="NRX169" s="14"/>
      <c r="NRY169" s="14"/>
      <c r="NRZ169" s="14"/>
      <c r="NSA169" s="14"/>
      <c r="NSB169" s="14"/>
      <c r="NSC169" s="14"/>
      <c r="NSD169" s="14"/>
      <c r="NSE169" s="14"/>
      <c r="NSF169" s="14"/>
      <c r="NSG169" s="14"/>
      <c r="NSH169" s="14"/>
      <c r="NSI169" s="14"/>
      <c r="NSJ169" s="14"/>
      <c r="NSK169" s="14"/>
      <c r="NSL169" s="14"/>
      <c r="NSM169" s="14"/>
      <c r="NSN169" s="14"/>
      <c r="NSO169" s="14"/>
      <c r="NSP169" s="14"/>
      <c r="NSQ169" s="14"/>
      <c r="NSR169" s="14"/>
      <c r="NSS169" s="14"/>
      <c r="NST169" s="14"/>
      <c r="NSU169" s="14"/>
      <c r="NSV169" s="14"/>
      <c r="NSW169" s="14"/>
      <c r="NSX169" s="14"/>
      <c r="NSY169" s="14"/>
      <c r="NSZ169" s="14"/>
      <c r="NTA169" s="14"/>
      <c r="NTB169" s="14"/>
      <c r="NTC169" s="14"/>
      <c r="NTD169" s="14"/>
      <c r="NTE169" s="14"/>
      <c r="NTF169" s="14"/>
      <c r="NTG169" s="14"/>
      <c r="NTH169" s="14"/>
      <c r="NTI169" s="14"/>
      <c r="NTJ169" s="14"/>
      <c r="NTK169" s="14"/>
      <c r="NTL169" s="14"/>
      <c r="NTM169" s="14"/>
      <c r="NTN169" s="14"/>
      <c r="NTO169" s="14"/>
      <c r="NTP169" s="14"/>
      <c r="NTQ169" s="14"/>
      <c r="NTR169" s="14"/>
      <c r="NTS169" s="14"/>
      <c r="NTT169" s="14"/>
      <c r="NTU169" s="14"/>
      <c r="NTV169" s="14"/>
      <c r="NTW169" s="14"/>
      <c r="NTX169" s="14"/>
      <c r="NTY169" s="14"/>
      <c r="NTZ169" s="14"/>
      <c r="NUA169" s="14"/>
      <c r="NUB169" s="14"/>
      <c r="NUC169" s="14"/>
      <c r="NUD169" s="14"/>
      <c r="NUE169" s="14"/>
      <c r="NUF169" s="14"/>
      <c r="NUG169" s="14"/>
      <c r="NUH169" s="14"/>
      <c r="NUI169" s="14"/>
      <c r="NUJ169" s="14"/>
      <c r="NUK169" s="14"/>
      <c r="NUL169" s="14"/>
      <c r="NUM169" s="14"/>
      <c r="NUN169" s="14"/>
      <c r="NUO169" s="14"/>
      <c r="NUP169" s="14"/>
      <c r="NUQ169" s="14"/>
      <c r="NUR169" s="14"/>
      <c r="NUS169" s="14"/>
      <c r="NUT169" s="14"/>
      <c r="NUU169" s="14"/>
      <c r="NUV169" s="14"/>
      <c r="NUW169" s="14"/>
      <c r="NUX169" s="14"/>
      <c r="NUY169" s="14"/>
      <c r="NUZ169" s="14"/>
      <c r="NVA169" s="14"/>
      <c r="NVB169" s="14"/>
      <c r="NVC169" s="14"/>
      <c r="NVD169" s="14"/>
      <c r="NVE169" s="14"/>
      <c r="NVF169" s="14"/>
      <c r="NVG169" s="14"/>
      <c r="NVH169" s="14"/>
      <c r="NVI169" s="14"/>
      <c r="NVJ169" s="14"/>
      <c r="NVK169" s="14"/>
      <c r="NVL169" s="14"/>
      <c r="NVM169" s="14"/>
      <c r="NVN169" s="14"/>
      <c r="NVO169" s="14"/>
      <c r="NVP169" s="14"/>
      <c r="NVQ169" s="14"/>
      <c r="NVR169" s="14"/>
      <c r="NVS169" s="14"/>
      <c r="NVT169" s="14"/>
      <c r="NVU169" s="14"/>
      <c r="NVV169" s="14"/>
      <c r="NVW169" s="14"/>
      <c r="NVX169" s="14"/>
      <c r="NVY169" s="14"/>
      <c r="NVZ169" s="14"/>
      <c r="NWA169" s="14"/>
      <c r="NWB169" s="14"/>
      <c r="NWC169" s="14"/>
      <c r="NWD169" s="14"/>
      <c r="NWE169" s="14"/>
      <c r="NWF169" s="14"/>
      <c r="NWG169" s="14"/>
      <c r="NWH169" s="14"/>
      <c r="NWI169" s="14"/>
      <c r="NWJ169" s="14"/>
      <c r="NWK169" s="14"/>
      <c r="NWL169" s="14"/>
      <c r="NWM169" s="14"/>
      <c r="NWN169" s="14"/>
      <c r="NWO169" s="14"/>
      <c r="NWP169" s="14"/>
      <c r="NWQ169" s="14"/>
      <c r="NWR169" s="14"/>
      <c r="NWS169" s="14"/>
      <c r="NWT169" s="14"/>
      <c r="NWU169" s="14"/>
      <c r="NWV169" s="14"/>
      <c r="NWW169" s="14"/>
      <c r="NWX169" s="14"/>
      <c r="NWY169" s="14"/>
      <c r="NWZ169" s="14"/>
      <c r="NXA169" s="14"/>
      <c r="NXB169" s="14"/>
      <c r="NXC169" s="14"/>
      <c r="NXD169" s="14"/>
      <c r="NXE169" s="14"/>
      <c r="NXF169" s="14"/>
      <c r="NXG169" s="14"/>
      <c r="NXH169" s="14"/>
      <c r="NXI169" s="14"/>
      <c r="NXJ169" s="14"/>
      <c r="NXK169" s="14"/>
      <c r="NXL169" s="14"/>
      <c r="NXM169" s="14"/>
      <c r="NXN169" s="14"/>
      <c r="NXO169" s="14"/>
      <c r="NXP169" s="14"/>
      <c r="NXQ169" s="14"/>
      <c r="NXR169" s="14"/>
      <c r="NXS169" s="14"/>
      <c r="NXT169" s="14"/>
      <c r="NXU169" s="14"/>
      <c r="NXV169" s="14"/>
      <c r="NXW169" s="14"/>
      <c r="NXX169" s="14"/>
      <c r="NXY169" s="14"/>
      <c r="NXZ169" s="14"/>
      <c r="NYA169" s="14"/>
      <c r="NYB169" s="14"/>
      <c r="NYC169" s="14"/>
      <c r="NYD169" s="14"/>
      <c r="NYE169" s="14"/>
      <c r="NYF169" s="14"/>
      <c r="NYG169" s="14"/>
      <c r="NYH169" s="14"/>
      <c r="NYI169" s="14"/>
      <c r="NYJ169" s="14"/>
      <c r="NYK169" s="14"/>
      <c r="NYL169" s="14"/>
      <c r="NYM169" s="14"/>
      <c r="NYN169" s="14"/>
      <c r="NYO169" s="14"/>
      <c r="NYP169" s="14"/>
      <c r="NYQ169" s="14"/>
      <c r="NYR169" s="14"/>
      <c r="NYS169" s="14"/>
      <c r="NYT169" s="14"/>
      <c r="NYU169" s="14"/>
      <c r="NYV169" s="14"/>
      <c r="NYW169" s="14"/>
      <c r="NYX169" s="14"/>
      <c r="NYY169" s="14"/>
      <c r="NYZ169" s="14"/>
      <c r="NZA169" s="14"/>
      <c r="NZB169" s="14"/>
      <c r="NZC169" s="14"/>
      <c r="NZD169" s="14"/>
      <c r="NZE169" s="14"/>
      <c r="NZF169" s="14"/>
      <c r="NZG169" s="14"/>
      <c r="NZH169" s="14"/>
      <c r="NZI169" s="14"/>
      <c r="NZJ169" s="14"/>
      <c r="NZK169" s="14"/>
      <c r="NZL169" s="14"/>
      <c r="NZM169" s="14"/>
      <c r="NZN169" s="14"/>
      <c r="NZO169" s="14"/>
      <c r="NZP169" s="14"/>
      <c r="NZQ169" s="14"/>
      <c r="NZR169" s="14"/>
      <c r="NZS169" s="14"/>
      <c r="NZT169" s="14"/>
      <c r="NZU169" s="14"/>
      <c r="NZV169" s="14"/>
      <c r="NZW169" s="14"/>
      <c r="NZX169" s="14"/>
      <c r="NZY169" s="14"/>
      <c r="NZZ169" s="14"/>
      <c r="OAA169" s="14"/>
      <c r="OAB169" s="14"/>
      <c r="OAC169" s="14"/>
      <c r="OAD169" s="14"/>
      <c r="OAE169" s="14"/>
      <c r="OAF169" s="14"/>
      <c r="OAG169" s="14"/>
      <c r="OAH169" s="14"/>
      <c r="OAI169" s="14"/>
      <c r="OAJ169" s="14"/>
      <c r="OAK169" s="14"/>
      <c r="OAL169" s="14"/>
      <c r="OAM169" s="14"/>
      <c r="OAN169" s="14"/>
      <c r="OAO169" s="14"/>
      <c r="OAP169" s="14"/>
      <c r="OAQ169" s="14"/>
      <c r="OAR169" s="14"/>
      <c r="OAS169" s="14"/>
      <c r="OAT169" s="14"/>
      <c r="OAU169" s="14"/>
      <c r="OAV169" s="14"/>
      <c r="OAW169" s="14"/>
      <c r="OAX169" s="14"/>
      <c r="OAY169" s="14"/>
      <c r="OAZ169" s="14"/>
      <c r="OBA169" s="14"/>
      <c r="OBB169" s="14"/>
      <c r="OBC169" s="14"/>
      <c r="OBD169" s="14"/>
      <c r="OBE169" s="14"/>
      <c r="OBF169" s="14"/>
      <c r="OBG169" s="14"/>
      <c r="OBH169" s="14"/>
      <c r="OBI169" s="14"/>
      <c r="OBJ169" s="14"/>
      <c r="OBK169" s="14"/>
      <c r="OBL169" s="14"/>
      <c r="OBM169" s="14"/>
      <c r="OBN169" s="14"/>
      <c r="OBO169" s="14"/>
      <c r="OBP169" s="14"/>
      <c r="OBQ169" s="14"/>
      <c r="OBR169" s="14"/>
      <c r="OBS169" s="14"/>
      <c r="OBT169" s="14"/>
      <c r="OBU169" s="14"/>
      <c r="OBV169" s="14"/>
      <c r="OBW169" s="14"/>
      <c r="OBX169" s="14"/>
      <c r="OBY169" s="14"/>
      <c r="OBZ169" s="14"/>
      <c r="OCA169" s="14"/>
      <c r="OCB169" s="14"/>
      <c r="OCC169" s="14"/>
      <c r="OCD169" s="14"/>
      <c r="OCE169" s="14"/>
      <c r="OCF169" s="14"/>
      <c r="OCG169" s="14"/>
      <c r="OCH169" s="14"/>
      <c r="OCI169" s="14"/>
      <c r="OCJ169" s="14"/>
      <c r="OCK169" s="14"/>
      <c r="OCL169" s="14"/>
      <c r="OCM169" s="14"/>
      <c r="OCN169" s="14"/>
      <c r="OCO169" s="14"/>
      <c r="OCP169" s="14"/>
      <c r="OCQ169" s="14"/>
      <c r="OCR169" s="14"/>
      <c r="OCS169" s="14"/>
      <c r="OCT169" s="14"/>
      <c r="OCU169" s="14"/>
      <c r="OCV169" s="14"/>
      <c r="OCW169" s="14"/>
      <c r="OCX169" s="14"/>
      <c r="OCY169" s="14"/>
      <c r="OCZ169" s="14"/>
      <c r="ODA169" s="14"/>
      <c r="ODB169" s="14"/>
      <c r="ODC169" s="14"/>
      <c r="ODD169" s="14"/>
      <c r="ODE169" s="14"/>
      <c r="ODF169" s="14"/>
      <c r="ODG169" s="14"/>
      <c r="ODH169" s="14"/>
      <c r="ODI169" s="14"/>
      <c r="ODJ169" s="14"/>
      <c r="ODK169" s="14"/>
      <c r="ODL169" s="14"/>
      <c r="ODM169" s="14"/>
      <c r="ODN169" s="14"/>
      <c r="ODO169" s="14"/>
      <c r="ODP169" s="14"/>
      <c r="ODQ169" s="14"/>
      <c r="ODR169" s="14"/>
      <c r="ODS169" s="14"/>
      <c r="ODT169" s="14"/>
      <c r="ODU169" s="14"/>
      <c r="ODV169" s="14"/>
      <c r="ODW169" s="14"/>
      <c r="ODX169" s="14"/>
      <c r="ODY169" s="14"/>
      <c r="ODZ169" s="14"/>
      <c r="OEA169" s="14"/>
      <c r="OEB169" s="14"/>
      <c r="OEC169" s="14"/>
      <c r="OED169" s="14"/>
      <c r="OEE169" s="14"/>
      <c r="OEF169" s="14"/>
      <c r="OEG169" s="14"/>
      <c r="OEH169" s="14"/>
      <c r="OEI169" s="14"/>
      <c r="OEJ169" s="14"/>
      <c r="OEK169" s="14"/>
      <c r="OEL169" s="14"/>
      <c r="OEM169" s="14"/>
      <c r="OEN169" s="14"/>
      <c r="OEO169" s="14"/>
      <c r="OEP169" s="14"/>
      <c r="OEQ169" s="14"/>
      <c r="OER169" s="14"/>
      <c r="OES169" s="14"/>
      <c r="OET169" s="14"/>
      <c r="OEU169" s="14"/>
      <c r="OEV169" s="14"/>
      <c r="OEW169" s="14"/>
      <c r="OEX169" s="14"/>
      <c r="OEY169" s="14"/>
      <c r="OEZ169" s="14"/>
      <c r="OFA169" s="14"/>
      <c r="OFB169" s="14"/>
      <c r="OFC169" s="14"/>
      <c r="OFD169" s="14"/>
      <c r="OFE169" s="14"/>
      <c r="OFF169" s="14"/>
      <c r="OFG169" s="14"/>
      <c r="OFH169" s="14"/>
      <c r="OFI169" s="14"/>
      <c r="OFJ169" s="14"/>
      <c r="OFK169" s="14"/>
      <c r="OFL169" s="14"/>
      <c r="OFM169" s="14"/>
      <c r="OFN169" s="14"/>
      <c r="OFO169" s="14"/>
      <c r="OFP169" s="14"/>
      <c r="OFQ169" s="14"/>
      <c r="OFR169" s="14"/>
      <c r="OFS169" s="14"/>
      <c r="OFT169" s="14"/>
      <c r="OFU169" s="14"/>
      <c r="OFV169" s="14"/>
      <c r="OFW169" s="14"/>
      <c r="OFX169" s="14"/>
      <c r="OFY169" s="14"/>
      <c r="OFZ169" s="14"/>
      <c r="OGA169" s="14"/>
      <c r="OGB169" s="14"/>
      <c r="OGC169" s="14"/>
      <c r="OGD169" s="14"/>
      <c r="OGE169" s="14"/>
      <c r="OGF169" s="14"/>
      <c r="OGG169" s="14"/>
      <c r="OGH169" s="14"/>
      <c r="OGI169" s="14"/>
      <c r="OGJ169" s="14"/>
      <c r="OGK169" s="14"/>
      <c r="OGL169" s="14"/>
      <c r="OGM169" s="14"/>
      <c r="OGN169" s="14"/>
      <c r="OGO169" s="14"/>
      <c r="OGP169" s="14"/>
      <c r="OGQ169" s="14"/>
      <c r="OGR169" s="14"/>
      <c r="OGS169" s="14"/>
      <c r="OGT169" s="14"/>
      <c r="OGU169" s="14"/>
      <c r="OGV169" s="14"/>
      <c r="OGW169" s="14"/>
      <c r="OGX169" s="14"/>
      <c r="OGY169" s="14"/>
      <c r="OGZ169" s="14"/>
      <c r="OHA169" s="14"/>
      <c r="OHB169" s="14"/>
      <c r="OHC169" s="14"/>
      <c r="OHD169" s="14"/>
      <c r="OHE169" s="14"/>
      <c r="OHF169" s="14"/>
      <c r="OHG169" s="14"/>
      <c r="OHH169" s="14"/>
      <c r="OHI169" s="14"/>
      <c r="OHJ169" s="14"/>
      <c r="OHK169" s="14"/>
      <c r="OHL169" s="14"/>
      <c r="OHM169" s="14"/>
      <c r="OHN169" s="14"/>
      <c r="OHO169" s="14"/>
      <c r="OHP169" s="14"/>
      <c r="OHQ169" s="14"/>
      <c r="OHR169" s="14"/>
      <c r="OHS169" s="14"/>
      <c r="OHT169" s="14"/>
      <c r="OHU169" s="14"/>
      <c r="OHV169" s="14"/>
      <c r="OHW169" s="14"/>
      <c r="OHX169" s="14"/>
      <c r="OHY169" s="14"/>
      <c r="OHZ169" s="14"/>
      <c r="OIA169" s="14"/>
      <c r="OIB169" s="14"/>
      <c r="OIC169" s="14"/>
      <c r="OID169" s="14"/>
      <c r="OIE169" s="14"/>
      <c r="OIF169" s="14"/>
      <c r="OIG169" s="14"/>
      <c r="OIH169" s="14"/>
      <c r="OII169" s="14"/>
      <c r="OIJ169" s="14"/>
      <c r="OIK169" s="14"/>
      <c r="OIL169" s="14"/>
      <c r="OIM169" s="14"/>
      <c r="OIN169" s="14"/>
      <c r="OIO169" s="14"/>
      <c r="OIP169" s="14"/>
      <c r="OIQ169" s="14"/>
      <c r="OIR169" s="14"/>
      <c r="OIS169" s="14"/>
      <c r="OIT169" s="14"/>
      <c r="OIU169" s="14"/>
      <c r="OIV169" s="14"/>
      <c r="OIW169" s="14"/>
      <c r="OIX169" s="14"/>
      <c r="OIY169" s="14"/>
      <c r="OIZ169" s="14"/>
      <c r="OJA169" s="14"/>
      <c r="OJB169" s="14"/>
      <c r="OJC169" s="14"/>
      <c r="OJD169" s="14"/>
      <c r="OJE169" s="14"/>
      <c r="OJF169" s="14"/>
      <c r="OJG169" s="14"/>
      <c r="OJH169" s="14"/>
      <c r="OJI169" s="14"/>
      <c r="OJJ169" s="14"/>
      <c r="OJK169" s="14"/>
      <c r="OJL169" s="14"/>
      <c r="OJM169" s="14"/>
      <c r="OJN169" s="14"/>
      <c r="OJO169" s="14"/>
      <c r="OJP169" s="14"/>
      <c r="OJQ169" s="14"/>
      <c r="OJR169" s="14"/>
      <c r="OJS169" s="14"/>
      <c r="OJT169" s="14"/>
      <c r="OJU169" s="14"/>
      <c r="OJV169" s="14"/>
      <c r="OJW169" s="14"/>
      <c r="OJX169" s="14"/>
      <c r="OJY169" s="14"/>
      <c r="OJZ169" s="14"/>
      <c r="OKA169" s="14"/>
      <c r="OKB169" s="14"/>
      <c r="OKC169" s="14"/>
      <c r="OKD169" s="14"/>
      <c r="OKE169" s="14"/>
      <c r="OKF169" s="14"/>
      <c r="OKG169" s="14"/>
      <c r="OKH169" s="14"/>
      <c r="OKI169" s="14"/>
      <c r="OKJ169" s="14"/>
      <c r="OKK169" s="14"/>
      <c r="OKL169" s="14"/>
      <c r="OKM169" s="14"/>
      <c r="OKN169" s="14"/>
      <c r="OKO169" s="14"/>
      <c r="OKP169" s="14"/>
      <c r="OKQ169" s="14"/>
      <c r="OKR169" s="14"/>
      <c r="OKS169" s="14"/>
      <c r="OKT169" s="14"/>
      <c r="OKU169" s="14"/>
      <c r="OKV169" s="14"/>
      <c r="OKW169" s="14"/>
      <c r="OKX169" s="14"/>
      <c r="OKY169" s="14"/>
      <c r="OKZ169" s="14"/>
      <c r="OLA169" s="14"/>
      <c r="OLB169" s="14"/>
      <c r="OLC169" s="14"/>
      <c r="OLD169" s="14"/>
      <c r="OLE169" s="14"/>
      <c r="OLF169" s="14"/>
      <c r="OLG169" s="14"/>
      <c r="OLH169" s="14"/>
      <c r="OLI169" s="14"/>
      <c r="OLJ169" s="14"/>
      <c r="OLK169" s="14"/>
      <c r="OLL169" s="14"/>
      <c r="OLM169" s="14"/>
      <c r="OLN169" s="14"/>
      <c r="OLO169" s="14"/>
      <c r="OLP169" s="14"/>
      <c r="OLQ169" s="14"/>
      <c r="OLR169" s="14"/>
      <c r="OLS169" s="14"/>
      <c r="OLT169" s="14"/>
      <c r="OLU169" s="14"/>
      <c r="OLV169" s="14"/>
      <c r="OLW169" s="14"/>
      <c r="OLX169" s="14"/>
      <c r="OLY169" s="14"/>
      <c r="OLZ169" s="14"/>
      <c r="OMA169" s="14"/>
      <c r="OMB169" s="14"/>
      <c r="OMC169" s="14"/>
      <c r="OMD169" s="14"/>
      <c r="OME169" s="14"/>
      <c r="OMF169" s="14"/>
      <c r="OMG169" s="14"/>
      <c r="OMH169" s="14"/>
      <c r="OMI169" s="14"/>
      <c r="OMJ169" s="14"/>
      <c r="OMK169" s="14"/>
      <c r="OML169" s="14"/>
      <c r="OMM169" s="14"/>
      <c r="OMN169" s="14"/>
      <c r="OMO169" s="14"/>
      <c r="OMP169" s="14"/>
      <c r="OMQ169" s="14"/>
      <c r="OMR169" s="14"/>
      <c r="OMS169" s="14"/>
      <c r="OMT169" s="14"/>
      <c r="OMU169" s="14"/>
      <c r="OMV169" s="14"/>
      <c r="OMW169" s="14"/>
      <c r="OMX169" s="14"/>
      <c r="OMY169" s="14"/>
      <c r="OMZ169" s="14"/>
      <c r="ONA169" s="14"/>
      <c r="ONB169" s="14"/>
      <c r="ONC169" s="14"/>
      <c r="OND169" s="14"/>
      <c r="ONE169" s="14"/>
      <c r="ONF169" s="14"/>
      <c r="ONG169" s="14"/>
      <c r="ONH169" s="14"/>
      <c r="ONI169" s="14"/>
      <c r="ONJ169" s="14"/>
      <c r="ONK169" s="14"/>
      <c r="ONL169" s="14"/>
      <c r="ONM169" s="14"/>
      <c r="ONN169" s="14"/>
      <c r="ONO169" s="14"/>
      <c r="ONP169" s="14"/>
      <c r="ONQ169" s="14"/>
      <c r="ONR169" s="14"/>
      <c r="ONS169" s="14"/>
      <c r="ONT169" s="14"/>
      <c r="ONU169" s="14"/>
      <c r="ONV169" s="14"/>
      <c r="ONW169" s="14"/>
      <c r="ONX169" s="14"/>
      <c r="ONY169" s="14"/>
      <c r="ONZ169" s="14"/>
      <c r="OOA169" s="14"/>
      <c r="OOB169" s="14"/>
      <c r="OOC169" s="14"/>
      <c r="OOD169" s="14"/>
      <c r="OOE169" s="14"/>
      <c r="OOF169" s="14"/>
      <c r="OOG169" s="14"/>
      <c r="OOH169" s="14"/>
      <c r="OOI169" s="14"/>
      <c r="OOJ169" s="14"/>
      <c r="OOK169" s="14"/>
      <c r="OOL169" s="14"/>
      <c r="OOM169" s="14"/>
      <c r="OON169" s="14"/>
      <c r="OOO169" s="14"/>
      <c r="OOP169" s="14"/>
      <c r="OOQ169" s="14"/>
      <c r="OOR169" s="14"/>
      <c r="OOS169" s="14"/>
      <c r="OOT169" s="14"/>
      <c r="OOU169" s="14"/>
      <c r="OOV169" s="14"/>
      <c r="OOW169" s="14"/>
      <c r="OOX169" s="14"/>
      <c r="OOY169" s="14"/>
      <c r="OOZ169" s="14"/>
      <c r="OPA169" s="14"/>
      <c r="OPB169" s="14"/>
      <c r="OPC169" s="14"/>
      <c r="OPD169" s="14"/>
      <c r="OPE169" s="14"/>
      <c r="OPF169" s="14"/>
      <c r="OPG169" s="14"/>
      <c r="OPH169" s="14"/>
      <c r="OPI169" s="14"/>
      <c r="OPJ169" s="14"/>
      <c r="OPK169" s="14"/>
      <c r="OPL169" s="14"/>
      <c r="OPM169" s="14"/>
      <c r="OPN169" s="14"/>
      <c r="OPO169" s="14"/>
      <c r="OPP169" s="14"/>
      <c r="OPQ169" s="14"/>
      <c r="OPR169" s="14"/>
      <c r="OPS169" s="14"/>
      <c r="OPT169" s="14"/>
      <c r="OPU169" s="14"/>
      <c r="OPV169" s="14"/>
      <c r="OPW169" s="14"/>
      <c r="OPX169" s="14"/>
      <c r="OPY169" s="14"/>
      <c r="OPZ169" s="14"/>
      <c r="OQA169" s="14"/>
      <c r="OQB169" s="14"/>
      <c r="OQC169" s="14"/>
      <c r="OQD169" s="14"/>
      <c r="OQE169" s="14"/>
      <c r="OQF169" s="14"/>
      <c r="OQG169" s="14"/>
      <c r="OQH169" s="14"/>
      <c r="OQI169" s="14"/>
      <c r="OQJ169" s="14"/>
      <c r="OQK169" s="14"/>
      <c r="OQL169" s="14"/>
      <c r="OQM169" s="14"/>
      <c r="OQN169" s="14"/>
      <c r="OQO169" s="14"/>
      <c r="OQP169" s="14"/>
      <c r="OQQ169" s="14"/>
      <c r="OQR169" s="14"/>
      <c r="OQS169" s="14"/>
      <c r="OQT169" s="14"/>
      <c r="OQU169" s="14"/>
      <c r="OQV169" s="14"/>
      <c r="OQW169" s="14"/>
      <c r="OQX169" s="14"/>
      <c r="OQY169" s="14"/>
      <c r="OQZ169" s="14"/>
      <c r="ORA169" s="14"/>
      <c r="ORB169" s="14"/>
      <c r="ORC169" s="14"/>
      <c r="ORD169" s="14"/>
      <c r="ORE169" s="14"/>
      <c r="ORF169" s="14"/>
      <c r="ORG169" s="14"/>
      <c r="ORH169" s="14"/>
      <c r="ORI169" s="14"/>
      <c r="ORJ169" s="14"/>
      <c r="ORK169" s="14"/>
      <c r="ORL169" s="14"/>
      <c r="ORM169" s="14"/>
      <c r="ORN169" s="14"/>
      <c r="ORO169" s="14"/>
      <c r="ORP169" s="14"/>
      <c r="ORQ169" s="14"/>
      <c r="ORR169" s="14"/>
      <c r="ORS169" s="14"/>
      <c r="ORT169" s="14"/>
      <c r="ORU169" s="14"/>
      <c r="ORV169" s="14"/>
      <c r="ORW169" s="14"/>
      <c r="ORX169" s="14"/>
      <c r="ORY169" s="14"/>
      <c r="ORZ169" s="14"/>
      <c r="OSA169" s="14"/>
      <c r="OSB169" s="14"/>
      <c r="OSC169" s="14"/>
      <c r="OSD169" s="14"/>
      <c r="OSE169" s="14"/>
      <c r="OSF169" s="14"/>
      <c r="OSG169" s="14"/>
      <c r="OSH169" s="14"/>
      <c r="OSI169" s="14"/>
      <c r="OSJ169" s="14"/>
      <c r="OSK169" s="14"/>
      <c r="OSL169" s="14"/>
      <c r="OSM169" s="14"/>
      <c r="OSN169" s="14"/>
      <c r="OSO169" s="14"/>
      <c r="OSP169" s="14"/>
      <c r="OSQ169" s="14"/>
      <c r="OSR169" s="14"/>
      <c r="OSS169" s="14"/>
      <c r="OST169" s="14"/>
      <c r="OSU169" s="14"/>
      <c r="OSV169" s="14"/>
      <c r="OSW169" s="14"/>
      <c r="OSX169" s="14"/>
      <c r="OSY169" s="14"/>
      <c r="OSZ169" s="14"/>
      <c r="OTA169" s="14"/>
      <c r="OTB169" s="14"/>
      <c r="OTC169" s="14"/>
      <c r="OTD169" s="14"/>
      <c r="OTE169" s="14"/>
      <c r="OTF169" s="14"/>
      <c r="OTG169" s="14"/>
      <c r="OTH169" s="14"/>
      <c r="OTI169" s="14"/>
      <c r="OTJ169" s="14"/>
      <c r="OTK169" s="14"/>
      <c r="OTL169" s="14"/>
      <c r="OTM169" s="14"/>
      <c r="OTN169" s="14"/>
      <c r="OTO169" s="14"/>
      <c r="OTP169" s="14"/>
      <c r="OTQ169" s="14"/>
      <c r="OTR169" s="14"/>
      <c r="OTS169" s="14"/>
      <c r="OTT169" s="14"/>
      <c r="OTU169" s="14"/>
      <c r="OTV169" s="14"/>
      <c r="OTW169" s="14"/>
      <c r="OTX169" s="14"/>
      <c r="OTY169" s="14"/>
      <c r="OTZ169" s="14"/>
      <c r="OUA169" s="14"/>
      <c r="OUB169" s="14"/>
      <c r="OUC169" s="14"/>
      <c r="OUD169" s="14"/>
      <c r="OUE169" s="14"/>
      <c r="OUF169" s="14"/>
      <c r="OUG169" s="14"/>
      <c r="OUH169" s="14"/>
      <c r="OUI169" s="14"/>
      <c r="OUJ169" s="14"/>
      <c r="OUK169" s="14"/>
      <c r="OUL169" s="14"/>
      <c r="OUM169" s="14"/>
      <c r="OUN169" s="14"/>
      <c r="OUO169" s="14"/>
      <c r="OUP169" s="14"/>
      <c r="OUQ169" s="14"/>
      <c r="OUR169" s="14"/>
      <c r="OUS169" s="14"/>
      <c r="OUT169" s="14"/>
      <c r="OUU169" s="14"/>
      <c r="OUV169" s="14"/>
      <c r="OUW169" s="14"/>
      <c r="OUX169" s="14"/>
      <c r="OUY169" s="14"/>
      <c r="OUZ169" s="14"/>
      <c r="OVA169" s="14"/>
      <c r="OVB169" s="14"/>
      <c r="OVC169" s="14"/>
      <c r="OVD169" s="14"/>
      <c r="OVE169" s="14"/>
      <c r="OVF169" s="14"/>
      <c r="OVG169" s="14"/>
      <c r="OVH169" s="14"/>
      <c r="OVI169" s="14"/>
      <c r="OVJ169" s="14"/>
      <c r="OVK169" s="14"/>
      <c r="OVL169" s="14"/>
      <c r="OVM169" s="14"/>
      <c r="OVN169" s="14"/>
      <c r="OVO169" s="14"/>
      <c r="OVP169" s="14"/>
      <c r="OVQ169" s="14"/>
      <c r="OVR169" s="14"/>
      <c r="OVS169" s="14"/>
      <c r="OVT169" s="14"/>
      <c r="OVU169" s="14"/>
      <c r="OVV169" s="14"/>
      <c r="OVW169" s="14"/>
      <c r="OVX169" s="14"/>
      <c r="OVY169" s="14"/>
      <c r="OVZ169" s="14"/>
      <c r="OWA169" s="14"/>
      <c r="OWB169" s="14"/>
      <c r="OWC169" s="14"/>
      <c r="OWD169" s="14"/>
      <c r="OWE169" s="14"/>
      <c r="OWF169" s="14"/>
      <c r="OWG169" s="14"/>
      <c r="OWH169" s="14"/>
      <c r="OWI169" s="14"/>
      <c r="OWJ169" s="14"/>
      <c r="OWK169" s="14"/>
      <c r="OWL169" s="14"/>
      <c r="OWM169" s="14"/>
      <c r="OWN169" s="14"/>
      <c r="OWO169" s="14"/>
      <c r="OWP169" s="14"/>
      <c r="OWQ169" s="14"/>
      <c r="OWR169" s="14"/>
      <c r="OWS169" s="14"/>
      <c r="OWT169" s="14"/>
      <c r="OWU169" s="14"/>
      <c r="OWV169" s="14"/>
      <c r="OWW169" s="14"/>
      <c r="OWX169" s="14"/>
      <c r="OWY169" s="14"/>
      <c r="OWZ169" s="14"/>
      <c r="OXA169" s="14"/>
      <c r="OXB169" s="14"/>
      <c r="OXC169" s="14"/>
      <c r="OXD169" s="14"/>
      <c r="OXE169" s="14"/>
      <c r="OXF169" s="14"/>
      <c r="OXG169" s="14"/>
      <c r="OXH169" s="14"/>
      <c r="OXI169" s="14"/>
      <c r="OXJ169" s="14"/>
      <c r="OXK169" s="14"/>
      <c r="OXL169" s="14"/>
      <c r="OXM169" s="14"/>
      <c r="OXN169" s="14"/>
      <c r="OXO169" s="14"/>
      <c r="OXP169" s="14"/>
      <c r="OXQ169" s="14"/>
      <c r="OXR169" s="14"/>
      <c r="OXS169" s="14"/>
      <c r="OXT169" s="14"/>
      <c r="OXU169" s="14"/>
      <c r="OXV169" s="14"/>
      <c r="OXW169" s="14"/>
      <c r="OXX169" s="14"/>
      <c r="OXY169" s="14"/>
      <c r="OXZ169" s="14"/>
      <c r="OYA169" s="14"/>
      <c r="OYB169" s="14"/>
      <c r="OYC169" s="14"/>
      <c r="OYD169" s="14"/>
      <c r="OYE169" s="14"/>
      <c r="OYF169" s="14"/>
      <c r="OYG169" s="14"/>
      <c r="OYH169" s="14"/>
      <c r="OYI169" s="14"/>
      <c r="OYJ169" s="14"/>
      <c r="OYK169" s="14"/>
      <c r="OYL169" s="14"/>
      <c r="OYM169" s="14"/>
      <c r="OYN169" s="14"/>
      <c r="OYO169" s="14"/>
      <c r="OYP169" s="14"/>
      <c r="OYQ169" s="14"/>
      <c r="OYR169" s="14"/>
      <c r="OYS169" s="14"/>
      <c r="OYT169" s="14"/>
      <c r="OYU169" s="14"/>
      <c r="OYV169" s="14"/>
      <c r="OYW169" s="14"/>
      <c r="OYX169" s="14"/>
      <c r="OYY169" s="14"/>
      <c r="OYZ169" s="14"/>
      <c r="OZA169" s="14"/>
      <c r="OZB169" s="14"/>
      <c r="OZC169" s="14"/>
      <c r="OZD169" s="14"/>
      <c r="OZE169" s="14"/>
      <c r="OZF169" s="14"/>
      <c r="OZG169" s="14"/>
      <c r="OZH169" s="14"/>
      <c r="OZI169" s="14"/>
      <c r="OZJ169" s="14"/>
      <c r="OZK169" s="14"/>
      <c r="OZL169" s="14"/>
      <c r="OZM169" s="14"/>
      <c r="OZN169" s="14"/>
      <c r="OZO169" s="14"/>
      <c r="OZP169" s="14"/>
      <c r="OZQ169" s="14"/>
      <c r="OZR169" s="14"/>
      <c r="OZS169" s="14"/>
      <c r="OZT169" s="14"/>
      <c r="OZU169" s="14"/>
      <c r="OZV169" s="14"/>
      <c r="OZW169" s="14"/>
      <c r="OZX169" s="14"/>
      <c r="OZY169" s="14"/>
      <c r="OZZ169" s="14"/>
      <c r="PAA169" s="14"/>
      <c r="PAB169" s="14"/>
      <c r="PAC169" s="14"/>
      <c r="PAD169" s="14"/>
      <c r="PAE169" s="14"/>
      <c r="PAF169" s="14"/>
      <c r="PAG169" s="14"/>
      <c r="PAH169" s="14"/>
      <c r="PAI169" s="14"/>
      <c r="PAJ169" s="14"/>
      <c r="PAK169" s="14"/>
      <c r="PAL169" s="14"/>
      <c r="PAM169" s="14"/>
      <c r="PAN169" s="14"/>
      <c r="PAO169" s="14"/>
      <c r="PAP169" s="14"/>
      <c r="PAQ169" s="14"/>
      <c r="PAR169" s="14"/>
      <c r="PAS169" s="14"/>
      <c r="PAT169" s="14"/>
      <c r="PAU169" s="14"/>
      <c r="PAV169" s="14"/>
      <c r="PAW169" s="14"/>
      <c r="PAX169" s="14"/>
      <c r="PAY169" s="14"/>
      <c r="PAZ169" s="14"/>
      <c r="PBA169" s="14"/>
      <c r="PBB169" s="14"/>
      <c r="PBC169" s="14"/>
      <c r="PBD169" s="14"/>
      <c r="PBE169" s="14"/>
      <c r="PBF169" s="14"/>
      <c r="PBG169" s="14"/>
      <c r="PBH169" s="14"/>
      <c r="PBI169" s="14"/>
      <c r="PBJ169" s="14"/>
      <c r="PBK169" s="14"/>
      <c r="PBL169" s="14"/>
      <c r="PBM169" s="14"/>
      <c r="PBN169" s="14"/>
      <c r="PBO169" s="14"/>
      <c r="PBP169" s="14"/>
      <c r="PBQ169" s="14"/>
      <c r="PBR169" s="14"/>
      <c r="PBS169" s="14"/>
      <c r="PBT169" s="14"/>
      <c r="PBU169" s="14"/>
      <c r="PBV169" s="14"/>
      <c r="PBW169" s="14"/>
      <c r="PBX169" s="14"/>
      <c r="PBY169" s="14"/>
      <c r="PBZ169" s="14"/>
      <c r="PCA169" s="14"/>
      <c r="PCB169" s="14"/>
      <c r="PCC169" s="14"/>
      <c r="PCD169" s="14"/>
      <c r="PCE169" s="14"/>
      <c r="PCF169" s="14"/>
      <c r="PCG169" s="14"/>
      <c r="PCH169" s="14"/>
      <c r="PCI169" s="14"/>
      <c r="PCJ169" s="14"/>
      <c r="PCK169" s="14"/>
      <c r="PCL169" s="14"/>
      <c r="PCM169" s="14"/>
      <c r="PCN169" s="14"/>
      <c r="PCO169" s="14"/>
      <c r="PCP169" s="14"/>
      <c r="PCQ169" s="14"/>
      <c r="PCR169" s="14"/>
      <c r="PCS169" s="14"/>
      <c r="PCT169" s="14"/>
      <c r="PCU169" s="14"/>
      <c r="PCV169" s="14"/>
      <c r="PCW169" s="14"/>
      <c r="PCX169" s="14"/>
      <c r="PCY169" s="14"/>
      <c r="PCZ169" s="14"/>
      <c r="PDA169" s="14"/>
      <c r="PDB169" s="14"/>
      <c r="PDC169" s="14"/>
      <c r="PDD169" s="14"/>
      <c r="PDE169" s="14"/>
      <c r="PDF169" s="14"/>
      <c r="PDG169" s="14"/>
      <c r="PDH169" s="14"/>
      <c r="PDI169" s="14"/>
      <c r="PDJ169" s="14"/>
      <c r="PDK169" s="14"/>
      <c r="PDL169" s="14"/>
      <c r="PDM169" s="14"/>
      <c r="PDN169" s="14"/>
      <c r="PDO169" s="14"/>
      <c r="PDP169" s="14"/>
      <c r="PDQ169" s="14"/>
      <c r="PDR169" s="14"/>
      <c r="PDS169" s="14"/>
      <c r="PDT169" s="14"/>
      <c r="PDU169" s="14"/>
      <c r="PDV169" s="14"/>
      <c r="PDW169" s="14"/>
      <c r="PDX169" s="14"/>
      <c r="PDY169" s="14"/>
      <c r="PDZ169" s="14"/>
      <c r="PEA169" s="14"/>
      <c r="PEB169" s="14"/>
      <c r="PEC169" s="14"/>
      <c r="PED169" s="14"/>
      <c r="PEE169" s="14"/>
      <c r="PEF169" s="14"/>
      <c r="PEG169" s="14"/>
      <c r="PEH169" s="14"/>
      <c r="PEI169" s="14"/>
      <c r="PEJ169" s="14"/>
      <c r="PEK169" s="14"/>
      <c r="PEL169" s="14"/>
      <c r="PEM169" s="14"/>
      <c r="PEN169" s="14"/>
      <c r="PEO169" s="14"/>
      <c r="PEP169" s="14"/>
      <c r="PEQ169" s="14"/>
      <c r="PER169" s="14"/>
      <c r="PES169" s="14"/>
      <c r="PET169" s="14"/>
      <c r="PEU169" s="14"/>
      <c r="PEV169" s="14"/>
      <c r="PEW169" s="14"/>
      <c r="PEX169" s="14"/>
      <c r="PEY169" s="14"/>
      <c r="PEZ169" s="14"/>
      <c r="PFA169" s="14"/>
      <c r="PFB169" s="14"/>
      <c r="PFC169" s="14"/>
      <c r="PFD169" s="14"/>
      <c r="PFE169" s="14"/>
      <c r="PFF169" s="14"/>
      <c r="PFG169" s="14"/>
      <c r="PFH169" s="14"/>
      <c r="PFI169" s="14"/>
      <c r="PFJ169" s="14"/>
      <c r="PFK169" s="14"/>
      <c r="PFL169" s="14"/>
      <c r="PFM169" s="14"/>
      <c r="PFN169" s="14"/>
      <c r="PFO169" s="14"/>
      <c r="PFP169" s="14"/>
      <c r="PFQ169" s="14"/>
      <c r="PFR169" s="14"/>
      <c r="PFS169" s="14"/>
      <c r="PFT169" s="14"/>
      <c r="PFU169" s="14"/>
      <c r="PFV169" s="14"/>
      <c r="PFW169" s="14"/>
      <c r="PFX169" s="14"/>
      <c r="PFY169" s="14"/>
      <c r="PFZ169" s="14"/>
      <c r="PGA169" s="14"/>
      <c r="PGB169" s="14"/>
      <c r="PGC169" s="14"/>
      <c r="PGD169" s="14"/>
      <c r="PGE169" s="14"/>
      <c r="PGF169" s="14"/>
      <c r="PGG169" s="14"/>
      <c r="PGH169" s="14"/>
      <c r="PGI169" s="14"/>
      <c r="PGJ169" s="14"/>
      <c r="PGK169" s="14"/>
      <c r="PGL169" s="14"/>
      <c r="PGM169" s="14"/>
      <c r="PGN169" s="14"/>
      <c r="PGO169" s="14"/>
      <c r="PGP169" s="14"/>
      <c r="PGQ169" s="14"/>
      <c r="PGR169" s="14"/>
      <c r="PGS169" s="14"/>
      <c r="PGT169" s="14"/>
      <c r="PGU169" s="14"/>
      <c r="PGV169" s="14"/>
      <c r="PGW169" s="14"/>
      <c r="PGX169" s="14"/>
      <c r="PGY169" s="14"/>
      <c r="PGZ169" s="14"/>
      <c r="PHA169" s="14"/>
      <c r="PHB169" s="14"/>
      <c r="PHC169" s="14"/>
      <c r="PHD169" s="14"/>
      <c r="PHE169" s="14"/>
      <c r="PHF169" s="14"/>
      <c r="PHG169" s="14"/>
      <c r="PHH169" s="14"/>
      <c r="PHI169" s="14"/>
      <c r="PHJ169" s="14"/>
      <c r="PHK169" s="14"/>
      <c r="PHL169" s="14"/>
      <c r="PHM169" s="14"/>
      <c r="PHN169" s="14"/>
      <c r="PHO169" s="14"/>
      <c r="PHP169" s="14"/>
      <c r="PHQ169" s="14"/>
      <c r="PHR169" s="14"/>
      <c r="PHS169" s="14"/>
      <c r="PHT169" s="14"/>
      <c r="PHU169" s="14"/>
      <c r="PHV169" s="14"/>
      <c r="PHW169" s="14"/>
      <c r="PHX169" s="14"/>
      <c r="PHY169" s="14"/>
      <c r="PHZ169" s="14"/>
      <c r="PIA169" s="14"/>
      <c r="PIB169" s="14"/>
      <c r="PIC169" s="14"/>
      <c r="PID169" s="14"/>
      <c r="PIE169" s="14"/>
      <c r="PIF169" s="14"/>
      <c r="PIG169" s="14"/>
      <c r="PIH169" s="14"/>
      <c r="PII169" s="14"/>
      <c r="PIJ169" s="14"/>
      <c r="PIK169" s="14"/>
      <c r="PIL169" s="14"/>
      <c r="PIM169" s="14"/>
      <c r="PIN169" s="14"/>
      <c r="PIO169" s="14"/>
      <c r="PIP169" s="14"/>
      <c r="PIQ169" s="14"/>
      <c r="PIR169" s="14"/>
      <c r="PIS169" s="14"/>
      <c r="PIT169" s="14"/>
      <c r="PIU169" s="14"/>
      <c r="PIV169" s="14"/>
      <c r="PIW169" s="14"/>
      <c r="PIX169" s="14"/>
      <c r="PIY169" s="14"/>
      <c r="PIZ169" s="14"/>
      <c r="PJA169" s="14"/>
      <c r="PJB169" s="14"/>
      <c r="PJC169" s="14"/>
      <c r="PJD169" s="14"/>
      <c r="PJE169" s="14"/>
      <c r="PJF169" s="14"/>
      <c r="PJG169" s="14"/>
      <c r="PJH169" s="14"/>
      <c r="PJI169" s="14"/>
      <c r="PJJ169" s="14"/>
      <c r="PJK169" s="14"/>
      <c r="PJL169" s="14"/>
      <c r="PJM169" s="14"/>
      <c r="PJN169" s="14"/>
      <c r="PJO169" s="14"/>
      <c r="PJP169" s="14"/>
      <c r="PJQ169" s="14"/>
      <c r="PJR169" s="14"/>
      <c r="PJS169" s="14"/>
      <c r="PJT169" s="14"/>
      <c r="PJU169" s="14"/>
      <c r="PJV169" s="14"/>
      <c r="PJW169" s="14"/>
      <c r="PJX169" s="14"/>
      <c r="PJY169" s="14"/>
      <c r="PJZ169" s="14"/>
      <c r="PKA169" s="14"/>
      <c r="PKB169" s="14"/>
      <c r="PKC169" s="14"/>
      <c r="PKD169" s="14"/>
      <c r="PKE169" s="14"/>
      <c r="PKF169" s="14"/>
      <c r="PKG169" s="14"/>
      <c r="PKH169" s="14"/>
      <c r="PKI169" s="14"/>
      <c r="PKJ169" s="14"/>
      <c r="PKK169" s="14"/>
      <c r="PKL169" s="14"/>
      <c r="PKM169" s="14"/>
      <c r="PKN169" s="14"/>
      <c r="PKO169" s="14"/>
      <c r="PKP169" s="14"/>
      <c r="PKQ169" s="14"/>
      <c r="PKR169" s="14"/>
      <c r="PKS169" s="14"/>
      <c r="PKT169" s="14"/>
      <c r="PKU169" s="14"/>
      <c r="PKV169" s="14"/>
      <c r="PKW169" s="14"/>
      <c r="PKX169" s="14"/>
      <c r="PKY169" s="14"/>
      <c r="PKZ169" s="14"/>
      <c r="PLA169" s="14"/>
      <c r="PLB169" s="14"/>
      <c r="PLC169" s="14"/>
      <c r="PLD169" s="14"/>
      <c r="PLE169" s="14"/>
      <c r="PLF169" s="14"/>
      <c r="PLG169" s="14"/>
      <c r="PLH169" s="14"/>
      <c r="PLI169" s="14"/>
      <c r="PLJ169" s="14"/>
      <c r="PLK169" s="14"/>
      <c r="PLL169" s="14"/>
      <c r="PLM169" s="14"/>
      <c r="PLN169" s="14"/>
      <c r="PLO169" s="14"/>
      <c r="PLP169" s="14"/>
      <c r="PLQ169" s="14"/>
      <c r="PLR169" s="14"/>
      <c r="PLS169" s="14"/>
      <c r="PLT169" s="14"/>
      <c r="PLU169" s="14"/>
      <c r="PLV169" s="14"/>
      <c r="PLW169" s="14"/>
      <c r="PLX169" s="14"/>
      <c r="PLY169" s="14"/>
      <c r="PLZ169" s="14"/>
      <c r="PMA169" s="14"/>
      <c r="PMB169" s="14"/>
      <c r="PMC169" s="14"/>
      <c r="PMD169" s="14"/>
      <c r="PME169" s="14"/>
      <c r="PMF169" s="14"/>
      <c r="PMG169" s="14"/>
      <c r="PMH169" s="14"/>
      <c r="PMI169" s="14"/>
      <c r="PMJ169" s="14"/>
      <c r="PMK169" s="14"/>
      <c r="PML169" s="14"/>
      <c r="PMM169" s="14"/>
      <c r="PMN169" s="14"/>
      <c r="PMO169" s="14"/>
      <c r="PMP169" s="14"/>
      <c r="PMQ169" s="14"/>
      <c r="PMR169" s="14"/>
      <c r="PMS169" s="14"/>
      <c r="PMT169" s="14"/>
      <c r="PMU169" s="14"/>
      <c r="PMV169" s="14"/>
      <c r="PMW169" s="14"/>
      <c r="PMX169" s="14"/>
      <c r="PMY169" s="14"/>
      <c r="PMZ169" s="14"/>
      <c r="PNA169" s="14"/>
      <c r="PNB169" s="14"/>
      <c r="PNC169" s="14"/>
      <c r="PND169" s="14"/>
      <c r="PNE169" s="14"/>
      <c r="PNF169" s="14"/>
      <c r="PNG169" s="14"/>
      <c r="PNH169" s="14"/>
      <c r="PNI169" s="14"/>
      <c r="PNJ169" s="14"/>
      <c r="PNK169" s="14"/>
      <c r="PNL169" s="14"/>
      <c r="PNM169" s="14"/>
      <c r="PNN169" s="14"/>
      <c r="PNO169" s="14"/>
      <c r="PNP169" s="14"/>
      <c r="PNQ169" s="14"/>
      <c r="PNR169" s="14"/>
      <c r="PNS169" s="14"/>
      <c r="PNT169" s="14"/>
      <c r="PNU169" s="14"/>
      <c r="PNV169" s="14"/>
      <c r="PNW169" s="14"/>
      <c r="PNX169" s="14"/>
      <c r="PNY169" s="14"/>
      <c r="PNZ169" s="14"/>
      <c r="POA169" s="14"/>
      <c r="POB169" s="14"/>
      <c r="POC169" s="14"/>
      <c r="POD169" s="14"/>
      <c r="POE169" s="14"/>
      <c r="POF169" s="14"/>
      <c r="POG169" s="14"/>
      <c r="POH169" s="14"/>
      <c r="POI169" s="14"/>
      <c r="POJ169" s="14"/>
      <c r="POK169" s="14"/>
      <c r="POL169" s="14"/>
      <c r="POM169" s="14"/>
      <c r="PON169" s="14"/>
      <c r="POO169" s="14"/>
      <c r="POP169" s="14"/>
      <c r="POQ169" s="14"/>
      <c r="POR169" s="14"/>
      <c r="POS169" s="14"/>
      <c r="POT169" s="14"/>
      <c r="POU169" s="14"/>
      <c r="POV169" s="14"/>
      <c r="POW169" s="14"/>
      <c r="POX169" s="14"/>
      <c r="POY169" s="14"/>
      <c r="POZ169" s="14"/>
      <c r="PPA169" s="14"/>
      <c r="PPB169" s="14"/>
      <c r="PPC169" s="14"/>
      <c r="PPD169" s="14"/>
      <c r="PPE169" s="14"/>
      <c r="PPF169" s="14"/>
      <c r="PPG169" s="14"/>
      <c r="PPH169" s="14"/>
      <c r="PPI169" s="14"/>
      <c r="PPJ169" s="14"/>
      <c r="PPK169" s="14"/>
      <c r="PPL169" s="14"/>
      <c r="PPM169" s="14"/>
      <c r="PPN169" s="14"/>
      <c r="PPO169" s="14"/>
      <c r="PPP169" s="14"/>
      <c r="PPQ169" s="14"/>
      <c r="PPR169" s="14"/>
      <c r="PPS169" s="14"/>
      <c r="PPT169" s="14"/>
      <c r="PPU169" s="14"/>
      <c r="PPV169" s="14"/>
      <c r="PPW169" s="14"/>
      <c r="PPX169" s="14"/>
      <c r="PPY169" s="14"/>
      <c r="PPZ169" s="14"/>
      <c r="PQA169" s="14"/>
      <c r="PQB169" s="14"/>
      <c r="PQC169" s="14"/>
      <c r="PQD169" s="14"/>
      <c r="PQE169" s="14"/>
      <c r="PQF169" s="14"/>
      <c r="PQG169" s="14"/>
      <c r="PQH169" s="14"/>
      <c r="PQI169" s="14"/>
      <c r="PQJ169" s="14"/>
      <c r="PQK169" s="14"/>
      <c r="PQL169" s="14"/>
      <c r="PQM169" s="14"/>
      <c r="PQN169" s="14"/>
      <c r="PQO169" s="14"/>
      <c r="PQP169" s="14"/>
      <c r="PQQ169" s="14"/>
      <c r="PQR169" s="14"/>
      <c r="PQS169" s="14"/>
      <c r="PQT169" s="14"/>
      <c r="PQU169" s="14"/>
      <c r="PQV169" s="14"/>
      <c r="PQW169" s="14"/>
      <c r="PQX169" s="14"/>
      <c r="PQY169" s="14"/>
      <c r="PQZ169" s="14"/>
      <c r="PRA169" s="14"/>
      <c r="PRB169" s="14"/>
      <c r="PRC169" s="14"/>
      <c r="PRD169" s="14"/>
      <c r="PRE169" s="14"/>
      <c r="PRF169" s="14"/>
      <c r="PRG169" s="14"/>
      <c r="PRH169" s="14"/>
      <c r="PRI169" s="14"/>
      <c r="PRJ169" s="14"/>
      <c r="PRK169" s="14"/>
      <c r="PRL169" s="14"/>
      <c r="PRM169" s="14"/>
      <c r="PRN169" s="14"/>
      <c r="PRO169" s="14"/>
      <c r="PRP169" s="14"/>
      <c r="PRQ169" s="14"/>
      <c r="PRR169" s="14"/>
      <c r="PRS169" s="14"/>
      <c r="PRT169" s="14"/>
      <c r="PRU169" s="14"/>
      <c r="PRV169" s="14"/>
      <c r="PRW169" s="14"/>
      <c r="PRX169" s="14"/>
      <c r="PRY169" s="14"/>
      <c r="PRZ169" s="14"/>
      <c r="PSA169" s="14"/>
      <c r="PSB169" s="14"/>
      <c r="PSC169" s="14"/>
      <c r="PSD169" s="14"/>
      <c r="PSE169" s="14"/>
      <c r="PSF169" s="14"/>
      <c r="PSG169" s="14"/>
      <c r="PSH169" s="14"/>
      <c r="PSI169" s="14"/>
      <c r="PSJ169" s="14"/>
      <c r="PSK169" s="14"/>
      <c r="PSL169" s="14"/>
      <c r="PSM169" s="14"/>
      <c r="PSN169" s="14"/>
      <c r="PSO169" s="14"/>
      <c r="PSP169" s="14"/>
      <c r="PSQ169" s="14"/>
      <c r="PSR169" s="14"/>
      <c r="PSS169" s="14"/>
      <c r="PST169" s="14"/>
      <c r="PSU169" s="14"/>
      <c r="PSV169" s="14"/>
      <c r="PSW169" s="14"/>
      <c r="PSX169" s="14"/>
      <c r="PSY169" s="14"/>
      <c r="PSZ169" s="14"/>
      <c r="PTA169" s="14"/>
      <c r="PTB169" s="14"/>
      <c r="PTC169" s="14"/>
      <c r="PTD169" s="14"/>
      <c r="PTE169" s="14"/>
      <c r="PTF169" s="14"/>
      <c r="PTG169" s="14"/>
      <c r="PTH169" s="14"/>
      <c r="PTI169" s="14"/>
      <c r="PTJ169" s="14"/>
      <c r="PTK169" s="14"/>
      <c r="PTL169" s="14"/>
      <c r="PTM169" s="14"/>
      <c r="PTN169" s="14"/>
      <c r="PTO169" s="14"/>
      <c r="PTP169" s="14"/>
      <c r="PTQ169" s="14"/>
      <c r="PTR169" s="14"/>
      <c r="PTS169" s="14"/>
      <c r="PTT169" s="14"/>
      <c r="PTU169" s="14"/>
      <c r="PTV169" s="14"/>
      <c r="PTW169" s="14"/>
      <c r="PTX169" s="14"/>
      <c r="PTY169" s="14"/>
      <c r="PTZ169" s="14"/>
      <c r="PUA169" s="14"/>
      <c r="PUB169" s="14"/>
      <c r="PUC169" s="14"/>
      <c r="PUD169" s="14"/>
      <c r="PUE169" s="14"/>
      <c r="PUF169" s="14"/>
      <c r="PUG169" s="14"/>
      <c r="PUH169" s="14"/>
      <c r="PUI169" s="14"/>
      <c r="PUJ169" s="14"/>
      <c r="PUK169" s="14"/>
      <c r="PUL169" s="14"/>
      <c r="PUM169" s="14"/>
      <c r="PUN169" s="14"/>
      <c r="PUO169" s="14"/>
      <c r="PUP169" s="14"/>
      <c r="PUQ169" s="14"/>
      <c r="PUR169" s="14"/>
      <c r="PUS169" s="14"/>
      <c r="PUT169" s="14"/>
      <c r="PUU169" s="14"/>
      <c r="PUV169" s="14"/>
      <c r="PUW169" s="14"/>
      <c r="PUX169" s="14"/>
      <c r="PUY169" s="14"/>
      <c r="PUZ169" s="14"/>
      <c r="PVA169" s="14"/>
      <c r="PVB169" s="14"/>
      <c r="PVC169" s="14"/>
      <c r="PVD169" s="14"/>
      <c r="PVE169" s="14"/>
      <c r="PVF169" s="14"/>
      <c r="PVG169" s="14"/>
      <c r="PVH169" s="14"/>
      <c r="PVI169" s="14"/>
      <c r="PVJ169" s="14"/>
      <c r="PVK169" s="14"/>
      <c r="PVL169" s="14"/>
      <c r="PVM169" s="14"/>
      <c r="PVN169" s="14"/>
      <c r="PVO169" s="14"/>
      <c r="PVP169" s="14"/>
      <c r="PVQ169" s="14"/>
      <c r="PVR169" s="14"/>
      <c r="PVS169" s="14"/>
      <c r="PVT169" s="14"/>
      <c r="PVU169" s="14"/>
      <c r="PVV169" s="14"/>
      <c r="PVW169" s="14"/>
      <c r="PVX169" s="14"/>
      <c r="PVY169" s="14"/>
      <c r="PVZ169" s="14"/>
      <c r="PWA169" s="14"/>
      <c r="PWB169" s="14"/>
      <c r="PWC169" s="14"/>
      <c r="PWD169" s="14"/>
      <c r="PWE169" s="14"/>
      <c r="PWF169" s="14"/>
      <c r="PWG169" s="14"/>
      <c r="PWH169" s="14"/>
      <c r="PWI169" s="14"/>
      <c r="PWJ169" s="14"/>
      <c r="PWK169" s="14"/>
      <c r="PWL169" s="14"/>
      <c r="PWM169" s="14"/>
      <c r="PWN169" s="14"/>
      <c r="PWO169" s="14"/>
      <c r="PWP169" s="14"/>
      <c r="PWQ169" s="14"/>
      <c r="PWR169" s="14"/>
      <c r="PWS169" s="14"/>
      <c r="PWT169" s="14"/>
      <c r="PWU169" s="14"/>
      <c r="PWV169" s="14"/>
      <c r="PWW169" s="14"/>
      <c r="PWX169" s="14"/>
      <c r="PWY169" s="14"/>
      <c r="PWZ169" s="14"/>
      <c r="PXA169" s="14"/>
      <c r="PXB169" s="14"/>
      <c r="PXC169" s="14"/>
      <c r="PXD169" s="14"/>
      <c r="PXE169" s="14"/>
      <c r="PXF169" s="14"/>
      <c r="PXG169" s="14"/>
      <c r="PXH169" s="14"/>
      <c r="PXI169" s="14"/>
      <c r="PXJ169" s="14"/>
      <c r="PXK169" s="14"/>
      <c r="PXL169" s="14"/>
      <c r="PXM169" s="14"/>
      <c r="PXN169" s="14"/>
      <c r="PXO169" s="14"/>
      <c r="PXP169" s="14"/>
      <c r="PXQ169" s="14"/>
      <c r="PXR169" s="14"/>
      <c r="PXS169" s="14"/>
      <c r="PXT169" s="14"/>
      <c r="PXU169" s="14"/>
      <c r="PXV169" s="14"/>
      <c r="PXW169" s="14"/>
      <c r="PXX169" s="14"/>
      <c r="PXY169" s="14"/>
      <c r="PXZ169" s="14"/>
      <c r="PYA169" s="14"/>
      <c r="PYB169" s="14"/>
      <c r="PYC169" s="14"/>
      <c r="PYD169" s="14"/>
      <c r="PYE169" s="14"/>
      <c r="PYF169" s="14"/>
      <c r="PYG169" s="14"/>
      <c r="PYH169" s="14"/>
      <c r="PYI169" s="14"/>
      <c r="PYJ169" s="14"/>
      <c r="PYK169" s="14"/>
      <c r="PYL169" s="14"/>
      <c r="PYM169" s="14"/>
      <c r="PYN169" s="14"/>
      <c r="PYO169" s="14"/>
      <c r="PYP169" s="14"/>
      <c r="PYQ169" s="14"/>
      <c r="PYR169" s="14"/>
      <c r="PYS169" s="14"/>
      <c r="PYT169" s="14"/>
      <c r="PYU169" s="14"/>
      <c r="PYV169" s="14"/>
      <c r="PYW169" s="14"/>
      <c r="PYX169" s="14"/>
      <c r="PYY169" s="14"/>
      <c r="PYZ169" s="14"/>
      <c r="PZA169" s="14"/>
      <c r="PZB169" s="14"/>
      <c r="PZC169" s="14"/>
      <c r="PZD169" s="14"/>
      <c r="PZE169" s="14"/>
      <c r="PZF169" s="14"/>
      <c r="PZG169" s="14"/>
      <c r="PZH169" s="14"/>
      <c r="PZI169" s="14"/>
      <c r="PZJ169" s="14"/>
      <c r="PZK169" s="14"/>
      <c r="PZL169" s="14"/>
      <c r="PZM169" s="14"/>
      <c r="PZN169" s="14"/>
      <c r="PZO169" s="14"/>
      <c r="PZP169" s="14"/>
      <c r="PZQ169" s="14"/>
      <c r="PZR169" s="14"/>
      <c r="PZS169" s="14"/>
      <c r="PZT169" s="14"/>
      <c r="PZU169" s="14"/>
      <c r="PZV169" s="14"/>
      <c r="PZW169" s="14"/>
      <c r="PZX169" s="14"/>
      <c r="PZY169" s="14"/>
      <c r="PZZ169" s="14"/>
      <c r="QAA169" s="14"/>
      <c r="QAB169" s="14"/>
      <c r="QAC169" s="14"/>
      <c r="QAD169" s="14"/>
      <c r="QAE169" s="14"/>
      <c r="QAF169" s="14"/>
      <c r="QAG169" s="14"/>
      <c r="QAH169" s="14"/>
      <c r="QAI169" s="14"/>
      <c r="QAJ169" s="14"/>
      <c r="QAK169" s="14"/>
      <c r="QAL169" s="14"/>
      <c r="QAM169" s="14"/>
      <c r="QAN169" s="14"/>
      <c r="QAO169" s="14"/>
      <c r="QAP169" s="14"/>
      <c r="QAQ169" s="14"/>
      <c r="QAR169" s="14"/>
      <c r="QAS169" s="14"/>
      <c r="QAT169" s="14"/>
      <c r="QAU169" s="14"/>
      <c r="QAV169" s="14"/>
      <c r="QAW169" s="14"/>
      <c r="QAX169" s="14"/>
      <c r="QAY169" s="14"/>
      <c r="QAZ169" s="14"/>
      <c r="QBA169" s="14"/>
      <c r="QBB169" s="14"/>
      <c r="QBC169" s="14"/>
      <c r="QBD169" s="14"/>
      <c r="QBE169" s="14"/>
      <c r="QBF169" s="14"/>
      <c r="QBG169" s="14"/>
      <c r="QBH169" s="14"/>
      <c r="QBI169" s="14"/>
      <c r="QBJ169" s="14"/>
      <c r="QBK169" s="14"/>
      <c r="QBL169" s="14"/>
      <c r="QBM169" s="14"/>
      <c r="QBN169" s="14"/>
      <c r="QBO169" s="14"/>
      <c r="QBP169" s="14"/>
      <c r="QBQ169" s="14"/>
      <c r="QBR169" s="14"/>
      <c r="QBS169" s="14"/>
      <c r="QBT169" s="14"/>
      <c r="QBU169" s="14"/>
      <c r="QBV169" s="14"/>
      <c r="QBW169" s="14"/>
      <c r="QBX169" s="14"/>
      <c r="QBY169" s="14"/>
      <c r="QBZ169" s="14"/>
      <c r="QCA169" s="14"/>
      <c r="QCB169" s="14"/>
      <c r="QCC169" s="14"/>
      <c r="QCD169" s="14"/>
      <c r="QCE169" s="14"/>
      <c r="QCF169" s="14"/>
      <c r="QCG169" s="14"/>
      <c r="QCH169" s="14"/>
      <c r="QCI169" s="14"/>
      <c r="QCJ169" s="14"/>
      <c r="QCK169" s="14"/>
      <c r="QCL169" s="14"/>
      <c r="QCM169" s="14"/>
      <c r="QCN169" s="14"/>
      <c r="QCO169" s="14"/>
      <c r="QCP169" s="14"/>
      <c r="QCQ169" s="14"/>
      <c r="QCR169" s="14"/>
      <c r="QCS169" s="14"/>
      <c r="QCT169" s="14"/>
      <c r="QCU169" s="14"/>
      <c r="QCV169" s="14"/>
      <c r="QCW169" s="14"/>
      <c r="QCX169" s="14"/>
      <c r="QCY169" s="14"/>
      <c r="QCZ169" s="14"/>
      <c r="QDA169" s="14"/>
      <c r="QDB169" s="14"/>
      <c r="QDC169" s="14"/>
      <c r="QDD169" s="14"/>
      <c r="QDE169" s="14"/>
      <c r="QDF169" s="14"/>
      <c r="QDG169" s="14"/>
      <c r="QDH169" s="14"/>
      <c r="QDI169" s="14"/>
      <c r="QDJ169" s="14"/>
      <c r="QDK169" s="14"/>
      <c r="QDL169" s="14"/>
      <c r="QDM169" s="14"/>
      <c r="QDN169" s="14"/>
      <c r="QDO169" s="14"/>
      <c r="QDP169" s="14"/>
      <c r="QDQ169" s="14"/>
      <c r="QDR169" s="14"/>
      <c r="QDS169" s="14"/>
      <c r="QDT169" s="14"/>
      <c r="QDU169" s="14"/>
      <c r="QDV169" s="14"/>
      <c r="QDW169" s="14"/>
      <c r="QDX169" s="14"/>
      <c r="QDY169" s="14"/>
      <c r="QDZ169" s="14"/>
      <c r="QEA169" s="14"/>
      <c r="QEB169" s="14"/>
      <c r="QEC169" s="14"/>
      <c r="QED169" s="14"/>
      <c r="QEE169" s="14"/>
      <c r="QEF169" s="14"/>
      <c r="QEG169" s="14"/>
      <c r="QEH169" s="14"/>
      <c r="QEI169" s="14"/>
      <c r="QEJ169" s="14"/>
      <c r="QEK169" s="14"/>
      <c r="QEL169" s="14"/>
      <c r="QEM169" s="14"/>
      <c r="QEN169" s="14"/>
      <c r="QEO169" s="14"/>
      <c r="QEP169" s="14"/>
      <c r="QEQ169" s="14"/>
      <c r="QER169" s="14"/>
      <c r="QES169" s="14"/>
      <c r="QET169" s="14"/>
      <c r="QEU169" s="14"/>
      <c r="QEV169" s="14"/>
      <c r="QEW169" s="14"/>
      <c r="QEX169" s="14"/>
      <c r="QEY169" s="14"/>
      <c r="QEZ169" s="14"/>
      <c r="QFA169" s="14"/>
      <c r="QFB169" s="14"/>
      <c r="QFC169" s="14"/>
      <c r="QFD169" s="14"/>
      <c r="QFE169" s="14"/>
      <c r="QFF169" s="14"/>
      <c r="QFG169" s="14"/>
      <c r="QFH169" s="14"/>
      <c r="QFI169" s="14"/>
      <c r="QFJ169" s="14"/>
      <c r="QFK169" s="14"/>
      <c r="QFL169" s="14"/>
      <c r="QFM169" s="14"/>
      <c r="QFN169" s="14"/>
      <c r="QFO169" s="14"/>
      <c r="QFP169" s="14"/>
      <c r="QFQ169" s="14"/>
      <c r="QFR169" s="14"/>
      <c r="QFS169" s="14"/>
      <c r="QFT169" s="14"/>
      <c r="QFU169" s="14"/>
      <c r="QFV169" s="14"/>
      <c r="QFW169" s="14"/>
      <c r="QFX169" s="14"/>
      <c r="QFY169" s="14"/>
      <c r="QFZ169" s="14"/>
      <c r="QGA169" s="14"/>
      <c r="QGB169" s="14"/>
      <c r="QGC169" s="14"/>
      <c r="QGD169" s="14"/>
      <c r="QGE169" s="14"/>
      <c r="QGF169" s="14"/>
      <c r="QGG169" s="14"/>
      <c r="QGH169" s="14"/>
      <c r="QGI169" s="14"/>
      <c r="QGJ169" s="14"/>
      <c r="QGK169" s="14"/>
      <c r="QGL169" s="14"/>
      <c r="QGM169" s="14"/>
      <c r="QGN169" s="14"/>
      <c r="QGO169" s="14"/>
      <c r="QGP169" s="14"/>
      <c r="QGQ169" s="14"/>
      <c r="QGR169" s="14"/>
      <c r="QGS169" s="14"/>
      <c r="QGT169" s="14"/>
      <c r="QGU169" s="14"/>
      <c r="QGV169" s="14"/>
      <c r="QGW169" s="14"/>
      <c r="QGX169" s="14"/>
      <c r="QGY169" s="14"/>
      <c r="QGZ169" s="14"/>
      <c r="QHA169" s="14"/>
      <c r="QHB169" s="14"/>
      <c r="QHC169" s="14"/>
      <c r="QHD169" s="14"/>
      <c r="QHE169" s="14"/>
      <c r="QHF169" s="14"/>
      <c r="QHG169" s="14"/>
      <c r="QHH169" s="14"/>
      <c r="QHI169" s="14"/>
      <c r="QHJ169" s="14"/>
      <c r="QHK169" s="14"/>
      <c r="QHL169" s="14"/>
      <c r="QHM169" s="14"/>
      <c r="QHN169" s="14"/>
      <c r="QHO169" s="14"/>
      <c r="QHP169" s="14"/>
      <c r="QHQ169" s="14"/>
      <c r="QHR169" s="14"/>
      <c r="QHS169" s="14"/>
      <c r="QHT169" s="14"/>
      <c r="QHU169" s="14"/>
      <c r="QHV169" s="14"/>
      <c r="QHW169" s="14"/>
      <c r="QHX169" s="14"/>
      <c r="QHY169" s="14"/>
      <c r="QHZ169" s="14"/>
      <c r="QIA169" s="14"/>
      <c r="QIB169" s="14"/>
      <c r="QIC169" s="14"/>
      <c r="QID169" s="14"/>
      <c r="QIE169" s="14"/>
      <c r="QIF169" s="14"/>
      <c r="QIG169" s="14"/>
      <c r="QIH169" s="14"/>
      <c r="QII169" s="14"/>
      <c r="QIJ169" s="14"/>
      <c r="QIK169" s="14"/>
      <c r="QIL169" s="14"/>
      <c r="QIM169" s="14"/>
      <c r="QIN169" s="14"/>
      <c r="QIO169" s="14"/>
      <c r="QIP169" s="14"/>
      <c r="QIQ169" s="14"/>
      <c r="QIR169" s="14"/>
      <c r="QIS169" s="14"/>
      <c r="QIT169" s="14"/>
      <c r="QIU169" s="14"/>
      <c r="QIV169" s="14"/>
      <c r="QIW169" s="14"/>
      <c r="QIX169" s="14"/>
      <c r="QIY169" s="14"/>
      <c r="QIZ169" s="14"/>
      <c r="QJA169" s="14"/>
      <c r="QJB169" s="14"/>
      <c r="QJC169" s="14"/>
      <c r="QJD169" s="14"/>
      <c r="QJE169" s="14"/>
      <c r="QJF169" s="14"/>
      <c r="QJG169" s="14"/>
      <c r="QJH169" s="14"/>
      <c r="QJI169" s="14"/>
      <c r="QJJ169" s="14"/>
      <c r="QJK169" s="14"/>
      <c r="QJL169" s="14"/>
      <c r="QJM169" s="14"/>
      <c r="QJN169" s="14"/>
      <c r="QJO169" s="14"/>
      <c r="QJP169" s="14"/>
      <c r="QJQ169" s="14"/>
      <c r="QJR169" s="14"/>
      <c r="QJS169" s="14"/>
      <c r="QJT169" s="14"/>
      <c r="QJU169" s="14"/>
      <c r="QJV169" s="14"/>
      <c r="QJW169" s="14"/>
      <c r="QJX169" s="14"/>
      <c r="QJY169" s="14"/>
      <c r="QJZ169" s="14"/>
      <c r="QKA169" s="14"/>
      <c r="QKB169" s="14"/>
      <c r="QKC169" s="14"/>
      <c r="QKD169" s="14"/>
      <c r="QKE169" s="14"/>
      <c r="QKF169" s="14"/>
      <c r="QKG169" s="14"/>
      <c r="QKH169" s="14"/>
      <c r="QKI169" s="14"/>
      <c r="QKJ169" s="14"/>
      <c r="QKK169" s="14"/>
      <c r="QKL169" s="14"/>
      <c r="QKM169" s="14"/>
      <c r="QKN169" s="14"/>
      <c r="QKO169" s="14"/>
      <c r="QKP169" s="14"/>
      <c r="QKQ169" s="14"/>
      <c r="QKR169" s="14"/>
      <c r="QKS169" s="14"/>
      <c r="QKT169" s="14"/>
      <c r="QKU169" s="14"/>
      <c r="QKV169" s="14"/>
      <c r="QKW169" s="14"/>
      <c r="QKX169" s="14"/>
      <c r="QKY169" s="14"/>
      <c r="QKZ169" s="14"/>
      <c r="QLA169" s="14"/>
      <c r="QLB169" s="14"/>
      <c r="QLC169" s="14"/>
      <c r="QLD169" s="14"/>
      <c r="QLE169" s="14"/>
      <c r="QLF169" s="14"/>
      <c r="QLG169" s="14"/>
      <c r="QLH169" s="14"/>
      <c r="QLI169" s="14"/>
      <c r="QLJ169" s="14"/>
      <c r="QLK169" s="14"/>
      <c r="QLL169" s="14"/>
      <c r="QLM169" s="14"/>
      <c r="QLN169" s="14"/>
      <c r="QLO169" s="14"/>
      <c r="QLP169" s="14"/>
      <c r="QLQ169" s="14"/>
      <c r="QLR169" s="14"/>
      <c r="QLS169" s="14"/>
      <c r="QLT169" s="14"/>
      <c r="QLU169" s="14"/>
      <c r="QLV169" s="14"/>
      <c r="QLW169" s="14"/>
      <c r="QLX169" s="14"/>
      <c r="QLY169" s="14"/>
      <c r="QLZ169" s="14"/>
      <c r="QMA169" s="14"/>
      <c r="QMB169" s="14"/>
      <c r="QMC169" s="14"/>
      <c r="QMD169" s="14"/>
      <c r="QME169" s="14"/>
      <c r="QMF169" s="14"/>
      <c r="QMG169" s="14"/>
      <c r="QMH169" s="14"/>
      <c r="QMI169" s="14"/>
      <c r="QMJ169" s="14"/>
      <c r="QMK169" s="14"/>
      <c r="QML169" s="14"/>
      <c r="QMM169" s="14"/>
      <c r="QMN169" s="14"/>
      <c r="QMO169" s="14"/>
      <c r="QMP169" s="14"/>
      <c r="QMQ169" s="14"/>
      <c r="QMR169" s="14"/>
      <c r="QMS169" s="14"/>
      <c r="QMT169" s="14"/>
      <c r="QMU169" s="14"/>
      <c r="QMV169" s="14"/>
      <c r="QMW169" s="14"/>
      <c r="QMX169" s="14"/>
      <c r="QMY169" s="14"/>
      <c r="QMZ169" s="14"/>
      <c r="QNA169" s="14"/>
      <c r="QNB169" s="14"/>
      <c r="QNC169" s="14"/>
      <c r="QND169" s="14"/>
      <c r="QNE169" s="14"/>
      <c r="QNF169" s="14"/>
      <c r="QNG169" s="14"/>
      <c r="QNH169" s="14"/>
      <c r="QNI169" s="14"/>
      <c r="QNJ169" s="14"/>
      <c r="QNK169" s="14"/>
      <c r="QNL169" s="14"/>
      <c r="QNM169" s="14"/>
      <c r="QNN169" s="14"/>
      <c r="QNO169" s="14"/>
      <c r="QNP169" s="14"/>
      <c r="QNQ169" s="14"/>
      <c r="QNR169" s="14"/>
      <c r="QNS169" s="14"/>
      <c r="QNT169" s="14"/>
      <c r="QNU169" s="14"/>
      <c r="QNV169" s="14"/>
      <c r="QNW169" s="14"/>
      <c r="QNX169" s="14"/>
      <c r="QNY169" s="14"/>
      <c r="QNZ169" s="14"/>
      <c r="QOA169" s="14"/>
      <c r="QOB169" s="14"/>
      <c r="QOC169" s="14"/>
      <c r="QOD169" s="14"/>
      <c r="QOE169" s="14"/>
      <c r="QOF169" s="14"/>
      <c r="QOG169" s="14"/>
      <c r="QOH169" s="14"/>
      <c r="QOI169" s="14"/>
      <c r="QOJ169" s="14"/>
      <c r="QOK169" s="14"/>
      <c r="QOL169" s="14"/>
      <c r="QOM169" s="14"/>
      <c r="QON169" s="14"/>
      <c r="QOO169" s="14"/>
      <c r="QOP169" s="14"/>
      <c r="QOQ169" s="14"/>
      <c r="QOR169" s="14"/>
      <c r="QOS169" s="14"/>
      <c r="QOT169" s="14"/>
      <c r="QOU169" s="14"/>
      <c r="QOV169" s="14"/>
      <c r="QOW169" s="14"/>
      <c r="QOX169" s="14"/>
      <c r="QOY169" s="14"/>
      <c r="QOZ169" s="14"/>
      <c r="QPA169" s="14"/>
      <c r="QPB169" s="14"/>
      <c r="QPC169" s="14"/>
      <c r="QPD169" s="14"/>
      <c r="QPE169" s="14"/>
      <c r="QPF169" s="14"/>
      <c r="QPG169" s="14"/>
      <c r="QPH169" s="14"/>
      <c r="QPI169" s="14"/>
      <c r="QPJ169" s="14"/>
      <c r="QPK169" s="14"/>
      <c r="QPL169" s="14"/>
      <c r="QPM169" s="14"/>
      <c r="QPN169" s="14"/>
      <c r="QPO169" s="14"/>
      <c r="QPP169" s="14"/>
      <c r="QPQ169" s="14"/>
      <c r="QPR169" s="14"/>
      <c r="QPS169" s="14"/>
      <c r="QPT169" s="14"/>
      <c r="QPU169" s="14"/>
      <c r="QPV169" s="14"/>
      <c r="QPW169" s="14"/>
      <c r="QPX169" s="14"/>
      <c r="QPY169" s="14"/>
      <c r="QPZ169" s="14"/>
      <c r="QQA169" s="14"/>
      <c r="QQB169" s="14"/>
      <c r="QQC169" s="14"/>
      <c r="QQD169" s="14"/>
      <c r="QQE169" s="14"/>
      <c r="QQF169" s="14"/>
      <c r="QQG169" s="14"/>
      <c r="QQH169" s="14"/>
      <c r="QQI169" s="14"/>
      <c r="QQJ169" s="14"/>
      <c r="QQK169" s="14"/>
      <c r="QQL169" s="14"/>
      <c r="QQM169" s="14"/>
      <c r="QQN169" s="14"/>
      <c r="QQO169" s="14"/>
      <c r="QQP169" s="14"/>
      <c r="QQQ169" s="14"/>
      <c r="QQR169" s="14"/>
      <c r="QQS169" s="14"/>
      <c r="QQT169" s="14"/>
      <c r="QQU169" s="14"/>
      <c r="QQV169" s="14"/>
      <c r="QQW169" s="14"/>
      <c r="QQX169" s="14"/>
      <c r="QQY169" s="14"/>
      <c r="QQZ169" s="14"/>
      <c r="QRA169" s="14"/>
      <c r="QRB169" s="14"/>
      <c r="QRC169" s="14"/>
      <c r="QRD169" s="14"/>
      <c r="QRE169" s="14"/>
      <c r="QRF169" s="14"/>
      <c r="QRG169" s="14"/>
      <c r="QRH169" s="14"/>
      <c r="QRI169" s="14"/>
      <c r="QRJ169" s="14"/>
      <c r="QRK169" s="14"/>
      <c r="QRL169" s="14"/>
      <c r="QRM169" s="14"/>
      <c r="QRN169" s="14"/>
      <c r="QRO169" s="14"/>
      <c r="QRP169" s="14"/>
      <c r="QRQ169" s="14"/>
      <c r="QRR169" s="14"/>
      <c r="QRS169" s="14"/>
      <c r="QRT169" s="14"/>
      <c r="QRU169" s="14"/>
      <c r="QRV169" s="14"/>
      <c r="QRW169" s="14"/>
      <c r="QRX169" s="14"/>
      <c r="QRY169" s="14"/>
      <c r="QRZ169" s="14"/>
      <c r="QSA169" s="14"/>
      <c r="QSB169" s="14"/>
      <c r="QSC169" s="14"/>
      <c r="QSD169" s="14"/>
      <c r="QSE169" s="14"/>
      <c r="QSF169" s="14"/>
      <c r="QSG169" s="14"/>
      <c r="QSH169" s="14"/>
      <c r="QSI169" s="14"/>
      <c r="QSJ169" s="14"/>
      <c r="QSK169" s="14"/>
      <c r="QSL169" s="14"/>
      <c r="QSM169" s="14"/>
      <c r="QSN169" s="14"/>
      <c r="QSO169" s="14"/>
      <c r="QSP169" s="14"/>
      <c r="QSQ169" s="14"/>
      <c r="QSR169" s="14"/>
      <c r="QSS169" s="14"/>
      <c r="QST169" s="14"/>
      <c r="QSU169" s="14"/>
      <c r="QSV169" s="14"/>
      <c r="QSW169" s="14"/>
      <c r="QSX169" s="14"/>
      <c r="QSY169" s="14"/>
      <c r="QSZ169" s="14"/>
      <c r="QTA169" s="14"/>
      <c r="QTB169" s="14"/>
      <c r="QTC169" s="14"/>
      <c r="QTD169" s="14"/>
      <c r="QTE169" s="14"/>
      <c r="QTF169" s="14"/>
      <c r="QTG169" s="14"/>
      <c r="QTH169" s="14"/>
      <c r="QTI169" s="14"/>
      <c r="QTJ169" s="14"/>
      <c r="QTK169" s="14"/>
      <c r="QTL169" s="14"/>
      <c r="QTM169" s="14"/>
      <c r="QTN169" s="14"/>
      <c r="QTO169" s="14"/>
      <c r="QTP169" s="14"/>
      <c r="QTQ169" s="14"/>
      <c r="QTR169" s="14"/>
      <c r="QTS169" s="14"/>
      <c r="QTT169" s="14"/>
      <c r="QTU169" s="14"/>
      <c r="QTV169" s="14"/>
      <c r="QTW169" s="14"/>
      <c r="QTX169" s="14"/>
      <c r="QTY169" s="14"/>
      <c r="QTZ169" s="14"/>
      <c r="QUA169" s="14"/>
      <c r="QUB169" s="14"/>
      <c r="QUC169" s="14"/>
      <c r="QUD169" s="14"/>
      <c r="QUE169" s="14"/>
      <c r="QUF169" s="14"/>
      <c r="QUG169" s="14"/>
      <c r="QUH169" s="14"/>
      <c r="QUI169" s="14"/>
      <c r="QUJ169" s="14"/>
      <c r="QUK169" s="14"/>
      <c r="QUL169" s="14"/>
      <c r="QUM169" s="14"/>
      <c r="QUN169" s="14"/>
      <c r="QUO169" s="14"/>
      <c r="QUP169" s="14"/>
      <c r="QUQ169" s="14"/>
      <c r="QUR169" s="14"/>
      <c r="QUS169" s="14"/>
      <c r="QUT169" s="14"/>
      <c r="QUU169" s="14"/>
      <c r="QUV169" s="14"/>
      <c r="QUW169" s="14"/>
      <c r="QUX169" s="14"/>
      <c r="QUY169" s="14"/>
      <c r="QUZ169" s="14"/>
      <c r="QVA169" s="14"/>
      <c r="QVB169" s="14"/>
      <c r="QVC169" s="14"/>
      <c r="QVD169" s="14"/>
      <c r="QVE169" s="14"/>
      <c r="QVF169" s="14"/>
      <c r="QVG169" s="14"/>
      <c r="QVH169" s="14"/>
      <c r="QVI169" s="14"/>
      <c r="QVJ169" s="14"/>
      <c r="QVK169" s="14"/>
      <c r="QVL169" s="14"/>
      <c r="QVM169" s="14"/>
      <c r="QVN169" s="14"/>
      <c r="QVO169" s="14"/>
      <c r="QVP169" s="14"/>
      <c r="QVQ169" s="14"/>
      <c r="QVR169" s="14"/>
      <c r="QVS169" s="14"/>
      <c r="QVT169" s="14"/>
      <c r="QVU169" s="14"/>
      <c r="QVV169" s="14"/>
      <c r="QVW169" s="14"/>
      <c r="QVX169" s="14"/>
      <c r="QVY169" s="14"/>
      <c r="QVZ169" s="14"/>
      <c r="QWA169" s="14"/>
      <c r="QWB169" s="14"/>
      <c r="QWC169" s="14"/>
      <c r="QWD169" s="14"/>
      <c r="QWE169" s="14"/>
      <c r="QWF169" s="14"/>
      <c r="QWG169" s="14"/>
      <c r="QWH169" s="14"/>
      <c r="QWI169" s="14"/>
      <c r="QWJ169" s="14"/>
      <c r="QWK169" s="14"/>
      <c r="QWL169" s="14"/>
      <c r="QWM169" s="14"/>
      <c r="QWN169" s="14"/>
      <c r="QWO169" s="14"/>
      <c r="QWP169" s="14"/>
      <c r="QWQ169" s="14"/>
      <c r="QWR169" s="14"/>
      <c r="QWS169" s="14"/>
      <c r="QWT169" s="14"/>
      <c r="QWU169" s="14"/>
      <c r="QWV169" s="14"/>
      <c r="QWW169" s="14"/>
      <c r="QWX169" s="14"/>
      <c r="QWY169" s="14"/>
      <c r="QWZ169" s="14"/>
      <c r="QXA169" s="14"/>
      <c r="QXB169" s="14"/>
      <c r="QXC169" s="14"/>
      <c r="QXD169" s="14"/>
      <c r="QXE169" s="14"/>
      <c r="QXF169" s="14"/>
      <c r="QXG169" s="14"/>
      <c r="QXH169" s="14"/>
      <c r="QXI169" s="14"/>
      <c r="QXJ169" s="14"/>
      <c r="QXK169" s="14"/>
      <c r="QXL169" s="14"/>
      <c r="QXM169" s="14"/>
      <c r="QXN169" s="14"/>
      <c r="QXO169" s="14"/>
      <c r="QXP169" s="14"/>
      <c r="QXQ169" s="14"/>
      <c r="QXR169" s="14"/>
      <c r="QXS169" s="14"/>
      <c r="QXT169" s="14"/>
      <c r="QXU169" s="14"/>
      <c r="QXV169" s="14"/>
      <c r="QXW169" s="14"/>
      <c r="QXX169" s="14"/>
      <c r="QXY169" s="14"/>
      <c r="QXZ169" s="14"/>
      <c r="QYA169" s="14"/>
      <c r="QYB169" s="14"/>
      <c r="QYC169" s="14"/>
      <c r="QYD169" s="14"/>
      <c r="QYE169" s="14"/>
      <c r="QYF169" s="14"/>
      <c r="QYG169" s="14"/>
      <c r="QYH169" s="14"/>
      <c r="QYI169" s="14"/>
      <c r="QYJ169" s="14"/>
      <c r="QYK169" s="14"/>
      <c r="QYL169" s="14"/>
      <c r="QYM169" s="14"/>
      <c r="QYN169" s="14"/>
      <c r="QYO169" s="14"/>
      <c r="QYP169" s="14"/>
      <c r="QYQ169" s="14"/>
      <c r="QYR169" s="14"/>
      <c r="QYS169" s="14"/>
      <c r="QYT169" s="14"/>
      <c r="QYU169" s="14"/>
      <c r="QYV169" s="14"/>
      <c r="QYW169" s="14"/>
      <c r="QYX169" s="14"/>
      <c r="QYY169" s="14"/>
      <c r="QYZ169" s="14"/>
      <c r="QZA169" s="14"/>
      <c r="QZB169" s="14"/>
      <c r="QZC169" s="14"/>
      <c r="QZD169" s="14"/>
      <c r="QZE169" s="14"/>
      <c r="QZF169" s="14"/>
      <c r="QZG169" s="14"/>
      <c r="QZH169" s="14"/>
      <c r="QZI169" s="14"/>
      <c r="QZJ169" s="14"/>
      <c r="QZK169" s="14"/>
      <c r="QZL169" s="14"/>
      <c r="QZM169" s="14"/>
      <c r="QZN169" s="14"/>
      <c r="QZO169" s="14"/>
      <c r="QZP169" s="14"/>
      <c r="QZQ169" s="14"/>
      <c r="QZR169" s="14"/>
      <c r="QZS169" s="14"/>
      <c r="QZT169" s="14"/>
      <c r="QZU169" s="14"/>
      <c r="QZV169" s="14"/>
      <c r="QZW169" s="14"/>
      <c r="QZX169" s="14"/>
      <c r="QZY169" s="14"/>
      <c r="QZZ169" s="14"/>
      <c r="RAA169" s="14"/>
      <c r="RAB169" s="14"/>
      <c r="RAC169" s="14"/>
      <c r="RAD169" s="14"/>
      <c r="RAE169" s="14"/>
      <c r="RAF169" s="14"/>
      <c r="RAG169" s="14"/>
      <c r="RAH169" s="14"/>
      <c r="RAI169" s="14"/>
      <c r="RAJ169" s="14"/>
      <c r="RAK169" s="14"/>
      <c r="RAL169" s="14"/>
      <c r="RAM169" s="14"/>
      <c r="RAN169" s="14"/>
      <c r="RAO169" s="14"/>
      <c r="RAP169" s="14"/>
      <c r="RAQ169" s="14"/>
      <c r="RAR169" s="14"/>
      <c r="RAS169" s="14"/>
      <c r="RAT169" s="14"/>
      <c r="RAU169" s="14"/>
      <c r="RAV169" s="14"/>
      <c r="RAW169" s="14"/>
      <c r="RAX169" s="14"/>
      <c r="RAY169" s="14"/>
      <c r="RAZ169" s="14"/>
      <c r="RBA169" s="14"/>
      <c r="RBB169" s="14"/>
      <c r="RBC169" s="14"/>
      <c r="RBD169" s="14"/>
      <c r="RBE169" s="14"/>
      <c r="RBF169" s="14"/>
      <c r="RBG169" s="14"/>
      <c r="RBH169" s="14"/>
      <c r="RBI169" s="14"/>
      <c r="RBJ169" s="14"/>
      <c r="RBK169" s="14"/>
      <c r="RBL169" s="14"/>
      <c r="RBM169" s="14"/>
      <c r="RBN169" s="14"/>
      <c r="RBO169" s="14"/>
      <c r="RBP169" s="14"/>
      <c r="RBQ169" s="14"/>
      <c r="RBR169" s="14"/>
      <c r="RBS169" s="14"/>
      <c r="RBT169" s="14"/>
      <c r="RBU169" s="14"/>
      <c r="RBV169" s="14"/>
      <c r="RBW169" s="14"/>
      <c r="RBX169" s="14"/>
      <c r="RBY169" s="14"/>
      <c r="RBZ169" s="14"/>
      <c r="RCA169" s="14"/>
      <c r="RCB169" s="14"/>
      <c r="RCC169" s="14"/>
      <c r="RCD169" s="14"/>
      <c r="RCE169" s="14"/>
      <c r="RCF169" s="14"/>
      <c r="RCG169" s="14"/>
      <c r="RCH169" s="14"/>
      <c r="RCI169" s="14"/>
      <c r="RCJ169" s="14"/>
      <c r="RCK169" s="14"/>
      <c r="RCL169" s="14"/>
      <c r="RCM169" s="14"/>
      <c r="RCN169" s="14"/>
      <c r="RCO169" s="14"/>
      <c r="RCP169" s="14"/>
      <c r="RCQ169" s="14"/>
      <c r="RCR169" s="14"/>
      <c r="RCS169" s="14"/>
      <c r="RCT169" s="14"/>
      <c r="RCU169" s="14"/>
      <c r="RCV169" s="14"/>
      <c r="RCW169" s="14"/>
      <c r="RCX169" s="14"/>
      <c r="RCY169" s="14"/>
      <c r="RCZ169" s="14"/>
      <c r="RDA169" s="14"/>
      <c r="RDB169" s="14"/>
      <c r="RDC169" s="14"/>
      <c r="RDD169" s="14"/>
      <c r="RDE169" s="14"/>
      <c r="RDF169" s="14"/>
      <c r="RDG169" s="14"/>
      <c r="RDH169" s="14"/>
      <c r="RDI169" s="14"/>
      <c r="RDJ169" s="14"/>
      <c r="RDK169" s="14"/>
      <c r="RDL169" s="14"/>
      <c r="RDM169" s="14"/>
      <c r="RDN169" s="14"/>
      <c r="RDO169" s="14"/>
      <c r="RDP169" s="14"/>
      <c r="RDQ169" s="14"/>
      <c r="RDR169" s="14"/>
      <c r="RDS169" s="14"/>
      <c r="RDT169" s="14"/>
      <c r="RDU169" s="14"/>
      <c r="RDV169" s="14"/>
      <c r="RDW169" s="14"/>
      <c r="RDX169" s="14"/>
      <c r="RDY169" s="14"/>
      <c r="RDZ169" s="14"/>
      <c r="REA169" s="14"/>
      <c r="REB169" s="14"/>
      <c r="REC169" s="14"/>
      <c r="RED169" s="14"/>
      <c r="REE169" s="14"/>
      <c r="REF169" s="14"/>
      <c r="REG169" s="14"/>
      <c r="REH169" s="14"/>
      <c r="REI169" s="14"/>
      <c r="REJ169" s="14"/>
      <c r="REK169" s="14"/>
      <c r="REL169" s="14"/>
      <c r="REM169" s="14"/>
      <c r="REN169" s="14"/>
      <c r="REO169" s="14"/>
      <c r="REP169" s="14"/>
      <c r="REQ169" s="14"/>
      <c r="RER169" s="14"/>
      <c r="RES169" s="14"/>
      <c r="RET169" s="14"/>
      <c r="REU169" s="14"/>
      <c r="REV169" s="14"/>
      <c r="REW169" s="14"/>
      <c r="REX169" s="14"/>
      <c r="REY169" s="14"/>
      <c r="REZ169" s="14"/>
      <c r="RFA169" s="14"/>
      <c r="RFB169" s="14"/>
      <c r="RFC169" s="14"/>
      <c r="RFD169" s="14"/>
      <c r="RFE169" s="14"/>
      <c r="RFF169" s="14"/>
      <c r="RFG169" s="14"/>
      <c r="RFH169" s="14"/>
      <c r="RFI169" s="14"/>
      <c r="RFJ169" s="14"/>
      <c r="RFK169" s="14"/>
      <c r="RFL169" s="14"/>
      <c r="RFM169" s="14"/>
      <c r="RFN169" s="14"/>
      <c r="RFO169" s="14"/>
      <c r="RFP169" s="14"/>
      <c r="RFQ169" s="14"/>
      <c r="RFR169" s="14"/>
      <c r="RFS169" s="14"/>
      <c r="RFT169" s="14"/>
      <c r="RFU169" s="14"/>
      <c r="RFV169" s="14"/>
      <c r="RFW169" s="14"/>
      <c r="RFX169" s="14"/>
      <c r="RFY169" s="14"/>
      <c r="RFZ169" s="14"/>
      <c r="RGA169" s="14"/>
      <c r="RGB169" s="14"/>
      <c r="RGC169" s="14"/>
      <c r="RGD169" s="14"/>
      <c r="RGE169" s="14"/>
      <c r="RGF169" s="14"/>
      <c r="RGG169" s="14"/>
      <c r="RGH169" s="14"/>
      <c r="RGI169" s="14"/>
      <c r="RGJ169" s="14"/>
      <c r="RGK169" s="14"/>
      <c r="RGL169" s="14"/>
      <c r="RGM169" s="14"/>
      <c r="RGN169" s="14"/>
      <c r="RGO169" s="14"/>
      <c r="RGP169" s="14"/>
      <c r="RGQ169" s="14"/>
      <c r="RGR169" s="14"/>
      <c r="RGS169" s="14"/>
      <c r="RGT169" s="14"/>
      <c r="RGU169" s="14"/>
      <c r="RGV169" s="14"/>
      <c r="RGW169" s="14"/>
      <c r="RGX169" s="14"/>
      <c r="RGY169" s="14"/>
      <c r="RGZ169" s="14"/>
      <c r="RHA169" s="14"/>
      <c r="RHB169" s="14"/>
      <c r="RHC169" s="14"/>
      <c r="RHD169" s="14"/>
      <c r="RHE169" s="14"/>
      <c r="RHF169" s="14"/>
      <c r="RHG169" s="14"/>
      <c r="RHH169" s="14"/>
      <c r="RHI169" s="14"/>
      <c r="RHJ169" s="14"/>
      <c r="RHK169" s="14"/>
      <c r="RHL169" s="14"/>
      <c r="RHM169" s="14"/>
      <c r="RHN169" s="14"/>
      <c r="RHO169" s="14"/>
      <c r="RHP169" s="14"/>
      <c r="RHQ169" s="14"/>
      <c r="RHR169" s="14"/>
      <c r="RHS169" s="14"/>
      <c r="RHT169" s="14"/>
      <c r="RHU169" s="14"/>
      <c r="RHV169" s="14"/>
      <c r="RHW169" s="14"/>
      <c r="RHX169" s="14"/>
      <c r="RHY169" s="14"/>
      <c r="RHZ169" s="14"/>
      <c r="RIA169" s="14"/>
      <c r="RIB169" s="14"/>
      <c r="RIC169" s="14"/>
      <c r="RID169" s="14"/>
      <c r="RIE169" s="14"/>
      <c r="RIF169" s="14"/>
      <c r="RIG169" s="14"/>
      <c r="RIH169" s="14"/>
      <c r="RII169" s="14"/>
      <c r="RIJ169" s="14"/>
      <c r="RIK169" s="14"/>
      <c r="RIL169" s="14"/>
      <c r="RIM169" s="14"/>
      <c r="RIN169" s="14"/>
      <c r="RIO169" s="14"/>
      <c r="RIP169" s="14"/>
      <c r="RIQ169" s="14"/>
      <c r="RIR169" s="14"/>
      <c r="RIS169" s="14"/>
      <c r="RIT169" s="14"/>
      <c r="RIU169" s="14"/>
      <c r="RIV169" s="14"/>
      <c r="RIW169" s="14"/>
      <c r="RIX169" s="14"/>
      <c r="RIY169" s="14"/>
      <c r="RIZ169" s="14"/>
      <c r="RJA169" s="14"/>
      <c r="RJB169" s="14"/>
      <c r="RJC169" s="14"/>
      <c r="RJD169" s="14"/>
      <c r="RJE169" s="14"/>
      <c r="RJF169" s="14"/>
      <c r="RJG169" s="14"/>
      <c r="RJH169" s="14"/>
      <c r="RJI169" s="14"/>
      <c r="RJJ169" s="14"/>
      <c r="RJK169" s="14"/>
      <c r="RJL169" s="14"/>
      <c r="RJM169" s="14"/>
      <c r="RJN169" s="14"/>
      <c r="RJO169" s="14"/>
      <c r="RJP169" s="14"/>
      <c r="RJQ169" s="14"/>
      <c r="RJR169" s="14"/>
      <c r="RJS169" s="14"/>
      <c r="RJT169" s="14"/>
      <c r="RJU169" s="14"/>
      <c r="RJV169" s="14"/>
      <c r="RJW169" s="14"/>
      <c r="RJX169" s="14"/>
      <c r="RJY169" s="14"/>
      <c r="RJZ169" s="14"/>
      <c r="RKA169" s="14"/>
      <c r="RKB169" s="14"/>
      <c r="RKC169" s="14"/>
      <c r="RKD169" s="14"/>
      <c r="RKE169" s="14"/>
      <c r="RKF169" s="14"/>
      <c r="RKG169" s="14"/>
      <c r="RKH169" s="14"/>
      <c r="RKI169" s="14"/>
      <c r="RKJ169" s="14"/>
      <c r="RKK169" s="14"/>
      <c r="RKL169" s="14"/>
      <c r="RKM169" s="14"/>
      <c r="RKN169" s="14"/>
      <c r="RKO169" s="14"/>
      <c r="RKP169" s="14"/>
      <c r="RKQ169" s="14"/>
      <c r="RKR169" s="14"/>
      <c r="RKS169" s="14"/>
      <c r="RKT169" s="14"/>
      <c r="RKU169" s="14"/>
      <c r="RKV169" s="14"/>
      <c r="RKW169" s="14"/>
      <c r="RKX169" s="14"/>
      <c r="RKY169" s="14"/>
      <c r="RKZ169" s="14"/>
      <c r="RLA169" s="14"/>
      <c r="RLB169" s="14"/>
      <c r="RLC169" s="14"/>
      <c r="RLD169" s="14"/>
      <c r="RLE169" s="14"/>
      <c r="RLF169" s="14"/>
      <c r="RLG169" s="14"/>
      <c r="RLH169" s="14"/>
      <c r="RLI169" s="14"/>
      <c r="RLJ169" s="14"/>
      <c r="RLK169" s="14"/>
      <c r="RLL169" s="14"/>
      <c r="RLM169" s="14"/>
      <c r="RLN169" s="14"/>
      <c r="RLO169" s="14"/>
      <c r="RLP169" s="14"/>
      <c r="RLQ169" s="14"/>
      <c r="RLR169" s="14"/>
      <c r="RLS169" s="14"/>
      <c r="RLT169" s="14"/>
      <c r="RLU169" s="14"/>
      <c r="RLV169" s="14"/>
      <c r="RLW169" s="14"/>
      <c r="RLX169" s="14"/>
      <c r="RLY169" s="14"/>
      <c r="RLZ169" s="14"/>
      <c r="RMA169" s="14"/>
      <c r="RMB169" s="14"/>
      <c r="RMC169" s="14"/>
      <c r="RMD169" s="14"/>
      <c r="RME169" s="14"/>
      <c r="RMF169" s="14"/>
      <c r="RMG169" s="14"/>
      <c r="RMH169" s="14"/>
      <c r="RMI169" s="14"/>
      <c r="RMJ169" s="14"/>
      <c r="RMK169" s="14"/>
      <c r="RML169" s="14"/>
      <c r="RMM169" s="14"/>
      <c r="RMN169" s="14"/>
      <c r="RMO169" s="14"/>
      <c r="RMP169" s="14"/>
      <c r="RMQ169" s="14"/>
      <c r="RMR169" s="14"/>
      <c r="RMS169" s="14"/>
      <c r="RMT169" s="14"/>
      <c r="RMU169" s="14"/>
      <c r="RMV169" s="14"/>
      <c r="RMW169" s="14"/>
      <c r="RMX169" s="14"/>
      <c r="RMY169" s="14"/>
      <c r="RMZ169" s="14"/>
      <c r="RNA169" s="14"/>
      <c r="RNB169" s="14"/>
      <c r="RNC169" s="14"/>
      <c r="RND169" s="14"/>
      <c r="RNE169" s="14"/>
      <c r="RNF169" s="14"/>
      <c r="RNG169" s="14"/>
      <c r="RNH169" s="14"/>
      <c r="RNI169" s="14"/>
      <c r="RNJ169" s="14"/>
      <c r="RNK169" s="14"/>
      <c r="RNL169" s="14"/>
      <c r="RNM169" s="14"/>
      <c r="RNN169" s="14"/>
      <c r="RNO169" s="14"/>
      <c r="RNP169" s="14"/>
      <c r="RNQ169" s="14"/>
      <c r="RNR169" s="14"/>
      <c r="RNS169" s="14"/>
      <c r="RNT169" s="14"/>
      <c r="RNU169" s="14"/>
      <c r="RNV169" s="14"/>
      <c r="RNW169" s="14"/>
      <c r="RNX169" s="14"/>
      <c r="RNY169" s="14"/>
      <c r="RNZ169" s="14"/>
      <c r="ROA169" s="14"/>
      <c r="ROB169" s="14"/>
      <c r="ROC169" s="14"/>
      <c r="ROD169" s="14"/>
      <c r="ROE169" s="14"/>
      <c r="ROF169" s="14"/>
      <c r="ROG169" s="14"/>
      <c r="ROH169" s="14"/>
      <c r="ROI169" s="14"/>
      <c r="ROJ169" s="14"/>
      <c r="ROK169" s="14"/>
      <c r="ROL169" s="14"/>
      <c r="ROM169" s="14"/>
      <c r="RON169" s="14"/>
      <c r="ROO169" s="14"/>
      <c r="ROP169" s="14"/>
      <c r="ROQ169" s="14"/>
      <c r="ROR169" s="14"/>
      <c r="ROS169" s="14"/>
      <c r="ROT169" s="14"/>
      <c r="ROU169" s="14"/>
      <c r="ROV169" s="14"/>
      <c r="ROW169" s="14"/>
      <c r="ROX169" s="14"/>
      <c r="ROY169" s="14"/>
      <c r="ROZ169" s="14"/>
      <c r="RPA169" s="14"/>
      <c r="RPB169" s="14"/>
      <c r="RPC169" s="14"/>
      <c r="RPD169" s="14"/>
      <c r="RPE169" s="14"/>
      <c r="RPF169" s="14"/>
      <c r="RPG169" s="14"/>
      <c r="RPH169" s="14"/>
      <c r="RPI169" s="14"/>
      <c r="RPJ169" s="14"/>
      <c r="RPK169" s="14"/>
      <c r="RPL169" s="14"/>
      <c r="RPM169" s="14"/>
      <c r="RPN169" s="14"/>
      <c r="RPO169" s="14"/>
      <c r="RPP169" s="14"/>
      <c r="RPQ169" s="14"/>
      <c r="RPR169" s="14"/>
      <c r="RPS169" s="14"/>
      <c r="RPT169" s="14"/>
      <c r="RPU169" s="14"/>
      <c r="RPV169" s="14"/>
      <c r="RPW169" s="14"/>
      <c r="RPX169" s="14"/>
      <c r="RPY169" s="14"/>
      <c r="RPZ169" s="14"/>
      <c r="RQA169" s="14"/>
      <c r="RQB169" s="14"/>
      <c r="RQC169" s="14"/>
      <c r="RQD169" s="14"/>
      <c r="RQE169" s="14"/>
      <c r="RQF169" s="14"/>
      <c r="RQG169" s="14"/>
      <c r="RQH169" s="14"/>
      <c r="RQI169" s="14"/>
      <c r="RQJ169" s="14"/>
      <c r="RQK169" s="14"/>
      <c r="RQL169" s="14"/>
      <c r="RQM169" s="14"/>
      <c r="RQN169" s="14"/>
      <c r="RQO169" s="14"/>
      <c r="RQP169" s="14"/>
      <c r="RQQ169" s="14"/>
      <c r="RQR169" s="14"/>
      <c r="RQS169" s="14"/>
      <c r="RQT169" s="14"/>
      <c r="RQU169" s="14"/>
      <c r="RQV169" s="14"/>
      <c r="RQW169" s="14"/>
      <c r="RQX169" s="14"/>
      <c r="RQY169" s="14"/>
      <c r="RQZ169" s="14"/>
      <c r="RRA169" s="14"/>
      <c r="RRB169" s="14"/>
      <c r="RRC169" s="14"/>
      <c r="RRD169" s="14"/>
      <c r="RRE169" s="14"/>
      <c r="RRF169" s="14"/>
      <c r="RRG169" s="14"/>
      <c r="RRH169" s="14"/>
      <c r="RRI169" s="14"/>
      <c r="RRJ169" s="14"/>
      <c r="RRK169" s="14"/>
      <c r="RRL169" s="14"/>
      <c r="RRM169" s="14"/>
      <c r="RRN169" s="14"/>
      <c r="RRO169" s="14"/>
      <c r="RRP169" s="14"/>
      <c r="RRQ169" s="14"/>
      <c r="RRR169" s="14"/>
      <c r="RRS169" s="14"/>
      <c r="RRT169" s="14"/>
      <c r="RRU169" s="14"/>
      <c r="RRV169" s="14"/>
      <c r="RRW169" s="14"/>
      <c r="RRX169" s="14"/>
      <c r="RRY169" s="14"/>
      <c r="RRZ169" s="14"/>
      <c r="RSA169" s="14"/>
      <c r="RSB169" s="14"/>
      <c r="RSC169" s="14"/>
      <c r="RSD169" s="14"/>
      <c r="RSE169" s="14"/>
      <c r="RSF169" s="14"/>
      <c r="RSG169" s="14"/>
      <c r="RSH169" s="14"/>
      <c r="RSI169" s="14"/>
      <c r="RSJ169" s="14"/>
      <c r="RSK169" s="14"/>
      <c r="RSL169" s="14"/>
      <c r="RSM169" s="14"/>
      <c r="RSN169" s="14"/>
      <c r="RSO169" s="14"/>
      <c r="RSP169" s="14"/>
      <c r="RSQ169" s="14"/>
      <c r="RSR169" s="14"/>
      <c r="RSS169" s="14"/>
      <c r="RST169" s="14"/>
      <c r="RSU169" s="14"/>
      <c r="RSV169" s="14"/>
      <c r="RSW169" s="14"/>
      <c r="RSX169" s="14"/>
      <c r="RSY169" s="14"/>
      <c r="RSZ169" s="14"/>
      <c r="RTA169" s="14"/>
      <c r="RTB169" s="14"/>
      <c r="RTC169" s="14"/>
      <c r="RTD169" s="14"/>
      <c r="RTE169" s="14"/>
      <c r="RTF169" s="14"/>
      <c r="RTG169" s="14"/>
      <c r="RTH169" s="14"/>
      <c r="RTI169" s="14"/>
      <c r="RTJ169" s="14"/>
      <c r="RTK169" s="14"/>
      <c r="RTL169" s="14"/>
      <c r="RTM169" s="14"/>
      <c r="RTN169" s="14"/>
      <c r="RTO169" s="14"/>
      <c r="RTP169" s="14"/>
      <c r="RTQ169" s="14"/>
      <c r="RTR169" s="14"/>
      <c r="RTS169" s="14"/>
      <c r="RTT169" s="14"/>
      <c r="RTU169" s="14"/>
      <c r="RTV169" s="14"/>
      <c r="RTW169" s="14"/>
      <c r="RTX169" s="14"/>
      <c r="RTY169" s="14"/>
      <c r="RTZ169" s="14"/>
      <c r="RUA169" s="14"/>
      <c r="RUB169" s="14"/>
      <c r="RUC169" s="14"/>
      <c r="RUD169" s="14"/>
      <c r="RUE169" s="14"/>
      <c r="RUF169" s="14"/>
      <c r="RUG169" s="14"/>
      <c r="RUH169" s="14"/>
      <c r="RUI169" s="14"/>
      <c r="RUJ169" s="14"/>
      <c r="RUK169" s="14"/>
      <c r="RUL169" s="14"/>
      <c r="RUM169" s="14"/>
      <c r="RUN169" s="14"/>
      <c r="RUO169" s="14"/>
      <c r="RUP169" s="14"/>
      <c r="RUQ169" s="14"/>
      <c r="RUR169" s="14"/>
      <c r="RUS169" s="14"/>
      <c r="RUT169" s="14"/>
      <c r="RUU169" s="14"/>
      <c r="RUV169" s="14"/>
      <c r="RUW169" s="14"/>
      <c r="RUX169" s="14"/>
      <c r="RUY169" s="14"/>
      <c r="RUZ169" s="14"/>
      <c r="RVA169" s="14"/>
      <c r="RVB169" s="14"/>
      <c r="RVC169" s="14"/>
      <c r="RVD169" s="14"/>
      <c r="RVE169" s="14"/>
      <c r="RVF169" s="14"/>
      <c r="RVG169" s="14"/>
      <c r="RVH169" s="14"/>
      <c r="RVI169" s="14"/>
      <c r="RVJ169" s="14"/>
      <c r="RVK169" s="14"/>
      <c r="RVL169" s="14"/>
      <c r="RVM169" s="14"/>
      <c r="RVN169" s="14"/>
      <c r="RVO169" s="14"/>
      <c r="RVP169" s="14"/>
      <c r="RVQ169" s="14"/>
      <c r="RVR169" s="14"/>
      <c r="RVS169" s="14"/>
      <c r="RVT169" s="14"/>
      <c r="RVU169" s="14"/>
      <c r="RVV169" s="14"/>
      <c r="RVW169" s="14"/>
      <c r="RVX169" s="14"/>
      <c r="RVY169" s="14"/>
      <c r="RVZ169" s="14"/>
      <c r="RWA169" s="14"/>
      <c r="RWB169" s="14"/>
      <c r="RWC169" s="14"/>
      <c r="RWD169" s="14"/>
      <c r="RWE169" s="14"/>
      <c r="RWF169" s="14"/>
      <c r="RWG169" s="14"/>
      <c r="RWH169" s="14"/>
      <c r="RWI169" s="14"/>
      <c r="RWJ169" s="14"/>
      <c r="RWK169" s="14"/>
      <c r="RWL169" s="14"/>
      <c r="RWM169" s="14"/>
      <c r="RWN169" s="14"/>
      <c r="RWO169" s="14"/>
      <c r="RWP169" s="14"/>
      <c r="RWQ169" s="14"/>
      <c r="RWR169" s="14"/>
      <c r="RWS169" s="14"/>
      <c r="RWT169" s="14"/>
      <c r="RWU169" s="14"/>
      <c r="RWV169" s="14"/>
      <c r="RWW169" s="14"/>
      <c r="RWX169" s="14"/>
      <c r="RWY169" s="14"/>
      <c r="RWZ169" s="14"/>
      <c r="RXA169" s="14"/>
      <c r="RXB169" s="14"/>
      <c r="RXC169" s="14"/>
      <c r="RXD169" s="14"/>
      <c r="RXE169" s="14"/>
      <c r="RXF169" s="14"/>
      <c r="RXG169" s="14"/>
      <c r="RXH169" s="14"/>
      <c r="RXI169" s="14"/>
      <c r="RXJ169" s="14"/>
      <c r="RXK169" s="14"/>
      <c r="RXL169" s="14"/>
      <c r="RXM169" s="14"/>
      <c r="RXN169" s="14"/>
      <c r="RXO169" s="14"/>
      <c r="RXP169" s="14"/>
      <c r="RXQ169" s="14"/>
      <c r="RXR169" s="14"/>
      <c r="RXS169" s="14"/>
      <c r="RXT169" s="14"/>
      <c r="RXU169" s="14"/>
      <c r="RXV169" s="14"/>
      <c r="RXW169" s="14"/>
      <c r="RXX169" s="14"/>
      <c r="RXY169" s="14"/>
      <c r="RXZ169" s="14"/>
      <c r="RYA169" s="14"/>
      <c r="RYB169" s="14"/>
      <c r="RYC169" s="14"/>
      <c r="RYD169" s="14"/>
      <c r="RYE169" s="14"/>
      <c r="RYF169" s="14"/>
      <c r="RYG169" s="14"/>
      <c r="RYH169" s="14"/>
      <c r="RYI169" s="14"/>
      <c r="RYJ169" s="14"/>
      <c r="RYK169" s="14"/>
      <c r="RYL169" s="14"/>
      <c r="RYM169" s="14"/>
      <c r="RYN169" s="14"/>
      <c r="RYO169" s="14"/>
      <c r="RYP169" s="14"/>
      <c r="RYQ169" s="14"/>
      <c r="RYR169" s="14"/>
      <c r="RYS169" s="14"/>
      <c r="RYT169" s="14"/>
      <c r="RYU169" s="14"/>
      <c r="RYV169" s="14"/>
      <c r="RYW169" s="14"/>
      <c r="RYX169" s="14"/>
      <c r="RYY169" s="14"/>
      <c r="RYZ169" s="14"/>
      <c r="RZA169" s="14"/>
      <c r="RZB169" s="14"/>
      <c r="RZC169" s="14"/>
      <c r="RZD169" s="14"/>
      <c r="RZE169" s="14"/>
      <c r="RZF169" s="14"/>
      <c r="RZG169" s="14"/>
      <c r="RZH169" s="14"/>
      <c r="RZI169" s="14"/>
      <c r="RZJ169" s="14"/>
      <c r="RZK169" s="14"/>
      <c r="RZL169" s="14"/>
      <c r="RZM169" s="14"/>
      <c r="RZN169" s="14"/>
      <c r="RZO169" s="14"/>
      <c r="RZP169" s="14"/>
      <c r="RZQ169" s="14"/>
      <c r="RZR169" s="14"/>
      <c r="RZS169" s="14"/>
      <c r="RZT169" s="14"/>
      <c r="RZU169" s="14"/>
      <c r="RZV169" s="14"/>
      <c r="RZW169" s="14"/>
      <c r="RZX169" s="14"/>
      <c r="RZY169" s="14"/>
      <c r="RZZ169" s="14"/>
      <c r="SAA169" s="14"/>
      <c r="SAB169" s="14"/>
      <c r="SAC169" s="14"/>
      <c r="SAD169" s="14"/>
      <c r="SAE169" s="14"/>
      <c r="SAF169" s="14"/>
      <c r="SAG169" s="14"/>
      <c r="SAH169" s="14"/>
      <c r="SAI169" s="14"/>
      <c r="SAJ169" s="14"/>
      <c r="SAK169" s="14"/>
      <c r="SAL169" s="14"/>
      <c r="SAM169" s="14"/>
      <c r="SAN169" s="14"/>
      <c r="SAO169" s="14"/>
      <c r="SAP169" s="14"/>
      <c r="SAQ169" s="14"/>
      <c r="SAR169" s="14"/>
      <c r="SAS169" s="14"/>
      <c r="SAT169" s="14"/>
      <c r="SAU169" s="14"/>
      <c r="SAV169" s="14"/>
      <c r="SAW169" s="14"/>
      <c r="SAX169" s="14"/>
      <c r="SAY169" s="14"/>
      <c r="SAZ169" s="14"/>
      <c r="SBA169" s="14"/>
      <c r="SBB169" s="14"/>
      <c r="SBC169" s="14"/>
      <c r="SBD169" s="14"/>
      <c r="SBE169" s="14"/>
      <c r="SBF169" s="14"/>
      <c r="SBG169" s="14"/>
      <c r="SBH169" s="14"/>
      <c r="SBI169" s="14"/>
      <c r="SBJ169" s="14"/>
      <c r="SBK169" s="14"/>
      <c r="SBL169" s="14"/>
      <c r="SBM169" s="14"/>
      <c r="SBN169" s="14"/>
      <c r="SBO169" s="14"/>
      <c r="SBP169" s="14"/>
      <c r="SBQ169" s="14"/>
      <c r="SBR169" s="14"/>
      <c r="SBS169" s="14"/>
      <c r="SBT169" s="14"/>
      <c r="SBU169" s="14"/>
      <c r="SBV169" s="14"/>
      <c r="SBW169" s="14"/>
      <c r="SBX169" s="14"/>
      <c r="SBY169" s="14"/>
      <c r="SBZ169" s="14"/>
      <c r="SCA169" s="14"/>
      <c r="SCB169" s="14"/>
      <c r="SCC169" s="14"/>
      <c r="SCD169" s="14"/>
      <c r="SCE169" s="14"/>
      <c r="SCF169" s="14"/>
      <c r="SCG169" s="14"/>
      <c r="SCH169" s="14"/>
      <c r="SCI169" s="14"/>
      <c r="SCJ169" s="14"/>
      <c r="SCK169" s="14"/>
      <c r="SCL169" s="14"/>
      <c r="SCM169" s="14"/>
      <c r="SCN169" s="14"/>
      <c r="SCO169" s="14"/>
      <c r="SCP169" s="14"/>
      <c r="SCQ169" s="14"/>
      <c r="SCR169" s="14"/>
      <c r="SCS169" s="14"/>
      <c r="SCT169" s="14"/>
      <c r="SCU169" s="14"/>
      <c r="SCV169" s="14"/>
      <c r="SCW169" s="14"/>
      <c r="SCX169" s="14"/>
      <c r="SCY169" s="14"/>
      <c r="SCZ169" s="14"/>
      <c r="SDA169" s="14"/>
      <c r="SDB169" s="14"/>
      <c r="SDC169" s="14"/>
      <c r="SDD169" s="14"/>
      <c r="SDE169" s="14"/>
      <c r="SDF169" s="14"/>
      <c r="SDG169" s="14"/>
      <c r="SDH169" s="14"/>
      <c r="SDI169" s="14"/>
      <c r="SDJ169" s="14"/>
      <c r="SDK169" s="14"/>
      <c r="SDL169" s="14"/>
      <c r="SDM169" s="14"/>
      <c r="SDN169" s="14"/>
      <c r="SDO169" s="14"/>
      <c r="SDP169" s="14"/>
      <c r="SDQ169" s="14"/>
      <c r="SDR169" s="14"/>
      <c r="SDS169" s="14"/>
      <c r="SDT169" s="14"/>
      <c r="SDU169" s="14"/>
      <c r="SDV169" s="14"/>
      <c r="SDW169" s="14"/>
      <c r="SDX169" s="14"/>
      <c r="SDY169" s="14"/>
      <c r="SDZ169" s="14"/>
      <c r="SEA169" s="14"/>
      <c r="SEB169" s="14"/>
      <c r="SEC169" s="14"/>
      <c r="SED169" s="14"/>
      <c r="SEE169" s="14"/>
      <c r="SEF169" s="14"/>
      <c r="SEG169" s="14"/>
      <c r="SEH169" s="14"/>
      <c r="SEI169" s="14"/>
      <c r="SEJ169" s="14"/>
      <c r="SEK169" s="14"/>
      <c r="SEL169" s="14"/>
      <c r="SEM169" s="14"/>
      <c r="SEN169" s="14"/>
      <c r="SEO169" s="14"/>
      <c r="SEP169" s="14"/>
      <c r="SEQ169" s="14"/>
      <c r="SER169" s="14"/>
      <c r="SES169" s="14"/>
      <c r="SET169" s="14"/>
      <c r="SEU169" s="14"/>
      <c r="SEV169" s="14"/>
      <c r="SEW169" s="14"/>
      <c r="SEX169" s="14"/>
      <c r="SEY169" s="14"/>
      <c r="SEZ169" s="14"/>
      <c r="SFA169" s="14"/>
      <c r="SFB169" s="14"/>
      <c r="SFC169" s="14"/>
      <c r="SFD169" s="14"/>
      <c r="SFE169" s="14"/>
      <c r="SFF169" s="14"/>
      <c r="SFG169" s="14"/>
      <c r="SFH169" s="14"/>
      <c r="SFI169" s="14"/>
      <c r="SFJ169" s="14"/>
      <c r="SFK169" s="14"/>
      <c r="SFL169" s="14"/>
      <c r="SFM169" s="14"/>
      <c r="SFN169" s="14"/>
      <c r="SFO169" s="14"/>
      <c r="SFP169" s="14"/>
      <c r="SFQ169" s="14"/>
      <c r="SFR169" s="14"/>
      <c r="SFS169" s="14"/>
      <c r="SFT169" s="14"/>
      <c r="SFU169" s="14"/>
      <c r="SFV169" s="14"/>
      <c r="SFW169" s="14"/>
      <c r="SFX169" s="14"/>
      <c r="SFY169" s="14"/>
      <c r="SFZ169" s="14"/>
      <c r="SGA169" s="14"/>
      <c r="SGB169" s="14"/>
      <c r="SGC169" s="14"/>
      <c r="SGD169" s="14"/>
      <c r="SGE169" s="14"/>
      <c r="SGF169" s="14"/>
      <c r="SGG169" s="14"/>
      <c r="SGH169" s="14"/>
      <c r="SGI169" s="14"/>
      <c r="SGJ169" s="14"/>
      <c r="SGK169" s="14"/>
      <c r="SGL169" s="14"/>
      <c r="SGM169" s="14"/>
      <c r="SGN169" s="14"/>
      <c r="SGO169" s="14"/>
      <c r="SGP169" s="14"/>
      <c r="SGQ169" s="14"/>
      <c r="SGR169" s="14"/>
      <c r="SGS169" s="14"/>
      <c r="SGT169" s="14"/>
      <c r="SGU169" s="14"/>
      <c r="SGV169" s="14"/>
      <c r="SGW169" s="14"/>
      <c r="SGX169" s="14"/>
      <c r="SGY169" s="14"/>
      <c r="SGZ169" s="14"/>
      <c r="SHA169" s="14"/>
      <c r="SHB169" s="14"/>
      <c r="SHC169" s="14"/>
      <c r="SHD169" s="14"/>
      <c r="SHE169" s="14"/>
      <c r="SHF169" s="14"/>
      <c r="SHG169" s="14"/>
      <c r="SHH169" s="14"/>
      <c r="SHI169" s="14"/>
      <c r="SHJ169" s="14"/>
      <c r="SHK169" s="14"/>
      <c r="SHL169" s="14"/>
      <c r="SHM169" s="14"/>
      <c r="SHN169" s="14"/>
      <c r="SHO169" s="14"/>
      <c r="SHP169" s="14"/>
      <c r="SHQ169" s="14"/>
      <c r="SHR169" s="14"/>
      <c r="SHS169" s="14"/>
      <c r="SHT169" s="14"/>
      <c r="SHU169" s="14"/>
      <c r="SHV169" s="14"/>
      <c r="SHW169" s="14"/>
      <c r="SHX169" s="14"/>
      <c r="SHY169" s="14"/>
      <c r="SHZ169" s="14"/>
      <c r="SIA169" s="14"/>
      <c r="SIB169" s="14"/>
      <c r="SIC169" s="14"/>
      <c r="SID169" s="14"/>
      <c r="SIE169" s="14"/>
      <c r="SIF169" s="14"/>
      <c r="SIG169" s="14"/>
      <c r="SIH169" s="14"/>
      <c r="SII169" s="14"/>
      <c r="SIJ169" s="14"/>
      <c r="SIK169" s="14"/>
      <c r="SIL169" s="14"/>
      <c r="SIM169" s="14"/>
      <c r="SIN169" s="14"/>
      <c r="SIO169" s="14"/>
      <c r="SIP169" s="14"/>
      <c r="SIQ169" s="14"/>
      <c r="SIR169" s="14"/>
      <c r="SIS169" s="14"/>
      <c r="SIT169" s="14"/>
      <c r="SIU169" s="14"/>
      <c r="SIV169" s="14"/>
      <c r="SIW169" s="14"/>
      <c r="SIX169" s="14"/>
      <c r="SIY169" s="14"/>
      <c r="SIZ169" s="14"/>
      <c r="SJA169" s="14"/>
      <c r="SJB169" s="14"/>
      <c r="SJC169" s="14"/>
      <c r="SJD169" s="14"/>
      <c r="SJE169" s="14"/>
      <c r="SJF169" s="14"/>
      <c r="SJG169" s="14"/>
      <c r="SJH169" s="14"/>
      <c r="SJI169" s="14"/>
      <c r="SJJ169" s="14"/>
      <c r="SJK169" s="14"/>
      <c r="SJL169" s="14"/>
      <c r="SJM169" s="14"/>
      <c r="SJN169" s="14"/>
      <c r="SJO169" s="14"/>
      <c r="SJP169" s="14"/>
      <c r="SJQ169" s="14"/>
      <c r="SJR169" s="14"/>
      <c r="SJS169" s="14"/>
      <c r="SJT169" s="14"/>
      <c r="SJU169" s="14"/>
      <c r="SJV169" s="14"/>
      <c r="SJW169" s="14"/>
      <c r="SJX169" s="14"/>
      <c r="SJY169" s="14"/>
      <c r="SJZ169" s="14"/>
      <c r="SKA169" s="14"/>
      <c r="SKB169" s="14"/>
      <c r="SKC169" s="14"/>
      <c r="SKD169" s="14"/>
      <c r="SKE169" s="14"/>
      <c r="SKF169" s="14"/>
      <c r="SKG169" s="14"/>
      <c r="SKH169" s="14"/>
      <c r="SKI169" s="14"/>
      <c r="SKJ169" s="14"/>
      <c r="SKK169" s="14"/>
      <c r="SKL169" s="14"/>
      <c r="SKM169" s="14"/>
      <c r="SKN169" s="14"/>
      <c r="SKO169" s="14"/>
      <c r="SKP169" s="14"/>
      <c r="SKQ169" s="14"/>
      <c r="SKR169" s="14"/>
      <c r="SKS169" s="14"/>
      <c r="SKT169" s="14"/>
      <c r="SKU169" s="14"/>
      <c r="SKV169" s="14"/>
      <c r="SKW169" s="14"/>
      <c r="SKX169" s="14"/>
      <c r="SKY169" s="14"/>
      <c r="SKZ169" s="14"/>
      <c r="SLA169" s="14"/>
      <c r="SLB169" s="14"/>
      <c r="SLC169" s="14"/>
      <c r="SLD169" s="14"/>
      <c r="SLE169" s="14"/>
      <c r="SLF169" s="14"/>
      <c r="SLG169" s="14"/>
      <c r="SLH169" s="14"/>
      <c r="SLI169" s="14"/>
      <c r="SLJ169" s="14"/>
      <c r="SLK169" s="14"/>
      <c r="SLL169" s="14"/>
      <c r="SLM169" s="14"/>
      <c r="SLN169" s="14"/>
      <c r="SLO169" s="14"/>
      <c r="SLP169" s="14"/>
      <c r="SLQ169" s="14"/>
      <c r="SLR169" s="14"/>
      <c r="SLS169" s="14"/>
      <c r="SLT169" s="14"/>
      <c r="SLU169" s="14"/>
      <c r="SLV169" s="14"/>
      <c r="SLW169" s="14"/>
      <c r="SLX169" s="14"/>
      <c r="SLY169" s="14"/>
      <c r="SLZ169" s="14"/>
      <c r="SMA169" s="14"/>
      <c r="SMB169" s="14"/>
      <c r="SMC169" s="14"/>
      <c r="SMD169" s="14"/>
      <c r="SME169" s="14"/>
      <c r="SMF169" s="14"/>
      <c r="SMG169" s="14"/>
      <c r="SMH169" s="14"/>
      <c r="SMI169" s="14"/>
      <c r="SMJ169" s="14"/>
      <c r="SMK169" s="14"/>
      <c r="SML169" s="14"/>
      <c r="SMM169" s="14"/>
      <c r="SMN169" s="14"/>
      <c r="SMO169" s="14"/>
      <c r="SMP169" s="14"/>
      <c r="SMQ169" s="14"/>
      <c r="SMR169" s="14"/>
      <c r="SMS169" s="14"/>
      <c r="SMT169" s="14"/>
      <c r="SMU169" s="14"/>
      <c r="SMV169" s="14"/>
      <c r="SMW169" s="14"/>
      <c r="SMX169" s="14"/>
      <c r="SMY169" s="14"/>
      <c r="SMZ169" s="14"/>
      <c r="SNA169" s="14"/>
      <c r="SNB169" s="14"/>
      <c r="SNC169" s="14"/>
      <c r="SND169" s="14"/>
      <c r="SNE169" s="14"/>
      <c r="SNF169" s="14"/>
      <c r="SNG169" s="14"/>
      <c r="SNH169" s="14"/>
      <c r="SNI169" s="14"/>
      <c r="SNJ169" s="14"/>
      <c r="SNK169" s="14"/>
      <c r="SNL169" s="14"/>
      <c r="SNM169" s="14"/>
      <c r="SNN169" s="14"/>
      <c r="SNO169" s="14"/>
      <c r="SNP169" s="14"/>
      <c r="SNQ169" s="14"/>
      <c r="SNR169" s="14"/>
      <c r="SNS169" s="14"/>
      <c r="SNT169" s="14"/>
      <c r="SNU169" s="14"/>
      <c r="SNV169" s="14"/>
      <c r="SNW169" s="14"/>
      <c r="SNX169" s="14"/>
      <c r="SNY169" s="14"/>
      <c r="SNZ169" s="14"/>
      <c r="SOA169" s="14"/>
      <c r="SOB169" s="14"/>
      <c r="SOC169" s="14"/>
      <c r="SOD169" s="14"/>
      <c r="SOE169" s="14"/>
      <c r="SOF169" s="14"/>
      <c r="SOG169" s="14"/>
      <c r="SOH169" s="14"/>
      <c r="SOI169" s="14"/>
      <c r="SOJ169" s="14"/>
      <c r="SOK169" s="14"/>
      <c r="SOL169" s="14"/>
      <c r="SOM169" s="14"/>
      <c r="SON169" s="14"/>
      <c r="SOO169" s="14"/>
      <c r="SOP169" s="14"/>
      <c r="SOQ169" s="14"/>
      <c r="SOR169" s="14"/>
      <c r="SOS169" s="14"/>
      <c r="SOT169" s="14"/>
      <c r="SOU169" s="14"/>
      <c r="SOV169" s="14"/>
      <c r="SOW169" s="14"/>
      <c r="SOX169" s="14"/>
      <c r="SOY169" s="14"/>
      <c r="SOZ169" s="14"/>
      <c r="SPA169" s="14"/>
      <c r="SPB169" s="14"/>
      <c r="SPC169" s="14"/>
      <c r="SPD169" s="14"/>
      <c r="SPE169" s="14"/>
      <c r="SPF169" s="14"/>
      <c r="SPG169" s="14"/>
      <c r="SPH169" s="14"/>
      <c r="SPI169" s="14"/>
      <c r="SPJ169" s="14"/>
      <c r="SPK169" s="14"/>
      <c r="SPL169" s="14"/>
      <c r="SPM169" s="14"/>
      <c r="SPN169" s="14"/>
      <c r="SPO169" s="14"/>
      <c r="SPP169" s="14"/>
      <c r="SPQ169" s="14"/>
      <c r="SPR169" s="14"/>
      <c r="SPS169" s="14"/>
      <c r="SPT169" s="14"/>
      <c r="SPU169" s="14"/>
      <c r="SPV169" s="14"/>
      <c r="SPW169" s="14"/>
      <c r="SPX169" s="14"/>
      <c r="SPY169" s="14"/>
      <c r="SPZ169" s="14"/>
      <c r="SQA169" s="14"/>
      <c r="SQB169" s="14"/>
      <c r="SQC169" s="14"/>
      <c r="SQD169" s="14"/>
      <c r="SQE169" s="14"/>
      <c r="SQF169" s="14"/>
      <c r="SQG169" s="14"/>
      <c r="SQH169" s="14"/>
      <c r="SQI169" s="14"/>
      <c r="SQJ169" s="14"/>
      <c r="SQK169" s="14"/>
      <c r="SQL169" s="14"/>
      <c r="SQM169" s="14"/>
      <c r="SQN169" s="14"/>
      <c r="SQO169" s="14"/>
      <c r="SQP169" s="14"/>
      <c r="SQQ169" s="14"/>
      <c r="SQR169" s="14"/>
      <c r="SQS169" s="14"/>
      <c r="SQT169" s="14"/>
      <c r="SQU169" s="14"/>
      <c r="SQV169" s="14"/>
      <c r="SQW169" s="14"/>
      <c r="SQX169" s="14"/>
      <c r="SQY169" s="14"/>
      <c r="SQZ169" s="14"/>
      <c r="SRA169" s="14"/>
      <c r="SRB169" s="14"/>
      <c r="SRC169" s="14"/>
      <c r="SRD169" s="14"/>
      <c r="SRE169" s="14"/>
      <c r="SRF169" s="14"/>
      <c r="SRG169" s="14"/>
      <c r="SRH169" s="14"/>
      <c r="SRI169" s="14"/>
      <c r="SRJ169" s="14"/>
      <c r="SRK169" s="14"/>
      <c r="SRL169" s="14"/>
      <c r="SRM169" s="14"/>
      <c r="SRN169" s="14"/>
      <c r="SRO169" s="14"/>
      <c r="SRP169" s="14"/>
      <c r="SRQ169" s="14"/>
      <c r="SRR169" s="14"/>
      <c r="SRS169" s="14"/>
      <c r="SRT169" s="14"/>
      <c r="SRU169" s="14"/>
      <c r="SRV169" s="14"/>
      <c r="SRW169" s="14"/>
      <c r="SRX169" s="14"/>
      <c r="SRY169" s="14"/>
      <c r="SRZ169" s="14"/>
      <c r="SSA169" s="14"/>
      <c r="SSB169" s="14"/>
      <c r="SSC169" s="14"/>
      <c r="SSD169" s="14"/>
      <c r="SSE169" s="14"/>
      <c r="SSF169" s="14"/>
      <c r="SSG169" s="14"/>
      <c r="SSH169" s="14"/>
      <c r="SSI169" s="14"/>
      <c r="SSJ169" s="14"/>
      <c r="SSK169" s="14"/>
      <c r="SSL169" s="14"/>
      <c r="SSM169" s="14"/>
      <c r="SSN169" s="14"/>
      <c r="SSO169" s="14"/>
      <c r="SSP169" s="14"/>
      <c r="SSQ169" s="14"/>
      <c r="SSR169" s="14"/>
      <c r="SSS169" s="14"/>
      <c r="SST169" s="14"/>
      <c r="SSU169" s="14"/>
      <c r="SSV169" s="14"/>
      <c r="SSW169" s="14"/>
      <c r="SSX169" s="14"/>
      <c r="SSY169" s="14"/>
      <c r="SSZ169" s="14"/>
      <c r="STA169" s="14"/>
      <c r="STB169" s="14"/>
      <c r="STC169" s="14"/>
      <c r="STD169" s="14"/>
      <c r="STE169" s="14"/>
      <c r="STF169" s="14"/>
      <c r="STG169" s="14"/>
      <c r="STH169" s="14"/>
      <c r="STI169" s="14"/>
      <c r="STJ169" s="14"/>
      <c r="STK169" s="14"/>
      <c r="STL169" s="14"/>
      <c r="STM169" s="14"/>
      <c r="STN169" s="14"/>
      <c r="STO169" s="14"/>
      <c r="STP169" s="14"/>
      <c r="STQ169" s="14"/>
      <c r="STR169" s="14"/>
      <c r="STS169" s="14"/>
      <c r="STT169" s="14"/>
      <c r="STU169" s="14"/>
      <c r="STV169" s="14"/>
      <c r="STW169" s="14"/>
      <c r="STX169" s="14"/>
      <c r="STY169" s="14"/>
      <c r="STZ169" s="14"/>
      <c r="SUA169" s="14"/>
      <c r="SUB169" s="14"/>
      <c r="SUC169" s="14"/>
      <c r="SUD169" s="14"/>
      <c r="SUE169" s="14"/>
      <c r="SUF169" s="14"/>
      <c r="SUG169" s="14"/>
      <c r="SUH169" s="14"/>
      <c r="SUI169" s="14"/>
      <c r="SUJ169" s="14"/>
      <c r="SUK169" s="14"/>
      <c r="SUL169" s="14"/>
      <c r="SUM169" s="14"/>
      <c r="SUN169" s="14"/>
      <c r="SUO169" s="14"/>
      <c r="SUP169" s="14"/>
      <c r="SUQ169" s="14"/>
      <c r="SUR169" s="14"/>
      <c r="SUS169" s="14"/>
      <c r="SUT169" s="14"/>
      <c r="SUU169" s="14"/>
      <c r="SUV169" s="14"/>
      <c r="SUW169" s="14"/>
      <c r="SUX169" s="14"/>
      <c r="SUY169" s="14"/>
      <c r="SUZ169" s="14"/>
      <c r="SVA169" s="14"/>
      <c r="SVB169" s="14"/>
      <c r="SVC169" s="14"/>
      <c r="SVD169" s="14"/>
      <c r="SVE169" s="14"/>
      <c r="SVF169" s="14"/>
      <c r="SVG169" s="14"/>
      <c r="SVH169" s="14"/>
      <c r="SVI169" s="14"/>
      <c r="SVJ169" s="14"/>
      <c r="SVK169" s="14"/>
      <c r="SVL169" s="14"/>
      <c r="SVM169" s="14"/>
      <c r="SVN169" s="14"/>
      <c r="SVO169" s="14"/>
      <c r="SVP169" s="14"/>
      <c r="SVQ169" s="14"/>
      <c r="SVR169" s="14"/>
      <c r="SVS169" s="14"/>
      <c r="SVT169" s="14"/>
      <c r="SVU169" s="14"/>
      <c r="SVV169" s="14"/>
      <c r="SVW169" s="14"/>
      <c r="SVX169" s="14"/>
      <c r="SVY169" s="14"/>
      <c r="SVZ169" s="14"/>
      <c r="SWA169" s="14"/>
      <c r="SWB169" s="14"/>
      <c r="SWC169" s="14"/>
      <c r="SWD169" s="14"/>
      <c r="SWE169" s="14"/>
      <c r="SWF169" s="14"/>
      <c r="SWG169" s="14"/>
      <c r="SWH169" s="14"/>
      <c r="SWI169" s="14"/>
      <c r="SWJ169" s="14"/>
      <c r="SWK169" s="14"/>
      <c r="SWL169" s="14"/>
      <c r="SWM169" s="14"/>
      <c r="SWN169" s="14"/>
      <c r="SWO169" s="14"/>
      <c r="SWP169" s="14"/>
      <c r="SWQ169" s="14"/>
      <c r="SWR169" s="14"/>
      <c r="SWS169" s="14"/>
      <c r="SWT169" s="14"/>
      <c r="SWU169" s="14"/>
      <c r="SWV169" s="14"/>
      <c r="SWW169" s="14"/>
      <c r="SWX169" s="14"/>
      <c r="SWY169" s="14"/>
      <c r="SWZ169" s="14"/>
      <c r="SXA169" s="14"/>
      <c r="SXB169" s="14"/>
      <c r="SXC169" s="14"/>
      <c r="SXD169" s="14"/>
      <c r="SXE169" s="14"/>
      <c r="SXF169" s="14"/>
      <c r="SXG169" s="14"/>
      <c r="SXH169" s="14"/>
      <c r="SXI169" s="14"/>
      <c r="SXJ169" s="14"/>
      <c r="SXK169" s="14"/>
      <c r="SXL169" s="14"/>
      <c r="SXM169" s="14"/>
      <c r="SXN169" s="14"/>
      <c r="SXO169" s="14"/>
      <c r="SXP169" s="14"/>
      <c r="SXQ169" s="14"/>
      <c r="SXR169" s="14"/>
      <c r="SXS169" s="14"/>
      <c r="SXT169" s="14"/>
      <c r="SXU169" s="14"/>
      <c r="SXV169" s="14"/>
      <c r="SXW169" s="14"/>
      <c r="SXX169" s="14"/>
      <c r="SXY169" s="14"/>
      <c r="SXZ169" s="14"/>
      <c r="SYA169" s="14"/>
      <c r="SYB169" s="14"/>
      <c r="SYC169" s="14"/>
      <c r="SYD169" s="14"/>
      <c r="SYE169" s="14"/>
      <c r="SYF169" s="14"/>
      <c r="SYG169" s="14"/>
      <c r="SYH169" s="14"/>
      <c r="SYI169" s="14"/>
      <c r="SYJ169" s="14"/>
      <c r="SYK169" s="14"/>
      <c r="SYL169" s="14"/>
      <c r="SYM169" s="14"/>
      <c r="SYN169" s="14"/>
      <c r="SYO169" s="14"/>
      <c r="SYP169" s="14"/>
      <c r="SYQ169" s="14"/>
      <c r="SYR169" s="14"/>
      <c r="SYS169" s="14"/>
      <c r="SYT169" s="14"/>
      <c r="SYU169" s="14"/>
      <c r="SYV169" s="14"/>
      <c r="SYW169" s="14"/>
      <c r="SYX169" s="14"/>
      <c r="SYY169" s="14"/>
      <c r="SYZ169" s="14"/>
      <c r="SZA169" s="14"/>
      <c r="SZB169" s="14"/>
      <c r="SZC169" s="14"/>
      <c r="SZD169" s="14"/>
      <c r="SZE169" s="14"/>
      <c r="SZF169" s="14"/>
      <c r="SZG169" s="14"/>
      <c r="SZH169" s="14"/>
      <c r="SZI169" s="14"/>
      <c r="SZJ169" s="14"/>
      <c r="SZK169" s="14"/>
      <c r="SZL169" s="14"/>
      <c r="SZM169" s="14"/>
      <c r="SZN169" s="14"/>
      <c r="SZO169" s="14"/>
      <c r="SZP169" s="14"/>
      <c r="SZQ169" s="14"/>
      <c r="SZR169" s="14"/>
      <c r="SZS169" s="14"/>
      <c r="SZT169" s="14"/>
      <c r="SZU169" s="14"/>
      <c r="SZV169" s="14"/>
      <c r="SZW169" s="14"/>
      <c r="SZX169" s="14"/>
      <c r="SZY169" s="14"/>
      <c r="SZZ169" s="14"/>
      <c r="TAA169" s="14"/>
      <c r="TAB169" s="14"/>
      <c r="TAC169" s="14"/>
      <c r="TAD169" s="14"/>
      <c r="TAE169" s="14"/>
      <c r="TAF169" s="14"/>
      <c r="TAG169" s="14"/>
      <c r="TAH169" s="14"/>
      <c r="TAI169" s="14"/>
      <c r="TAJ169" s="14"/>
      <c r="TAK169" s="14"/>
      <c r="TAL169" s="14"/>
      <c r="TAM169" s="14"/>
      <c r="TAN169" s="14"/>
      <c r="TAO169" s="14"/>
      <c r="TAP169" s="14"/>
      <c r="TAQ169" s="14"/>
      <c r="TAR169" s="14"/>
      <c r="TAS169" s="14"/>
      <c r="TAT169" s="14"/>
      <c r="TAU169" s="14"/>
      <c r="TAV169" s="14"/>
      <c r="TAW169" s="14"/>
      <c r="TAX169" s="14"/>
      <c r="TAY169" s="14"/>
      <c r="TAZ169" s="14"/>
      <c r="TBA169" s="14"/>
      <c r="TBB169" s="14"/>
      <c r="TBC169" s="14"/>
      <c r="TBD169" s="14"/>
      <c r="TBE169" s="14"/>
      <c r="TBF169" s="14"/>
      <c r="TBG169" s="14"/>
      <c r="TBH169" s="14"/>
      <c r="TBI169" s="14"/>
      <c r="TBJ169" s="14"/>
      <c r="TBK169" s="14"/>
      <c r="TBL169" s="14"/>
      <c r="TBM169" s="14"/>
      <c r="TBN169" s="14"/>
      <c r="TBO169" s="14"/>
      <c r="TBP169" s="14"/>
      <c r="TBQ169" s="14"/>
      <c r="TBR169" s="14"/>
      <c r="TBS169" s="14"/>
      <c r="TBT169" s="14"/>
      <c r="TBU169" s="14"/>
      <c r="TBV169" s="14"/>
      <c r="TBW169" s="14"/>
      <c r="TBX169" s="14"/>
      <c r="TBY169" s="14"/>
      <c r="TBZ169" s="14"/>
      <c r="TCA169" s="14"/>
      <c r="TCB169" s="14"/>
      <c r="TCC169" s="14"/>
      <c r="TCD169" s="14"/>
      <c r="TCE169" s="14"/>
      <c r="TCF169" s="14"/>
      <c r="TCG169" s="14"/>
      <c r="TCH169" s="14"/>
      <c r="TCI169" s="14"/>
      <c r="TCJ169" s="14"/>
      <c r="TCK169" s="14"/>
      <c r="TCL169" s="14"/>
      <c r="TCM169" s="14"/>
      <c r="TCN169" s="14"/>
      <c r="TCO169" s="14"/>
      <c r="TCP169" s="14"/>
      <c r="TCQ169" s="14"/>
      <c r="TCR169" s="14"/>
      <c r="TCS169" s="14"/>
      <c r="TCT169" s="14"/>
      <c r="TCU169" s="14"/>
      <c r="TCV169" s="14"/>
      <c r="TCW169" s="14"/>
      <c r="TCX169" s="14"/>
      <c r="TCY169" s="14"/>
      <c r="TCZ169" s="14"/>
      <c r="TDA169" s="14"/>
      <c r="TDB169" s="14"/>
      <c r="TDC169" s="14"/>
      <c r="TDD169" s="14"/>
      <c r="TDE169" s="14"/>
      <c r="TDF169" s="14"/>
      <c r="TDG169" s="14"/>
      <c r="TDH169" s="14"/>
      <c r="TDI169" s="14"/>
      <c r="TDJ169" s="14"/>
      <c r="TDK169" s="14"/>
      <c r="TDL169" s="14"/>
      <c r="TDM169" s="14"/>
      <c r="TDN169" s="14"/>
      <c r="TDO169" s="14"/>
      <c r="TDP169" s="14"/>
      <c r="TDQ169" s="14"/>
      <c r="TDR169" s="14"/>
      <c r="TDS169" s="14"/>
      <c r="TDT169" s="14"/>
      <c r="TDU169" s="14"/>
      <c r="TDV169" s="14"/>
      <c r="TDW169" s="14"/>
      <c r="TDX169" s="14"/>
      <c r="TDY169" s="14"/>
      <c r="TDZ169" s="14"/>
      <c r="TEA169" s="14"/>
      <c r="TEB169" s="14"/>
      <c r="TEC169" s="14"/>
      <c r="TED169" s="14"/>
      <c r="TEE169" s="14"/>
      <c r="TEF169" s="14"/>
      <c r="TEG169" s="14"/>
      <c r="TEH169" s="14"/>
      <c r="TEI169" s="14"/>
      <c r="TEJ169" s="14"/>
      <c r="TEK169" s="14"/>
      <c r="TEL169" s="14"/>
      <c r="TEM169" s="14"/>
      <c r="TEN169" s="14"/>
      <c r="TEO169" s="14"/>
      <c r="TEP169" s="14"/>
      <c r="TEQ169" s="14"/>
      <c r="TER169" s="14"/>
      <c r="TES169" s="14"/>
      <c r="TET169" s="14"/>
      <c r="TEU169" s="14"/>
      <c r="TEV169" s="14"/>
      <c r="TEW169" s="14"/>
      <c r="TEX169" s="14"/>
      <c r="TEY169" s="14"/>
      <c r="TEZ169" s="14"/>
      <c r="TFA169" s="14"/>
      <c r="TFB169" s="14"/>
      <c r="TFC169" s="14"/>
      <c r="TFD169" s="14"/>
      <c r="TFE169" s="14"/>
      <c r="TFF169" s="14"/>
      <c r="TFG169" s="14"/>
      <c r="TFH169" s="14"/>
      <c r="TFI169" s="14"/>
      <c r="TFJ169" s="14"/>
      <c r="TFK169" s="14"/>
      <c r="TFL169" s="14"/>
      <c r="TFM169" s="14"/>
      <c r="TFN169" s="14"/>
      <c r="TFO169" s="14"/>
      <c r="TFP169" s="14"/>
      <c r="TFQ169" s="14"/>
      <c r="TFR169" s="14"/>
      <c r="TFS169" s="14"/>
      <c r="TFT169" s="14"/>
      <c r="TFU169" s="14"/>
      <c r="TFV169" s="14"/>
      <c r="TFW169" s="14"/>
      <c r="TFX169" s="14"/>
      <c r="TFY169" s="14"/>
      <c r="TFZ169" s="14"/>
      <c r="TGA169" s="14"/>
      <c r="TGB169" s="14"/>
      <c r="TGC169" s="14"/>
      <c r="TGD169" s="14"/>
      <c r="TGE169" s="14"/>
      <c r="TGF169" s="14"/>
      <c r="TGG169" s="14"/>
      <c r="TGH169" s="14"/>
      <c r="TGI169" s="14"/>
      <c r="TGJ169" s="14"/>
      <c r="TGK169" s="14"/>
      <c r="TGL169" s="14"/>
      <c r="TGM169" s="14"/>
      <c r="TGN169" s="14"/>
      <c r="TGO169" s="14"/>
      <c r="TGP169" s="14"/>
      <c r="TGQ169" s="14"/>
      <c r="TGR169" s="14"/>
      <c r="TGS169" s="14"/>
      <c r="TGT169" s="14"/>
      <c r="TGU169" s="14"/>
      <c r="TGV169" s="14"/>
      <c r="TGW169" s="14"/>
      <c r="TGX169" s="14"/>
      <c r="TGY169" s="14"/>
      <c r="TGZ169" s="14"/>
      <c r="THA169" s="14"/>
      <c r="THB169" s="14"/>
      <c r="THC169" s="14"/>
      <c r="THD169" s="14"/>
      <c r="THE169" s="14"/>
      <c r="THF169" s="14"/>
      <c r="THG169" s="14"/>
      <c r="THH169" s="14"/>
      <c r="THI169" s="14"/>
      <c r="THJ169" s="14"/>
      <c r="THK169" s="14"/>
      <c r="THL169" s="14"/>
      <c r="THM169" s="14"/>
      <c r="THN169" s="14"/>
      <c r="THO169" s="14"/>
      <c r="THP169" s="14"/>
      <c r="THQ169" s="14"/>
      <c r="THR169" s="14"/>
      <c r="THS169" s="14"/>
      <c r="THT169" s="14"/>
      <c r="THU169" s="14"/>
      <c r="THV169" s="14"/>
      <c r="THW169" s="14"/>
      <c r="THX169" s="14"/>
      <c r="THY169" s="14"/>
      <c r="THZ169" s="14"/>
      <c r="TIA169" s="14"/>
      <c r="TIB169" s="14"/>
      <c r="TIC169" s="14"/>
      <c r="TID169" s="14"/>
      <c r="TIE169" s="14"/>
      <c r="TIF169" s="14"/>
      <c r="TIG169" s="14"/>
      <c r="TIH169" s="14"/>
      <c r="TII169" s="14"/>
      <c r="TIJ169" s="14"/>
      <c r="TIK169" s="14"/>
      <c r="TIL169" s="14"/>
      <c r="TIM169" s="14"/>
      <c r="TIN169" s="14"/>
      <c r="TIO169" s="14"/>
      <c r="TIP169" s="14"/>
      <c r="TIQ169" s="14"/>
      <c r="TIR169" s="14"/>
      <c r="TIS169" s="14"/>
      <c r="TIT169" s="14"/>
      <c r="TIU169" s="14"/>
      <c r="TIV169" s="14"/>
      <c r="TIW169" s="14"/>
      <c r="TIX169" s="14"/>
      <c r="TIY169" s="14"/>
      <c r="TIZ169" s="14"/>
      <c r="TJA169" s="14"/>
      <c r="TJB169" s="14"/>
      <c r="TJC169" s="14"/>
      <c r="TJD169" s="14"/>
      <c r="TJE169" s="14"/>
      <c r="TJF169" s="14"/>
      <c r="TJG169" s="14"/>
      <c r="TJH169" s="14"/>
      <c r="TJI169" s="14"/>
      <c r="TJJ169" s="14"/>
      <c r="TJK169" s="14"/>
      <c r="TJL169" s="14"/>
      <c r="TJM169" s="14"/>
      <c r="TJN169" s="14"/>
      <c r="TJO169" s="14"/>
      <c r="TJP169" s="14"/>
      <c r="TJQ169" s="14"/>
      <c r="TJR169" s="14"/>
      <c r="TJS169" s="14"/>
      <c r="TJT169" s="14"/>
      <c r="TJU169" s="14"/>
      <c r="TJV169" s="14"/>
      <c r="TJW169" s="14"/>
      <c r="TJX169" s="14"/>
      <c r="TJY169" s="14"/>
      <c r="TJZ169" s="14"/>
      <c r="TKA169" s="14"/>
      <c r="TKB169" s="14"/>
      <c r="TKC169" s="14"/>
      <c r="TKD169" s="14"/>
      <c r="TKE169" s="14"/>
      <c r="TKF169" s="14"/>
      <c r="TKG169" s="14"/>
      <c r="TKH169" s="14"/>
      <c r="TKI169" s="14"/>
      <c r="TKJ169" s="14"/>
      <c r="TKK169" s="14"/>
      <c r="TKL169" s="14"/>
      <c r="TKM169" s="14"/>
      <c r="TKN169" s="14"/>
      <c r="TKO169" s="14"/>
      <c r="TKP169" s="14"/>
      <c r="TKQ169" s="14"/>
      <c r="TKR169" s="14"/>
      <c r="TKS169" s="14"/>
      <c r="TKT169" s="14"/>
      <c r="TKU169" s="14"/>
      <c r="TKV169" s="14"/>
      <c r="TKW169" s="14"/>
      <c r="TKX169" s="14"/>
      <c r="TKY169" s="14"/>
      <c r="TKZ169" s="14"/>
      <c r="TLA169" s="14"/>
      <c r="TLB169" s="14"/>
      <c r="TLC169" s="14"/>
      <c r="TLD169" s="14"/>
      <c r="TLE169" s="14"/>
      <c r="TLF169" s="14"/>
      <c r="TLG169" s="14"/>
      <c r="TLH169" s="14"/>
      <c r="TLI169" s="14"/>
      <c r="TLJ169" s="14"/>
      <c r="TLK169" s="14"/>
      <c r="TLL169" s="14"/>
      <c r="TLM169" s="14"/>
      <c r="TLN169" s="14"/>
      <c r="TLO169" s="14"/>
      <c r="TLP169" s="14"/>
      <c r="TLQ169" s="14"/>
      <c r="TLR169" s="14"/>
      <c r="TLS169" s="14"/>
      <c r="TLT169" s="14"/>
      <c r="TLU169" s="14"/>
      <c r="TLV169" s="14"/>
      <c r="TLW169" s="14"/>
      <c r="TLX169" s="14"/>
      <c r="TLY169" s="14"/>
      <c r="TLZ169" s="14"/>
      <c r="TMA169" s="14"/>
      <c r="TMB169" s="14"/>
      <c r="TMC169" s="14"/>
      <c r="TMD169" s="14"/>
      <c r="TME169" s="14"/>
      <c r="TMF169" s="14"/>
      <c r="TMG169" s="14"/>
      <c r="TMH169" s="14"/>
      <c r="TMI169" s="14"/>
      <c r="TMJ169" s="14"/>
      <c r="TMK169" s="14"/>
      <c r="TML169" s="14"/>
      <c r="TMM169" s="14"/>
      <c r="TMN169" s="14"/>
      <c r="TMO169" s="14"/>
      <c r="TMP169" s="14"/>
      <c r="TMQ169" s="14"/>
      <c r="TMR169" s="14"/>
      <c r="TMS169" s="14"/>
      <c r="TMT169" s="14"/>
      <c r="TMU169" s="14"/>
      <c r="TMV169" s="14"/>
      <c r="TMW169" s="14"/>
      <c r="TMX169" s="14"/>
      <c r="TMY169" s="14"/>
      <c r="TMZ169" s="14"/>
      <c r="TNA169" s="14"/>
      <c r="TNB169" s="14"/>
      <c r="TNC169" s="14"/>
      <c r="TND169" s="14"/>
      <c r="TNE169" s="14"/>
      <c r="TNF169" s="14"/>
      <c r="TNG169" s="14"/>
      <c r="TNH169" s="14"/>
      <c r="TNI169" s="14"/>
      <c r="TNJ169" s="14"/>
      <c r="TNK169" s="14"/>
      <c r="TNL169" s="14"/>
      <c r="TNM169" s="14"/>
      <c r="TNN169" s="14"/>
      <c r="TNO169" s="14"/>
      <c r="TNP169" s="14"/>
      <c r="TNQ169" s="14"/>
      <c r="TNR169" s="14"/>
      <c r="TNS169" s="14"/>
      <c r="TNT169" s="14"/>
      <c r="TNU169" s="14"/>
      <c r="TNV169" s="14"/>
      <c r="TNW169" s="14"/>
      <c r="TNX169" s="14"/>
      <c r="TNY169" s="14"/>
      <c r="TNZ169" s="14"/>
      <c r="TOA169" s="14"/>
      <c r="TOB169" s="14"/>
      <c r="TOC169" s="14"/>
      <c r="TOD169" s="14"/>
      <c r="TOE169" s="14"/>
      <c r="TOF169" s="14"/>
      <c r="TOG169" s="14"/>
      <c r="TOH169" s="14"/>
      <c r="TOI169" s="14"/>
      <c r="TOJ169" s="14"/>
      <c r="TOK169" s="14"/>
      <c r="TOL169" s="14"/>
      <c r="TOM169" s="14"/>
      <c r="TON169" s="14"/>
      <c r="TOO169" s="14"/>
      <c r="TOP169" s="14"/>
      <c r="TOQ169" s="14"/>
      <c r="TOR169" s="14"/>
      <c r="TOS169" s="14"/>
      <c r="TOT169" s="14"/>
      <c r="TOU169" s="14"/>
      <c r="TOV169" s="14"/>
      <c r="TOW169" s="14"/>
      <c r="TOX169" s="14"/>
      <c r="TOY169" s="14"/>
      <c r="TOZ169" s="14"/>
      <c r="TPA169" s="14"/>
      <c r="TPB169" s="14"/>
      <c r="TPC169" s="14"/>
      <c r="TPD169" s="14"/>
      <c r="TPE169" s="14"/>
      <c r="TPF169" s="14"/>
      <c r="TPG169" s="14"/>
      <c r="TPH169" s="14"/>
      <c r="TPI169" s="14"/>
      <c r="TPJ169" s="14"/>
      <c r="TPK169" s="14"/>
      <c r="TPL169" s="14"/>
      <c r="TPM169" s="14"/>
      <c r="TPN169" s="14"/>
      <c r="TPO169" s="14"/>
      <c r="TPP169" s="14"/>
      <c r="TPQ169" s="14"/>
      <c r="TPR169" s="14"/>
      <c r="TPS169" s="14"/>
      <c r="TPT169" s="14"/>
      <c r="TPU169" s="14"/>
      <c r="TPV169" s="14"/>
      <c r="TPW169" s="14"/>
      <c r="TPX169" s="14"/>
      <c r="TPY169" s="14"/>
      <c r="TPZ169" s="14"/>
      <c r="TQA169" s="14"/>
      <c r="TQB169" s="14"/>
      <c r="TQC169" s="14"/>
      <c r="TQD169" s="14"/>
      <c r="TQE169" s="14"/>
      <c r="TQF169" s="14"/>
      <c r="TQG169" s="14"/>
      <c r="TQH169" s="14"/>
      <c r="TQI169" s="14"/>
      <c r="TQJ169" s="14"/>
      <c r="TQK169" s="14"/>
      <c r="TQL169" s="14"/>
      <c r="TQM169" s="14"/>
      <c r="TQN169" s="14"/>
      <c r="TQO169" s="14"/>
      <c r="TQP169" s="14"/>
      <c r="TQQ169" s="14"/>
      <c r="TQR169" s="14"/>
      <c r="TQS169" s="14"/>
      <c r="TQT169" s="14"/>
      <c r="TQU169" s="14"/>
      <c r="TQV169" s="14"/>
      <c r="TQW169" s="14"/>
      <c r="TQX169" s="14"/>
      <c r="TQY169" s="14"/>
      <c r="TQZ169" s="14"/>
      <c r="TRA169" s="14"/>
      <c r="TRB169" s="14"/>
      <c r="TRC169" s="14"/>
      <c r="TRD169" s="14"/>
      <c r="TRE169" s="14"/>
      <c r="TRF169" s="14"/>
      <c r="TRG169" s="14"/>
      <c r="TRH169" s="14"/>
      <c r="TRI169" s="14"/>
      <c r="TRJ169" s="14"/>
      <c r="TRK169" s="14"/>
      <c r="TRL169" s="14"/>
      <c r="TRM169" s="14"/>
      <c r="TRN169" s="14"/>
      <c r="TRO169" s="14"/>
      <c r="TRP169" s="14"/>
      <c r="TRQ169" s="14"/>
      <c r="TRR169" s="14"/>
      <c r="TRS169" s="14"/>
      <c r="TRT169" s="14"/>
      <c r="TRU169" s="14"/>
      <c r="TRV169" s="14"/>
      <c r="TRW169" s="14"/>
      <c r="TRX169" s="14"/>
      <c r="TRY169" s="14"/>
      <c r="TRZ169" s="14"/>
      <c r="TSA169" s="14"/>
      <c r="TSB169" s="14"/>
      <c r="TSC169" s="14"/>
      <c r="TSD169" s="14"/>
      <c r="TSE169" s="14"/>
      <c r="TSF169" s="14"/>
      <c r="TSG169" s="14"/>
      <c r="TSH169" s="14"/>
      <c r="TSI169" s="14"/>
      <c r="TSJ169" s="14"/>
      <c r="TSK169" s="14"/>
      <c r="TSL169" s="14"/>
      <c r="TSM169" s="14"/>
      <c r="TSN169" s="14"/>
      <c r="TSO169" s="14"/>
      <c r="TSP169" s="14"/>
      <c r="TSQ169" s="14"/>
      <c r="TSR169" s="14"/>
      <c r="TSS169" s="14"/>
      <c r="TST169" s="14"/>
      <c r="TSU169" s="14"/>
      <c r="TSV169" s="14"/>
      <c r="TSW169" s="14"/>
      <c r="TSX169" s="14"/>
      <c r="TSY169" s="14"/>
      <c r="TSZ169" s="14"/>
      <c r="TTA169" s="14"/>
      <c r="TTB169" s="14"/>
      <c r="TTC169" s="14"/>
      <c r="TTD169" s="14"/>
      <c r="TTE169" s="14"/>
      <c r="TTF169" s="14"/>
      <c r="TTG169" s="14"/>
      <c r="TTH169" s="14"/>
      <c r="TTI169" s="14"/>
      <c r="TTJ169" s="14"/>
      <c r="TTK169" s="14"/>
      <c r="TTL169" s="14"/>
      <c r="TTM169" s="14"/>
      <c r="TTN169" s="14"/>
      <c r="TTO169" s="14"/>
      <c r="TTP169" s="14"/>
      <c r="TTQ169" s="14"/>
      <c r="TTR169" s="14"/>
      <c r="TTS169" s="14"/>
      <c r="TTT169" s="14"/>
      <c r="TTU169" s="14"/>
      <c r="TTV169" s="14"/>
      <c r="TTW169" s="14"/>
      <c r="TTX169" s="14"/>
      <c r="TTY169" s="14"/>
      <c r="TTZ169" s="14"/>
      <c r="TUA169" s="14"/>
      <c r="TUB169" s="14"/>
      <c r="TUC169" s="14"/>
      <c r="TUD169" s="14"/>
      <c r="TUE169" s="14"/>
      <c r="TUF169" s="14"/>
      <c r="TUG169" s="14"/>
      <c r="TUH169" s="14"/>
      <c r="TUI169" s="14"/>
      <c r="TUJ169" s="14"/>
      <c r="TUK169" s="14"/>
      <c r="TUL169" s="14"/>
      <c r="TUM169" s="14"/>
      <c r="TUN169" s="14"/>
      <c r="TUO169" s="14"/>
      <c r="TUP169" s="14"/>
      <c r="TUQ169" s="14"/>
      <c r="TUR169" s="14"/>
      <c r="TUS169" s="14"/>
      <c r="TUT169" s="14"/>
      <c r="TUU169" s="14"/>
      <c r="TUV169" s="14"/>
      <c r="TUW169" s="14"/>
      <c r="TUX169" s="14"/>
      <c r="TUY169" s="14"/>
      <c r="TUZ169" s="14"/>
      <c r="TVA169" s="14"/>
      <c r="TVB169" s="14"/>
      <c r="TVC169" s="14"/>
      <c r="TVD169" s="14"/>
      <c r="TVE169" s="14"/>
      <c r="TVF169" s="14"/>
      <c r="TVG169" s="14"/>
      <c r="TVH169" s="14"/>
      <c r="TVI169" s="14"/>
      <c r="TVJ169" s="14"/>
      <c r="TVK169" s="14"/>
      <c r="TVL169" s="14"/>
      <c r="TVM169" s="14"/>
      <c r="TVN169" s="14"/>
      <c r="TVO169" s="14"/>
      <c r="TVP169" s="14"/>
      <c r="TVQ169" s="14"/>
      <c r="TVR169" s="14"/>
      <c r="TVS169" s="14"/>
      <c r="TVT169" s="14"/>
      <c r="TVU169" s="14"/>
      <c r="TVV169" s="14"/>
      <c r="TVW169" s="14"/>
      <c r="TVX169" s="14"/>
      <c r="TVY169" s="14"/>
      <c r="TVZ169" s="14"/>
      <c r="TWA169" s="14"/>
      <c r="TWB169" s="14"/>
      <c r="TWC169" s="14"/>
      <c r="TWD169" s="14"/>
      <c r="TWE169" s="14"/>
      <c r="TWF169" s="14"/>
      <c r="TWG169" s="14"/>
      <c r="TWH169" s="14"/>
      <c r="TWI169" s="14"/>
      <c r="TWJ169" s="14"/>
      <c r="TWK169" s="14"/>
      <c r="TWL169" s="14"/>
      <c r="TWM169" s="14"/>
      <c r="TWN169" s="14"/>
      <c r="TWO169" s="14"/>
      <c r="TWP169" s="14"/>
      <c r="TWQ169" s="14"/>
      <c r="TWR169" s="14"/>
      <c r="TWS169" s="14"/>
      <c r="TWT169" s="14"/>
      <c r="TWU169" s="14"/>
      <c r="TWV169" s="14"/>
      <c r="TWW169" s="14"/>
      <c r="TWX169" s="14"/>
      <c r="TWY169" s="14"/>
      <c r="TWZ169" s="14"/>
      <c r="TXA169" s="14"/>
      <c r="TXB169" s="14"/>
      <c r="TXC169" s="14"/>
      <c r="TXD169" s="14"/>
      <c r="TXE169" s="14"/>
      <c r="TXF169" s="14"/>
      <c r="TXG169" s="14"/>
      <c r="TXH169" s="14"/>
      <c r="TXI169" s="14"/>
      <c r="TXJ169" s="14"/>
      <c r="TXK169" s="14"/>
      <c r="TXL169" s="14"/>
      <c r="TXM169" s="14"/>
      <c r="TXN169" s="14"/>
      <c r="TXO169" s="14"/>
      <c r="TXP169" s="14"/>
      <c r="TXQ169" s="14"/>
      <c r="TXR169" s="14"/>
      <c r="TXS169" s="14"/>
      <c r="TXT169" s="14"/>
      <c r="TXU169" s="14"/>
      <c r="TXV169" s="14"/>
      <c r="TXW169" s="14"/>
      <c r="TXX169" s="14"/>
      <c r="TXY169" s="14"/>
      <c r="TXZ169" s="14"/>
      <c r="TYA169" s="14"/>
      <c r="TYB169" s="14"/>
      <c r="TYC169" s="14"/>
      <c r="TYD169" s="14"/>
      <c r="TYE169" s="14"/>
      <c r="TYF169" s="14"/>
      <c r="TYG169" s="14"/>
      <c r="TYH169" s="14"/>
      <c r="TYI169" s="14"/>
      <c r="TYJ169" s="14"/>
      <c r="TYK169" s="14"/>
      <c r="TYL169" s="14"/>
      <c r="TYM169" s="14"/>
      <c r="TYN169" s="14"/>
      <c r="TYO169" s="14"/>
      <c r="TYP169" s="14"/>
      <c r="TYQ169" s="14"/>
      <c r="TYR169" s="14"/>
      <c r="TYS169" s="14"/>
      <c r="TYT169" s="14"/>
      <c r="TYU169" s="14"/>
      <c r="TYV169" s="14"/>
      <c r="TYW169" s="14"/>
      <c r="TYX169" s="14"/>
      <c r="TYY169" s="14"/>
      <c r="TYZ169" s="14"/>
      <c r="TZA169" s="14"/>
      <c r="TZB169" s="14"/>
      <c r="TZC169" s="14"/>
      <c r="TZD169" s="14"/>
      <c r="TZE169" s="14"/>
      <c r="TZF169" s="14"/>
      <c r="TZG169" s="14"/>
      <c r="TZH169" s="14"/>
      <c r="TZI169" s="14"/>
      <c r="TZJ169" s="14"/>
      <c r="TZK169" s="14"/>
      <c r="TZL169" s="14"/>
      <c r="TZM169" s="14"/>
      <c r="TZN169" s="14"/>
      <c r="TZO169" s="14"/>
      <c r="TZP169" s="14"/>
      <c r="TZQ169" s="14"/>
      <c r="TZR169" s="14"/>
      <c r="TZS169" s="14"/>
      <c r="TZT169" s="14"/>
      <c r="TZU169" s="14"/>
      <c r="TZV169" s="14"/>
      <c r="TZW169" s="14"/>
      <c r="TZX169" s="14"/>
      <c r="TZY169" s="14"/>
      <c r="TZZ169" s="14"/>
      <c r="UAA169" s="14"/>
      <c r="UAB169" s="14"/>
      <c r="UAC169" s="14"/>
      <c r="UAD169" s="14"/>
      <c r="UAE169" s="14"/>
      <c r="UAF169" s="14"/>
      <c r="UAG169" s="14"/>
      <c r="UAH169" s="14"/>
      <c r="UAI169" s="14"/>
      <c r="UAJ169" s="14"/>
      <c r="UAK169" s="14"/>
      <c r="UAL169" s="14"/>
      <c r="UAM169" s="14"/>
      <c r="UAN169" s="14"/>
      <c r="UAO169" s="14"/>
      <c r="UAP169" s="14"/>
      <c r="UAQ169" s="14"/>
      <c r="UAR169" s="14"/>
      <c r="UAS169" s="14"/>
      <c r="UAT169" s="14"/>
      <c r="UAU169" s="14"/>
      <c r="UAV169" s="14"/>
      <c r="UAW169" s="14"/>
      <c r="UAX169" s="14"/>
      <c r="UAY169" s="14"/>
      <c r="UAZ169" s="14"/>
      <c r="UBA169" s="14"/>
      <c r="UBB169" s="14"/>
      <c r="UBC169" s="14"/>
      <c r="UBD169" s="14"/>
      <c r="UBE169" s="14"/>
      <c r="UBF169" s="14"/>
      <c r="UBG169" s="14"/>
      <c r="UBH169" s="14"/>
      <c r="UBI169" s="14"/>
      <c r="UBJ169" s="14"/>
      <c r="UBK169" s="14"/>
      <c r="UBL169" s="14"/>
      <c r="UBM169" s="14"/>
      <c r="UBN169" s="14"/>
      <c r="UBO169" s="14"/>
      <c r="UBP169" s="14"/>
      <c r="UBQ169" s="14"/>
      <c r="UBR169" s="14"/>
      <c r="UBS169" s="14"/>
      <c r="UBT169" s="14"/>
      <c r="UBU169" s="14"/>
      <c r="UBV169" s="14"/>
      <c r="UBW169" s="14"/>
      <c r="UBX169" s="14"/>
      <c r="UBY169" s="14"/>
      <c r="UBZ169" s="14"/>
      <c r="UCA169" s="14"/>
      <c r="UCB169" s="14"/>
      <c r="UCC169" s="14"/>
      <c r="UCD169" s="14"/>
      <c r="UCE169" s="14"/>
      <c r="UCF169" s="14"/>
      <c r="UCG169" s="14"/>
      <c r="UCH169" s="14"/>
      <c r="UCI169" s="14"/>
      <c r="UCJ169" s="14"/>
      <c r="UCK169" s="14"/>
      <c r="UCL169" s="14"/>
      <c r="UCM169" s="14"/>
      <c r="UCN169" s="14"/>
      <c r="UCO169" s="14"/>
      <c r="UCP169" s="14"/>
      <c r="UCQ169" s="14"/>
      <c r="UCR169" s="14"/>
      <c r="UCS169" s="14"/>
      <c r="UCT169" s="14"/>
      <c r="UCU169" s="14"/>
      <c r="UCV169" s="14"/>
      <c r="UCW169" s="14"/>
      <c r="UCX169" s="14"/>
      <c r="UCY169" s="14"/>
      <c r="UCZ169" s="14"/>
      <c r="UDA169" s="14"/>
      <c r="UDB169" s="14"/>
      <c r="UDC169" s="14"/>
      <c r="UDD169" s="14"/>
      <c r="UDE169" s="14"/>
      <c r="UDF169" s="14"/>
      <c r="UDG169" s="14"/>
      <c r="UDH169" s="14"/>
      <c r="UDI169" s="14"/>
      <c r="UDJ169" s="14"/>
      <c r="UDK169" s="14"/>
      <c r="UDL169" s="14"/>
      <c r="UDM169" s="14"/>
      <c r="UDN169" s="14"/>
      <c r="UDO169" s="14"/>
      <c r="UDP169" s="14"/>
      <c r="UDQ169" s="14"/>
      <c r="UDR169" s="14"/>
      <c r="UDS169" s="14"/>
      <c r="UDT169" s="14"/>
      <c r="UDU169" s="14"/>
      <c r="UDV169" s="14"/>
      <c r="UDW169" s="14"/>
      <c r="UDX169" s="14"/>
      <c r="UDY169" s="14"/>
      <c r="UDZ169" s="14"/>
      <c r="UEA169" s="14"/>
      <c r="UEB169" s="14"/>
      <c r="UEC169" s="14"/>
      <c r="UED169" s="14"/>
      <c r="UEE169" s="14"/>
      <c r="UEF169" s="14"/>
      <c r="UEG169" s="14"/>
      <c r="UEH169" s="14"/>
      <c r="UEI169" s="14"/>
      <c r="UEJ169" s="14"/>
      <c r="UEK169" s="14"/>
      <c r="UEL169" s="14"/>
      <c r="UEM169" s="14"/>
      <c r="UEN169" s="14"/>
      <c r="UEO169" s="14"/>
      <c r="UEP169" s="14"/>
      <c r="UEQ169" s="14"/>
      <c r="UER169" s="14"/>
      <c r="UES169" s="14"/>
      <c r="UET169" s="14"/>
      <c r="UEU169" s="14"/>
      <c r="UEV169" s="14"/>
      <c r="UEW169" s="14"/>
      <c r="UEX169" s="14"/>
      <c r="UEY169" s="14"/>
      <c r="UEZ169" s="14"/>
      <c r="UFA169" s="14"/>
      <c r="UFB169" s="14"/>
      <c r="UFC169" s="14"/>
      <c r="UFD169" s="14"/>
      <c r="UFE169" s="14"/>
      <c r="UFF169" s="14"/>
      <c r="UFG169" s="14"/>
      <c r="UFH169" s="14"/>
      <c r="UFI169" s="14"/>
      <c r="UFJ169" s="14"/>
      <c r="UFK169" s="14"/>
      <c r="UFL169" s="14"/>
      <c r="UFM169" s="14"/>
      <c r="UFN169" s="14"/>
      <c r="UFO169" s="14"/>
      <c r="UFP169" s="14"/>
      <c r="UFQ169" s="14"/>
      <c r="UFR169" s="14"/>
      <c r="UFS169" s="14"/>
      <c r="UFT169" s="14"/>
      <c r="UFU169" s="14"/>
      <c r="UFV169" s="14"/>
      <c r="UFW169" s="14"/>
      <c r="UFX169" s="14"/>
      <c r="UFY169" s="14"/>
      <c r="UFZ169" s="14"/>
      <c r="UGA169" s="14"/>
      <c r="UGB169" s="14"/>
      <c r="UGC169" s="14"/>
      <c r="UGD169" s="14"/>
      <c r="UGE169" s="14"/>
      <c r="UGF169" s="14"/>
      <c r="UGG169" s="14"/>
      <c r="UGH169" s="14"/>
      <c r="UGI169" s="14"/>
      <c r="UGJ169" s="14"/>
      <c r="UGK169" s="14"/>
      <c r="UGL169" s="14"/>
      <c r="UGM169" s="14"/>
      <c r="UGN169" s="14"/>
      <c r="UGO169" s="14"/>
      <c r="UGP169" s="14"/>
      <c r="UGQ169" s="14"/>
      <c r="UGR169" s="14"/>
      <c r="UGS169" s="14"/>
      <c r="UGT169" s="14"/>
      <c r="UGU169" s="14"/>
      <c r="UGV169" s="14"/>
      <c r="UGW169" s="14"/>
      <c r="UGX169" s="14"/>
      <c r="UGY169" s="14"/>
      <c r="UGZ169" s="14"/>
      <c r="UHA169" s="14"/>
      <c r="UHB169" s="14"/>
      <c r="UHC169" s="14"/>
      <c r="UHD169" s="14"/>
      <c r="UHE169" s="14"/>
      <c r="UHF169" s="14"/>
      <c r="UHG169" s="14"/>
      <c r="UHH169" s="14"/>
      <c r="UHI169" s="14"/>
      <c r="UHJ169" s="14"/>
      <c r="UHK169" s="14"/>
      <c r="UHL169" s="14"/>
      <c r="UHM169" s="14"/>
      <c r="UHN169" s="14"/>
      <c r="UHO169" s="14"/>
      <c r="UHP169" s="14"/>
      <c r="UHQ169" s="14"/>
      <c r="UHR169" s="14"/>
      <c r="UHS169" s="14"/>
      <c r="UHT169" s="14"/>
      <c r="UHU169" s="14"/>
      <c r="UHV169" s="14"/>
      <c r="UHW169" s="14"/>
      <c r="UHX169" s="14"/>
      <c r="UHY169" s="14"/>
      <c r="UHZ169" s="14"/>
      <c r="UIA169" s="14"/>
      <c r="UIB169" s="14"/>
      <c r="UIC169" s="14"/>
      <c r="UID169" s="14"/>
      <c r="UIE169" s="14"/>
      <c r="UIF169" s="14"/>
      <c r="UIG169" s="14"/>
      <c r="UIH169" s="14"/>
      <c r="UII169" s="14"/>
      <c r="UIJ169" s="14"/>
      <c r="UIK169" s="14"/>
      <c r="UIL169" s="14"/>
      <c r="UIM169" s="14"/>
      <c r="UIN169" s="14"/>
      <c r="UIO169" s="14"/>
      <c r="UIP169" s="14"/>
      <c r="UIQ169" s="14"/>
      <c r="UIR169" s="14"/>
      <c r="UIS169" s="14"/>
      <c r="UIT169" s="14"/>
      <c r="UIU169" s="14"/>
      <c r="UIV169" s="14"/>
      <c r="UIW169" s="14"/>
      <c r="UIX169" s="14"/>
      <c r="UIY169" s="14"/>
      <c r="UIZ169" s="14"/>
      <c r="UJA169" s="14"/>
      <c r="UJB169" s="14"/>
      <c r="UJC169" s="14"/>
      <c r="UJD169" s="14"/>
      <c r="UJE169" s="14"/>
      <c r="UJF169" s="14"/>
      <c r="UJG169" s="14"/>
      <c r="UJH169" s="14"/>
      <c r="UJI169" s="14"/>
      <c r="UJJ169" s="14"/>
      <c r="UJK169" s="14"/>
      <c r="UJL169" s="14"/>
      <c r="UJM169" s="14"/>
      <c r="UJN169" s="14"/>
      <c r="UJO169" s="14"/>
      <c r="UJP169" s="14"/>
      <c r="UJQ169" s="14"/>
      <c r="UJR169" s="14"/>
      <c r="UJS169" s="14"/>
      <c r="UJT169" s="14"/>
      <c r="UJU169" s="14"/>
      <c r="UJV169" s="14"/>
      <c r="UJW169" s="14"/>
      <c r="UJX169" s="14"/>
      <c r="UJY169" s="14"/>
      <c r="UJZ169" s="14"/>
      <c r="UKA169" s="14"/>
      <c r="UKB169" s="14"/>
      <c r="UKC169" s="14"/>
      <c r="UKD169" s="14"/>
      <c r="UKE169" s="14"/>
      <c r="UKF169" s="14"/>
      <c r="UKG169" s="14"/>
      <c r="UKH169" s="14"/>
      <c r="UKI169" s="14"/>
      <c r="UKJ169" s="14"/>
      <c r="UKK169" s="14"/>
      <c r="UKL169" s="14"/>
      <c r="UKM169" s="14"/>
      <c r="UKN169" s="14"/>
      <c r="UKO169" s="14"/>
      <c r="UKP169" s="14"/>
      <c r="UKQ169" s="14"/>
      <c r="UKR169" s="14"/>
      <c r="UKS169" s="14"/>
      <c r="UKT169" s="14"/>
      <c r="UKU169" s="14"/>
      <c r="UKV169" s="14"/>
      <c r="UKW169" s="14"/>
      <c r="UKX169" s="14"/>
      <c r="UKY169" s="14"/>
      <c r="UKZ169" s="14"/>
      <c r="ULA169" s="14"/>
      <c r="ULB169" s="14"/>
      <c r="ULC169" s="14"/>
      <c r="ULD169" s="14"/>
      <c r="ULE169" s="14"/>
      <c r="ULF169" s="14"/>
      <c r="ULG169" s="14"/>
      <c r="ULH169" s="14"/>
      <c r="ULI169" s="14"/>
      <c r="ULJ169" s="14"/>
      <c r="ULK169" s="14"/>
      <c r="ULL169" s="14"/>
      <c r="ULM169" s="14"/>
      <c r="ULN169" s="14"/>
      <c r="ULO169" s="14"/>
      <c r="ULP169" s="14"/>
      <c r="ULQ169" s="14"/>
      <c r="ULR169" s="14"/>
      <c r="ULS169" s="14"/>
      <c r="ULT169" s="14"/>
      <c r="ULU169" s="14"/>
      <c r="ULV169" s="14"/>
      <c r="ULW169" s="14"/>
      <c r="ULX169" s="14"/>
      <c r="ULY169" s="14"/>
      <c r="ULZ169" s="14"/>
      <c r="UMA169" s="14"/>
      <c r="UMB169" s="14"/>
      <c r="UMC169" s="14"/>
      <c r="UMD169" s="14"/>
      <c r="UME169" s="14"/>
      <c r="UMF169" s="14"/>
      <c r="UMG169" s="14"/>
      <c r="UMH169" s="14"/>
      <c r="UMI169" s="14"/>
      <c r="UMJ169" s="14"/>
      <c r="UMK169" s="14"/>
      <c r="UML169" s="14"/>
      <c r="UMM169" s="14"/>
      <c r="UMN169" s="14"/>
      <c r="UMO169" s="14"/>
      <c r="UMP169" s="14"/>
      <c r="UMQ169" s="14"/>
      <c r="UMR169" s="14"/>
      <c r="UMS169" s="14"/>
      <c r="UMT169" s="14"/>
      <c r="UMU169" s="14"/>
      <c r="UMV169" s="14"/>
      <c r="UMW169" s="14"/>
      <c r="UMX169" s="14"/>
      <c r="UMY169" s="14"/>
      <c r="UMZ169" s="14"/>
      <c r="UNA169" s="14"/>
      <c r="UNB169" s="14"/>
      <c r="UNC169" s="14"/>
      <c r="UND169" s="14"/>
      <c r="UNE169" s="14"/>
      <c r="UNF169" s="14"/>
      <c r="UNG169" s="14"/>
      <c r="UNH169" s="14"/>
      <c r="UNI169" s="14"/>
      <c r="UNJ169" s="14"/>
      <c r="UNK169" s="14"/>
      <c r="UNL169" s="14"/>
      <c r="UNM169" s="14"/>
      <c r="UNN169" s="14"/>
      <c r="UNO169" s="14"/>
      <c r="UNP169" s="14"/>
      <c r="UNQ169" s="14"/>
      <c r="UNR169" s="14"/>
      <c r="UNS169" s="14"/>
      <c r="UNT169" s="14"/>
      <c r="UNU169" s="14"/>
      <c r="UNV169" s="14"/>
      <c r="UNW169" s="14"/>
      <c r="UNX169" s="14"/>
      <c r="UNY169" s="14"/>
      <c r="UNZ169" s="14"/>
      <c r="UOA169" s="14"/>
      <c r="UOB169" s="14"/>
      <c r="UOC169" s="14"/>
      <c r="UOD169" s="14"/>
      <c r="UOE169" s="14"/>
      <c r="UOF169" s="14"/>
      <c r="UOG169" s="14"/>
      <c r="UOH169" s="14"/>
      <c r="UOI169" s="14"/>
      <c r="UOJ169" s="14"/>
      <c r="UOK169" s="14"/>
      <c r="UOL169" s="14"/>
      <c r="UOM169" s="14"/>
      <c r="UON169" s="14"/>
      <c r="UOO169" s="14"/>
      <c r="UOP169" s="14"/>
      <c r="UOQ169" s="14"/>
      <c r="UOR169" s="14"/>
      <c r="UOS169" s="14"/>
      <c r="UOT169" s="14"/>
      <c r="UOU169" s="14"/>
      <c r="UOV169" s="14"/>
      <c r="UOW169" s="14"/>
      <c r="UOX169" s="14"/>
      <c r="UOY169" s="14"/>
      <c r="UOZ169" s="14"/>
      <c r="UPA169" s="14"/>
      <c r="UPB169" s="14"/>
      <c r="UPC169" s="14"/>
      <c r="UPD169" s="14"/>
      <c r="UPE169" s="14"/>
      <c r="UPF169" s="14"/>
      <c r="UPG169" s="14"/>
      <c r="UPH169" s="14"/>
      <c r="UPI169" s="14"/>
      <c r="UPJ169" s="14"/>
      <c r="UPK169" s="14"/>
      <c r="UPL169" s="14"/>
      <c r="UPM169" s="14"/>
      <c r="UPN169" s="14"/>
      <c r="UPO169" s="14"/>
      <c r="UPP169" s="14"/>
      <c r="UPQ169" s="14"/>
      <c r="UPR169" s="14"/>
      <c r="UPS169" s="14"/>
      <c r="UPT169" s="14"/>
      <c r="UPU169" s="14"/>
      <c r="UPV169" s="14"/>
      <c r="UPW169" s="14"/>
      <c r="UPX169" s="14"/>
      <c r="UPY169" s="14"/>
      <c r="UPZ169" s="14"/>
      <c r="UQA169" s="14"/>
      <c r="UQB169" s="14"/>
      <c r="UQC169" s="14"/>
      <c r="UQD169" s="14"/>
      <c r="UQE169" s="14"/>
      <c r="UQF169" s="14"/>
      <c r="UQG169" s="14"/>
      <c r="UQH169" s="14"/>
      <c r="UQI169" s="14"/>
      <c r="UQJ169" s="14"/>
      <c r="UQK169" s="14"/>
      <c r="UQL169" s="14"/>
      <c r="UQM169" s="14"/>
      <c r="UQN169" s="14"/>
      <c r="UQO169" s="14"/>
      <c r="UQP169" s="14"/>
      <c r="UQQ169" s="14"/>
      <c r="UQR169" s="14"/>
      <c r="UQS169" s="14"/>
      <c r="UQT169" s="14"/>
      <c r="UQU169" s="14"/>
      <c r="UQV169" s="14"/>
      <c r="UQW169" s="14"/>
      <c r="UQX169" s="14"/>
      <c r="UQY169" s="14"/>
      <c r="UQZ169" s="14"/>
      <c r="URA169" s="14"/>
      <c r="URB169" s="14"/>
      <c r="URC169" s="14"/>
      <c r="URD169" s="14"/>
      <c r="URE169" s="14"/>
      <c r="URF169" s="14"/>
      <c r="URG169" s="14"/>
      <c r="URH169" s="14"/>
      <c r="URI169" s="14"/>
      <c r="URJ169" s="14"/>
      <c r="URK169" s="14"/>
      <c r="URL169" s="14"/>
      <c r="URM169" s="14"/>
      <c r="URN169" s="14"/>
      <c r="URO169" s="14"/>
      <c r="URP169" s="14"/>
      <c r="URQ169" s="14"/>
      <c r="URR169" s="14"/>
      <c r="URS169" s="14"/>
      <c r="URT169" s="14"/>
      <c r="URU169" s="14"/>
      <c r="URV169" s="14"/>
      <c r="URW169" s="14"/>
      <c r="URX169" s="14"/>
      <c r="URY169" s="14"/>
      <c r="URZ169" s="14"/>
      <c r="USA169" s="14"/>
      <c r="USB169" s="14"/>
      <c r="USC169" s="14"/>
      <c r="USD169" s="14"/>
      <c r="USE169" s="14"/>
      <c r="USF169" s="14"/>
      <c r="USG169" s="14"/>
      <c r="USH169" s="14"/>
      <c r="USI169" s="14"/>
      <c r="USJ169" s="14"/>
      <c r="USK169" s="14"/>
      <c r="USL169" s="14"/>
      <c r="USM169" s="14"/>
      <c r="USN169" s="14"/>
      <c r="USO169" s="14"/>
      <c r="USP169" s="14"/>
      <c r="USQ169" s="14"/>
      <c r="USR169" s="14"/>
      <c r="USS169" s="14"/>
      <c r="UST169" s="14"/>
      <c r="USU169" s="14"/>
      <c r="USV169" s="14"/>
      <c r="USW169" s="14"/>
      <c r="USX169" s="14"/>
      <c r="USY169" s="14"/>
      <c r="USZ169" s="14"/>
      <c r="UTA169" s="14"/>
      <c r="UTB169" s="14"/>
      <c r="UTC169" s="14"/>
      <c r="UTD169" s="14"/>
      <c r="UTE169" s="14"/>
      <c r="UTF169" s="14"/>
      <c r="UTG169" s="14"/>
      <c r="UTH169" s="14"/>
      <c r="UTI169" s="14"/>
      <c r="UTJ169" s="14"/>
      <c r="UTK169" s="14"/>
      <c r="UTL169" s="14"/>
      <c r="UTM169" s="14"/>
      <c r="UTN169" s="14"/>
      <c r="UTO169" s="14"/>
      <c r="UTP169" s="14"/>
      <c r="UTQ169" s="14"/>
      <c r="UTR169" s="14"/>
      <c r="UTS169" s="14"/>
      <c r="UTT169" s="14"/>
      <c r="UTU169" s="14"/>
      <c r="UTV169" s="14"/>
      <c r="UTW169" s="14"/>
      <c r="UTX169" s="14"/>
      <c r="UTY169" s="14"/>
      <c r="UTZ169" s="14"/>
      <c r="UUA169" s="14"/>
      <c r="UUB169" s="14"/>
      <c r="UUC169" s="14"/>
      <c r="UUD169" s="14"/>
      <c r="UUE169" s="14"/>
      <c r="UUF169" s="14"/>
      <c r="UUG169" s="14"/>
      <c r="UUH169" s="14"/>
      <c r="UUI169" s="14"/>
      <c r="UUJ169" s="14"/>
      <c r="UUK169" s="14"/>
      <c r="UUL169" s="14"/>
      <c r="UUM169" s="14"/>
      <c r="UUN169" s="14"/>
      <c r="UUO169" s="14"/>
      <c r="UUP169" s="14"/>
      <c r="UUQ169" s="14"/>
      <c r="UUR169" s="14"/>
      <c r="UUS169" s="14"/>
      <c r="UUT169" s="14"/>
      <c r="UUU169" s="14"/>
      <c r="UUV169" s="14"/>
      <c r="UUW169" s="14"/>
      <c r="UUX169" s="14"/>
      <c r="UUY169" s="14"/>
      <c r="UUZ169" s="14"/>
      <c r="UVA169" s="14"/>
      <c r="UVB169" s="14"/>
      <c r="UVC169" s="14"/>
      <c r="UVD169" s="14"/>
      <c r="UVE169" s="14"/>
      <c r="UVF169" s="14"/>
      <c r="UVG169" s="14"/>
      <c r="UVH169" s="14"/>
      <c r="UVI169" s="14"/>
      <c r="UVJ169" s="14"/>
      <c r="UVK169" s="14"/>
      <c r="UVL169" s="14"/>
      <c r="UVM169" s="14"/>
      <c r="UVN169" s="14"/>
      <c r="UVO169" s="14"/>
      <c r="UVP169" s="14"/>
      <c r="UVQ169" s="14"/>
      <c r="UVR169" s="14"/>
      <c r="UVS169" s="14"/>
      <c r="UVT169" s="14"/>
      <c r="UVU169" s="14"/>
      <c r="UVV169" s="14"/>
      <c r="UVW169" s="14"/>
      <c r="UVX169" s="14"/>
      <c r="UVY169" s="14"/>
      <c r="UVZ169" s="14"/>
      <c r="UWA169" s="14"/>
      <c r="UWB169" s="14"/>
      <c r="UWC169" s="14"/>
      <c r="UWD169" s="14"/>
      <c r="UWE169" s="14"/>
      <c r="UWF169" s="14"/>
      <c r="UWG169" s="14"/>
      <c r="UWH169" s="14"/>
      <c r="UWI169" s="14"/>
      <c r="UWJ169" s="14"/>
      <c r="UWK169" s="14"/>
      <c r="UWL169" s="14"/>
      <c r="UWM169" s="14"/>
      <c r="UWN169" s="14"/>
      <c r="UWO169" s="14"/>
      <c r="UWP169" s="14"/>
      <c r="UWQ169" s="14"/>
      <c r="UWR169" s="14"/>
      <c r="UWS169" s="14"/>
      <c r="UWT169" s="14"/>
      <c r="UWU169" s="14"/>
      <c r="UWV169" s="14"/>
      <c r="UWW169" s="14"/>
      <c r="UWX169" s="14"/>
      <c r="UWY169" s="14"/>
      <c r="UWZ169" s="14"/>
      <c r="UXA169" s="14"/>
      <c r="UXB169" s="14"/>
      <c r="UXC169" s="14"/>
      <c r="UXD169" s="14"/>
      <c r="UXE169" s="14"/>
      <c r="UXF169" s="14"/>
      <c r="UXG169" s="14"/>
      <c r="UXH169" s="14"/>
      <c r="UXI169" s="14"/>
      <c r="UXJ169" s="14"/>
      <c r="UXK169" s="14"/>
      <c r="UXL169" s="14"/>
      <c r="UXM169" s="14"/>
      <c r="UXN169" s="14"/>
      <c r="UXO169" s="14"/>
      <c r="UXP169" s="14"/>
      <c r="UXQ169" s="14"/>
      <c r="UXR169" s="14"/>
      <c r="UXS169" s="14"/>
      <c r="UXT169" s="14"/>
      <c r="UXU169" s="14"/>
      <c r="UXV169" s="14"/>
      <c r="UXW169" s="14"/>
      <c r="UXX169" s="14"/>
      <c r="UXY169" s="14"/>
      <c r="UXZ169" s="14"/>
      <c r="UYA169" s="14"/>
      <c r="UYB169" s="14"/>
      <c r="UYC169" s="14"/>
      <c r="UYD169" s="14"/>
      <c r="UYE169" s="14"/>
      <c r="UYF169" s="14"/>
      <c r="UYG169" s="14"/>
      <c r="UYH169" s="14"/>
      <c r="UYI169" s="14"/>
      <c r="UYJ169" s="14"/>
      <c r="UYK169" s="14"/>
      <c r="UYL169" s="14"/>
      <c r="UYM169" s="14"/>
      <c r="UYN169" s="14"/>
      <c r="UYO169" s="14"/>
      <c r="UYP169" s="14"/>
      <c r="UYQ169" s="14"/>
      <c r="UYR169" s="14"/>
      <c r="UYS169" s="14"/>
      <c r="UYT169" s="14"/>
      <c r="UYU169" s="14"/>
      <c r="UYV169" s="14"/>
      <c r="UYW169" s="14"/>
      <c r="UYX169" s="14"/>
      <c r="UYY169" s="14"/>
      <c r="UYZ169" s="14"/>
      <c r="UZA169" s="14"/>
      <c r="UZB169" s="14"/>
      <c r="UZC169" s="14"/>
      <c r="UZD169" s="14"/>
      <c r="UZE169" s="14"/>
      <c r="UZF169" s="14"/>
      <c r="UZG169" s="14"/>
      <c r="UZH169" s="14"/>
      <c r="UZI169" s="14"/>
      <c r="UZJ169" s="14"/>
      <c r="UZK169" s="14"/>
      <c r="UZL169" s="14"/>
      <c r="UZM169" s="14"/>
      <c r="UZN169" s="14"/>
      <c r="UZO169" s="14"/>
      <c r="UZP169" s="14"/>
      <c r="UZQ169" s="14"/>
      <c r="UZR169" s="14"/>
      <c r="UZS169" s="14"/>
      <c r="UZT169" s="14"/>
      <c r="UZU169" s="14"/>
      <c r="UZV169" s="14"/>
      <c r="UZW169" s="14"/>
      <c r="UZX169" s="14"/>
      <c r="UZY169" s="14"/>
      <c r="UZZ169" s="14"/>
      <c r="VAA169" s="14"/>
      <c r="VAB169" s="14"/>
      <c r="VAC169" s="14"/>
      <c r="VAD169" s="14"/>
      <c r="VAE169" s="14"/>
      <c r="VAF169" s="14"/>
      <c r="VAG169" s="14"/>
      <c r="VAH169" s="14"/>
      <c r="VAI169" s="14"/>
      <c r="VAJ169" s="14"/>
      <c r="VAK169" s="14"/>
      <c r="VAL169" s="14"/>
      <c r="VAM169" s="14"/>
      <c r="VAN169" s="14"/>
      <c r="VAO169" s="14"/>
      <c r="VAP169" s="14"/>
      <c r="VAQ169" s="14"/>
      <c r="VAR169" s="14"/>
      <c r="VAS169" s="14"/>
      <c r="VAT169" s="14"/>
      <c r="VAU169" s="14"/>
      <c r="VAV169" s="14"/>
      <c r="VAW169" s="14"/>
      <c r="VAX169" s="14"/>
      <c r="VAY169" s="14"/>
      <c r="VAZ169" s="14"/>
      <c r="VBA169" s="14"/>
      <c r="VBB169" s="14"/>
      <c r="VBC169" s="14"/>
      <c r="VBD169" s="14"/>
      <c r="VBE169" s="14"/>
      <c r="VBF169" s="14"/>
      <c r="VBG169" s="14"/>
      <c r="VBH169" s="14"/>
      <c r="VBI169" s="14"/>
      <c r="VBJ169" s="14"/>
      <c r="VBK169" s="14"/>
      <c r="VBL169" s="14"/>
      <c r="VBM169" s="14"/>
      <c r="VBN169" s="14"/>
      <c r="VBO169" s="14"/>
      <c r="VBP169" s="14"/>
      <c r="VBQ169" s="14"/>
      <c r="VBR169" s="14"/>
      <c r="VBS169" s="14"/>
      <c r="VBT169" s="14"/>
      <c r="VBU169" s="14"/>
      <c r="VBV169" s="14"/>
      <c r="VBW169" s="14"/>
      <c r="VBX169" s="14"/>
      <c r="VBY169" s="14"/>
      <c r="VBZ169" s="14"/>
      <c r="VCA169" s="14"/>
      <c r="VCB169" s="14"/>
      <c r="VCC169" s="14"/>
      <c r="VCD169" s="14"/>
      <c r="VCE169" s="14"/>
      <c r="VCF169" s="14"/>
      <c r="VCG169" s="14"/>
      <c r="VCH169" s="14"/>
      <c r="VCI169" s="14"/>
      <c r="VCJ169" s="14"/>
      <c r="VCK169" s="14"/>
      <c r="VCL169" s="14"/>
      <c r="VCM169" s="14"/>
      <c r="VCN169" s="14"/>
      <c r="VCO169" s="14"/>
      <c r="VCP169" s="14"/>
      <c r="VCQ169" s="14"/>
      <c r="VCR169" s="14"/>
      <c r="VCS169" s="14"/>
      <c r="VCT169" s="14"/>
      <c r="VCU169" s="14"/>
      <c r="VCV169" s="14"/>
      <c r="VCW169" s="14"/>
      <c r="VCX169" s="14"/>
      <c r="VCY169" s="14"/>
      <c r="VCZ169" s="14"/>
      <c r="VDA169" s="14"/>
      <c r="VDB169" s="14"/>
      <c r="VDC169" s="14"/>
      <c r="VDD169" s="14"/>
      <c r="VDE169" s="14"/>
      <c r="VDF169" s="14"/>
      <c r="VDG169" s="14"/>
      <c r="VDH169" s="14"/>
      <c r="VDI169" s="14"/>
      <c r="VDJ169" s="14"/>
      <c r="VDK169" s="14"/>
      <c r="VDL169" s="14"/>
      <c r="VDM169" s="14"/>
      <c r="VDN169" s="14"/>
      <c r="VDO169" s="14"/>
      <c r="VDP169" s="14"/>
      <c r="VDQ169" s="14"/>
      <c r="VDR169" s="14"/>
      <c r="VDS169" s="14"/>
      <c r="VDT169" s="14"/>
      <c r="VDU169" s="14"/>
      <c r="VDV169" s="14"/>
      <c r="VDW169" s="14"/>
      <c r="VDX169" s="14"/>
      <c r="VDY169" s="14"/>
      <c r="VDZ169" s="14"/>
      <c r="VEA169" s="14"/>
      <c r="VEB169" s="14"/>
      <c r="VEC169" s="14"/>
      <c r="VED169" s="14"/>
      <c r="VEE169" s="14"/>
      <c r="VEF169" s="14"/>
      <c r="VEG169" s="14"/>
      <c r="VEH169" s="14"/>
      <c r="VEI169" s="14"/>
      <c r="VEJ169" s="14"/>
      <c r="VEK169" s="14"/>
      <c r="VEL169" s="14"/>
      <c r="VEM169" s="14"/>
      <c r="VEN169" s="14"/>
      <c r="VEO169" s="14"/>
      <c r="VEP169" s="14"/>
      <c r="VEQ169" s="14"/>
      <c r="VER169" s="14"/>
      <c r="VES169" s="14"/>
      <c r="VET169" s="14"/>
      <c r="VEU169" s="14"/>
      <c r="VEV169" s="14"/>
      <c r="VEW169" s="14"/>
      <c r="VEX169" s="14"/>
      <c r="VEY169" s="14"/>
      <c r="VEZ169" s="14"/>
      <c r="VFA169" s="14"/>
      <c r="VFB169" s="14"/>
      <c r="VFC169" s="14"/>
      <c r="VFD169" s="14"/>
      <c r="VFE169" s="14"/>
      <c r="VFF169" s="14"/>
      <c r="VFG169" s="14"/>
      <c r="VFH169" s="14"/>
      <c r="VFI169" s="14"/>
      <c r="VFJ169" s="14"/>
      <c r="VFK169" s="14"/>
      <c r="VFL169" s="14"/>
      <c r="VFM169" s="14"/>
      <c r="VFN169" s="14"/>
      <c r="VFO169" s="14"/>
      <c r="VFP169" s="14"/>
      <c r="VFQ169" s="14"/>
      <c r="VFR169" s="14"/>
      <c r="VFS169" s="14"/>
      <c r="VFT169" s="14"/>
      <c r="VFU169" s="14"/>
      <c r="VFV169" s="14"/>
      <c r="VFW169" s="14"/>
      <c r="VFX169" s="14"/>
      <c r="VFY169" s="14"/>
      <c r="VFZ169" s="14"/>
      <c r="VGA169" s="14"/>
      <c r="VGB169" s="14"/>
      <c r="VGC169" s="14"/>
      <c r="VGD169" s="14"/>
      <c r="VGE169" s="14"/>
      <c r="VGF169" s="14"/>
      <c r="VGG169" s="14"/>
      <c r="VGH169" s="14"/>
      <c r="VGI169" s="14"/>
      <c r="VGJ169" s="14"/>
      <c r="VGK169" s="14"/>
      <c r="VGL169" s="14"/>
      <c r="VGM169" s="14"/>
      <c r="VGN169" s="14"/>
      <c r="VGO169" s="14"/>
      <c r="VGP169" s="14"/>
      <c r="VGQ169" s="14"/>
      <c r="VGR169" s="14"/>
      <c r="VGS169" s="14"/>
      <c r="VGT169" s="14"/>
      <c r="VGU169" s="14"/>
      <c r="VGV169" s="14"/>
      <c r="VGW169" s="14"/>
      <c r="VGX169" s="14"/>
      <c r="VGY169" s="14"/>
      <c r="VGZ169" s="14"/>
      <c r="VHA169" s="14"/>
      <c r="VHB169" s="14"/>
      <c r="VHC169" s="14"/>
      <c r="VHD169" s="14"/>
      <c r="VHE169" s="14"/>
      <c r="VHF169" s="14"/>
      <c r="VHG169" s="14"/>
      <c r="VHH169" s="14"/>
      <c r="VHI169" s="14"/>
      <c r="VHJ169" s="14"/>
      <c r="VHK169" s="14"/>
      <c r="VHL169" s="14"/>
      <c r="VHM169" s="14"/>
      <c r="VHN169" s="14"/>
      <c r="VHO169" s="14"/>
      <c r="VHP169" s="14"/>
      <c r="VHQ169" s="14"/>
      <c r="VHR169" s="14"/>
      <c r="VHS169" s="14"/>
      <c r="VHT169" s="14"/>
      <c r="VHU169" s="14"/>
      <c r="VHV169" s="14"/>
      <c r="VHW169" s="14"/>
      <c r="VHX169" s="14"/>
      <c r="VHY169" s="14"/>
      <c r="VHZ169" s="14"/>
      <c r="VIA169" s="14"/>
      <c r="VIB169" s="14"/>
      <c r="VIC169" s="14"/>
      <c r="VID169" s="14"/>
      <c r="VIE169" s="14"/>
      <c r="VIF169" s="14"/>
      <c r="VIG169" s="14"/>
      <c r="VIH169" s="14"/>
      <c r="VII169" s="14"/>
      <c r="VIJ169" s="14"/>
      <c r="VIK169" s="14"/>
      <c r="VIL169" s="14"/>
      <c r="VIM169" s="14"/>
      <c r="VIN169" s="14"/>
      <c r="VIO169" s="14"/>
      <c r="VIP169" s="14"/>
      <c r="VIQ169" s="14"/>
      <c r="VIR169" s="14"/>
      <c r="VIS169" s="14"/>
      <c r="VIT169" s="14"/>
      <c r="VIU169" s="14"/>
      <c r="VIV169" s="14"/>
      <c r="VIW169" s="14"/>
      <c r="VIX169" s="14"/>
      <c r="VIY169" s="14"/>
      <c r="VIZ169" s="14"/>
      <c r="VJA169" s="14"/>
      <c r="VJB169" s="14"/>
      <c r="VJC169" s="14"/>
      <c r="VJD169" s="14"/>
      <c r="VJE169" s="14"/>
      <c r="VJF169" s="14"/>
      <c r="VJG169" s="14"/>
      <c r="VJH169" s="14"/>
      <c r="VJI169" s="14"/>
      <c r="VJJ169" s="14"/>
      <c r="VJK169" s="14"/>
      <c r="VJL169" s="14"/>
      <c r="VJM169" s="14"/>
      <c r="VJN169" s="14"/>
      <c r="VJO169" s="14"/>
      <c r="VJP169" s="14"/>
      <c r="VJQ169" s="14"/>
      <c r="VJR169" s="14"/>
      <c r="VJS169" s="14"/>
      <c r="VJT169" s="14"/>
      <c r="VJU169" s="14"/>
      <c r="VJV169" s="14"/>
      <c r="VJW169" s="14"/>
      <c r="VJX169" s="14"/>
      <c r="VJY169" s="14"/>
      <c r="VJZ169" s="14"/>
      <c r="VKA169" s="14"/>
      <c r="VKB169" s="14"/>
      <c r="VKC169" s="14"/>
      <c r="VKD169" s="14"/>
      <c r="VKE169" s="14"/>
      <c r="VKF169" s="14"/>
      <c r="VKG169" s="14"/>
      <c r="VKH169" s="14"/>
      <c r="VKI169" s="14"/>
      <c r="VKJ169" s="14"/>
      <c r="VKK169" s="14"/>
      <c r="VKL169" s="14"/>
      <c r="VKM169" s="14"/>
      <c r="VKN169" s="14"/>
      <c r="VKO169" s="14"/>
      <c r="VKP169" s="14"/>
      <c r="VKQ169" s="14"/>
      <c r="VKR169" s="14"/>
      <c r="VKS169" s="14"/>
      <c r="VKT169" s="14"/>
      <c r="VKU169" s="14"/>
      <c r="VKV169" s="14"/>
      <c r="VKW169" s="14"/>
      <c r="VKX169" s="14"/>
      <c r="VKY169" s="14"/>
      <c r="VKZ169" s="14"/>
      <c r="VLA169" s="14"/>
      <c r="VLB169" s="14"/>
      <c r="VLC169" s="14"/>
      <c r="VLD169" s="14"/>
      <c r="VLE169" s="14"/>
      <c r="VLF169" s="14"/>
      <c r="VLG169" s="14"/>
      <c r="VLH169" s="14"/>
      <c r="VLI169" s="14"/>
      <c r="VLJ169" s="14"/>
      <c r="VLK169" s="14"/>
      <c r="VLL169" s="14"/>
      <c r="VLM169" s="14"/>
      <c r="VLN169" s="14"/>
      <c r="VLO169" s="14"/>
      <c r="VLP169" s="14"/>
      <c r="VLQ169" s="14"/>
      <c r="VLR169" s="14"/>
      <c r="VLS169" s="14"/>
      <c r="VLT169" s="14"/>
      <c r="VLU169" s="14"/>
      <c r="VLV169" s="14"/>
      <c r="VLW169" s="14"/>
      <c r="VLX169" s="14"/>
      <c r="VLY169" s="14"/>
      <c r="VLZ169" s="14"/>
      <c r="VMA169" s="14"/>
      <c r="VMB169" s="14"/>
      <c r="VMC169" s="14"/>
      <c r="VMD169" s="14"/>
      <c r="VME169" s="14"/>
      <c r="VMF169" s="14"/>
      <c r="VMG169" s="14"/>
      <c r="VMH169" s="14"/>
      <c r="VMI169" s="14"/>
      <c r="VMJ169" s="14"/>
      <c r="VMK169" s="14"/>
      <c r="VML169" s="14"/>
      <c r="VMM169" s="14"/>
      <c r="VMN169" s="14"/>
      <c r="VMO169" s="14"/>
      <c r="VMP169" s="14"/>
      <c r="VMQ169" s="14"/>
      <c r="VMR169" s="14"/>
      <c r="VMS169" s="14"/>
      <c r="VMT169" s="14"/>
      <c r="VMU169" s="14"/>
      <c r="VMV169" s="14"/>
      <c r="VMW169" s="14"/>
      <c r="VMX169" s="14"/>
      <c r="VMY169" s="14"/>
      <c r="VMZ169" s="14"/>
      <c r="VNA169" s="14"/>
      <c r="VNB169" s="14"/>
      <c r="VNC169" s="14"/>
      <c r="VND169" s="14"/>
      <c r="VNE169" s="14"/>
      <c r="VNF169" s="14"/>
      <c r="VNG169" s="14"/>
      <c r="VNH169" s="14"/>
      <c r="VNI169" s="14"/>
      <c r="VNJ169" s="14"/>
      <c r="VNK169" s="14"/>
      <c r="VNL169" s="14"/>
      <c r="VNM169" s="14"/>
      <c r="VNN169" s="14"/>
      <c r="VNO169" s="14"/>
      <c r="VNP169" s="14"/>
      <c r="VNQ169" s="14"/>
      <c r="VNR169" s="14"/>
      <c r="VNS169" s="14"/>
      <c r="VNT169" s="14"/>
      <c r="VNU169" s="14"/>
      <c r="VNV169" s="14"/>
      <c r="VNW169" s="14"/>
      <c r="VNX169" s="14"/>
      <c r="VNY169" s="14"/>
      <c r="VNZ169" s="14"/>
      <c r="VOA169" s="14"/>
      <c r="VOB169" s="14"/>
      <c r="VOC169" s="14"/>
      <c r="VOD169" s="14"/>
      <c r="VOE169" s="14"/>
      <c r="VOF169" s="14"/>
      <c r="VOG169" s="14"/>
      <c r="VOH169" s="14"/>
      <c r="VOI169" s="14"/>
      <c r="VOJ169" s="14"/>
      <c r="VOK169" s="14"/>
      <c r="VOL169" s="14"/>
      <c r="VOM169" s="14"/>
      <c r="VON169" s="14"/>
      <c r="VOO169" s="14"/>
      <c r="VOP169" s="14"/>
      <c r="VOQ169" s="14"/>
      <c r="VOR169" s="14"/>
      <c r="VOS169" s="14"/>
      <c r="VOT169" s="14"/>
      <c r="VOU169" s="14"/>
      <c r="VOV169" s="14"/>
      <c r="VOW169" s="14"/>
      <c r="VOX169" s="14"/>
      <c r="VOY169" s="14"/>
      <c r="VOZ169" s="14"/>
      <c r="VPA169" s="14"/>
      <c r="VPB169" s="14"/>
      <c r="VPC169" s="14"/>
      <c r="VPD169" s="14"/>
      <c r="VPE169" s="14"/>
      <c r="VPF169" s="14"/>
      <c r="VPG169" s="14"/>
      <c r="VPH169" s="14"/>
      <c r="VPI169" s="14"/>
      <c r="VPJ169" s="14"/>
      <c r="VPK169" s="14"/>
      <c r="VPL169" s="14"/>
      <c r="VPM169" s="14"/>
      <c r="VPN169" s="14"/>
      <c r="VPO169" s="14"/>
      <c r="VPP169" s="14"/>
      <c r="VPQ169" s="14"/>
      <c r="VPR169" s="14"/>
      <c r="VPS169" s="14"/>
      <c r="VPT169" s="14"/>
      <c r="VPU169" s="14"/>
      <c r="VPV169" s="14"/>
      <c r="VPW169" s="14"/>
      <c r="VPX169" s="14"/>
      <c r="VPY169" s="14"/>
      <c r="VPZ169" s="14"/>
      <c r="VQA169" s="14"/>
      <c r="VQB169" s="14"/>
      <c r="VQC169" s="14"/>
      <c r="VQD169" s="14"/>
      <c r="VQE169" s="14"/>
      <c r="VQF169" s="14"/>
      <c r="VQG169" s="14"/>
      <c r="VQH169" s="14"/>
      <c r="VQI169" s="14"/>
      <c r="VQJ169" s="14"/>
      <c r="VQK169" s="14"/>
      <c r="VQL169" s="14"/>
      <c r="VQM169" s="14"/>
      <c r="VQN169" s="14"/>
      <c r="VQO169" s="14"/>
      <c r="VQP169" s="14"/>
      <c r="VQQ169" s="14"/>
      <c r="VQR169" s="14"/>
      <c r="VQS169" s="14"/>
      <c r="VQT169" s="14"/>
      <c r="VQU169" s="14"/>
      <c r="VQV169" s="14"/>
      <c r="VQW169" s="14"/>
      <c r="VQX169" s="14"/>
      <c r="VQY169" s="14"/>
      <c r="VQZ169" s="14"/>
      <c r="VRA169" s="14"/>
      <c r="VRB169" s="14"/>
      <c r="VRC169" s="14"/>
      <c r="VRD169" s="14"/>
      <c r="VRE169" s="14"/>
      <c r="VRF169" s="14"/>
      <c r="VRG169" s="14"/>
      <c r="VRH169" s="14"/>
      <c r="VRI169" s="14"/>
      <c r="VRJ169" s="14"/>
      <c r="VRK169" s="14"/>
      <c r="VRL169" s="14"/>
      <c r="VRM169" s="14"/>
      <c r="VRN169" s="14"/>
      <c r="VRO169" s="14"/>
      <c r="VRP169" s="14"/>
      <c r="VRQ169" s="14"/>
      <c r="VRR169" s="14"/>
      <c r="VRS169" s="14"/>
      <c r="VRT169" s="14"/>
      <c r="VRU169" s="14"/>
      <c r="VRV169" s="14"/>
      <c r="VRW169" s="14"/>
      <c r="VRX169" s="14"/>
      <c r="VRY169" s="14"/>
      <c r="VRZ169" s="14"/>
      <c r="VSA169" s="14"/>
      <c r="VSB169" s="14"/>
      <c r="VSC169" s="14"/>
      <c r="VSD169" s="14"/>
      <c r="VSE169" s="14"/>
      <c r="VSF169" s="14"/>
      <c r="VSG169" s="14"/>
      <c r="VSH169" s="14"/>
      <c r="VSI169" s="14"/>
      <c r="VSJ169" s="14"/>
      <c r="VSK169" s="14"/>
      <c r="VSL169" s="14"/>
      <c r="VSM169" s="14"/>
      <c r="VSN169" s="14"/>
      <c r="VSO169" s="14"/>
      <c r="VSP169" s="14"/>
      <c r="VSQ169" s="14"/>
      <c r="VSR169" s="14"/>
      <c r="VSS169" s="14"/>
      <c r="VST169" s="14"/>
      <c r="VSU169" s="14"/>
      <c r="VSV169" s="14"/>
      <c r="VSW169" s="14"/>
      <c r="VSX169" s="14"/>
      <c r="VSY169" s="14"/>
      <c r="VSZ169" s="14"/>
      <c r="VTA169" s="14"/>
      <c r="VTB169" s="14"/>
      <c r="VTC169" s="14"/>
      <c r="VTD169" s="14"/>
      <c r="VTE169" s="14"/>
      <c r="VTF169" s="14"/>
      <c r="VTG169" s="14"/>
      <c r="VTH169" s="14"/>
      <c r="VTI169" s="14"/>
      <c r="VTJ169" s="14"/>
      <c r="VTK169" s="14"/>
      <c r="VTL169" s="14"/>
      <c r="VTM169" s="14"/>
      <c r="VTN169" s="14"/>
      <c r="VTO169" s="14"/>
      <c r="VTP169" s="14"/>
      <c r="VTQ169" s="14"/>
      <c r="VTR169" s="14"/>
      <c r="VTS169" s="14"/>
      <c r="VTT169" s="14"/>
      <c r="VTU169" s="14"/>
      <c r="VTV169" s="14"/>
      <c r="VTW169" s="14"/>
      <c r="VTX169" s="14"/>
      <c r="VTY169" s="14"/>
      <c r="VTZ169" s="14"/>
      <c r="VUA169" s="14"/>
      <c r="VUB169" s="14"/>
      <c r="VUC169" s="14"/>
      <c r="VUD169" s="14"/>
      <c r="VUE169" s="14"/>
      <c r="VUF169" s="14"/>
      <c r="VUG169" s="14"/>
      <c r="VUH169" s="14"/>
      <c r="VUI169" s="14"/>
      <c r="VUJ169" s="14"/>
      <c r="VUK169" s="14"/>
      <c r="VUL169" s="14"/>
      <c r="VUM169" s="14"/>
      <c r="VUN169" s="14"/>
      <c r="VUO169" s="14"/>
      <c r="VUP169" s="14"/>
      <c r="VUQ169" s="14"/>
      <c r="VUR169" s="14"/>
      <c r="VUS169" s="14"/>
      <c r="VUT169" s="14"/>
      <c r="VUU169" s="14"/>
      <c r="VUV169" s="14"/>
      <c r="VUW169" s="14"/>
      <c r="VUX169" s="14"/>
      <c r="VUY169" s="14"/>
      <c r="VUZ169" s="14"/>
      <c r="VVA169" s="14"/>
      <c r="VVB169" s="14"/>
      <c r="VVC169" s="14"/>
      <c r="VVD169" s="14"/>
      <c r="VVE169" s="14"/>
      <c r="VVF169" s="14"/>
      <c r="VVG169" s="14"/>
      <c r="VVH169" s="14"/>
      <c r="VVI169" s="14"/>
      <c r="VVJ169" s="14"/>
      <c r="VVK169" s="14"/>
      <c r="VVL169" s="14"/>
      <c r="VVM169" s="14"/>
      <c r="VVN169" s="14"/>
      <c r="VVO169" s="14"/>
      <c r="VVP169" s="14"/>
      <c r="VVQ169" s="14"/>
      <c r="VVR169" s="14"/>
      <c r="VVS169" s="14"/>
      <c r="VVT169" s="14"/>
      <c r="VVU169" s="14"/>
      <c r="VVV169" s="14"/>
      <c r="VVW169" s="14"/>
      <c r="VVX169" s="14"/>
      <c r="VVY169" s="14"/>
      <c r="VVZ169" s="14"/>
      <c r="VWA169" s="14"/>
      <c r="VWB169" s="14"/>
      <c r="VWC169" s="14"/>
      <c r="VWD169" s="14"/>
      <c r="VWE169" s="14"/>
      <c r="VWF169" s="14"/>
      <c r="VWG169" s="14"/>
      <c r="VWH169" s="14"/>
      <c r="VWI169" s="14"/>
      <c r="VWJ169" s="14"/>
      <c r="VWK169" s="14"/>
      <c r="VWL169" s="14"/>
      <c r="VWM169" s="14"/>
      <c r="VWN169" s="14"/>
      <c r="VWO169" s="14"/>
      <c r="VWP169" s="14"/>
      <c r="VWQ169" s="14"/>
      <c r="VWR169" s="14"/>
      <c r="VWS169" s="14"/>
      <c r="VWT169" s="14"/>
      <c r="VWU169" s="14"/>
      <c r="VWV169" s="14"/>
      <c r="VWW169" s="14"/>
      <c r="VWX169" s="14"/>
      <c r="VWY169" s="14"/>
      <c r="VWZ169" s="14"/>
      <c r="VXA169" s="14"/>
      <c r="VXB169" s="14"/>
      <c r="VXC169" s="14"/>
      <c r="VXD169" s="14"/>
      <c r="VXE169" s="14"/>
      <c r="VXF169" s="14"/>
      <c r="VXG169" s="14"/>
      <c r="VXH169" s="14"/>
      <c r="VXI169" s="14"/>
      <c r="VXJ169" s="14"/>
      <c r="VXK169" s="14"/>
      <c r="VXL169" s="14"/>
      <c r="VXM169" s="14"/>
      <c r="VXN169" s="14"/>
      <c r="VXO169" s="14"/>
      <c r="VXP169" s="14"/>
      <c r="VXQ169" s="14"/>
      <c r="VXR169" s="14"/>
      <c r="VXS169" s="14"/>
      <c r="VXT169" s="14"/>
      <c r="VXU169" s="14"/>
      <c r="VXV169" s="14"/>
      <c r="VXW169" s="14"/>
      <c r="VXX169" s="14"/>
      <c r="VXY169" s="14"/>
      <c r="VXZ169" s="14"/>
      <c r="VYA169" s="14"/>
      <c r="VYB169" s="14"/>
      <c r="VYC169" s="14"/>
      <c r="VYD169" s="14"/>
      <c r="VYE169" s="14"/>
      <c r="VYF169" s="14"/>
      <c r="VYG169" s="14"/>
      <c r="VYH169" s="14"/>
      <c r="VYI169" s="14"/>
      <c r="VYJ169" s="14"/>
      <c r="VYK169" s="14"/>
      <c r="VYL169" s="14"/>
      <c r="VYM169" s="14"/>
      <c r="VYN169" s="14"/>
      <c r="VYO169" s="14"/>
      <c r="VYP169" s="14"/>
      <c r="VYQ169" s="14"/>
      <c r="VYR169" s="14"/>
      <c r="VYS169" s="14"/>
      <c r="VYT169" s="14"/>
      <c r="VYU169" s="14"/>
      <c r="VYV169" s="14"/>
      <c r="VYW169" s="14"/>
      <c r="VYX169" s="14"/>
      <c r="VYY169" s="14"/>
      <c r="VYZ169" s="14"/>
      <c r="VZA169" s="14"/>
      <c r="VZB169" s="14"/>
      <c r="VZC169" s="14"/>
      <c r="VZD169" s="14"/>
      <c r="VZE169" s="14"/>
      <c r="VZF169" s="14"/>
      <c r="VZG169" s="14"/>
      <c r="VZH169" s="14"/>
      <c r="VZI169" s="14"/>
      <c r="VZJ169" s="14"/>
      <c r="VZK169" s="14"/>
      <c r="VZL169" s="14"/>
      <c r="VZM169" s="14"/>
      <c r="VZN169" s="14"/>
      <c r="VZO169" s="14"/>
      <c r="VZP169" s="14"/>
      <c r="VZQ169" s="14"/>
      <c r="VZR169" s="14"/>
      <c r="VZS169" s="14"/>
      <c r="VZT169" s="14"/>
      <c r="VZU169" s="14"/>
      <c r="VZV169" s="14"/>
      <c r="VZW169" s="14"/>
      <c r="VZX169" s="14"/>
      <c r="VZY169" s="14"/>
      <c r="VZZ169" s="14"/>
      <c r="WAA169" s="14"/>
      <c r="WAB169" s="14"/>
      <c r="WAC169" s="14"/>
      <c r="WAD169" s="14"/>
      <c r="WAE169" s="14"/>
      <c r="WAF169" s="14"/>
      <c r="WAG169" s="14"/>
      <c r="WAH169" s="14"/>
      <c r="WAI169" s="14"/>
      <c r="WAJ169" s="14"/>
      <c r="WAK169" s="14"/>
      <c r="WAL169" s="14"/>
      <c r="WAM169" s="14"/>
      <c r="WAN169" s="14"/>
      <c r="WAO169" s="14"/>
      <c r="WAP169" s="14"/>
      <c r="WAQ169" s="14"/>
      <c r="WAR169" s="14"/>
      <c r="WAS169" s="14"/>
      <c r="WAT169" s="14"/>
      <c r="WAU169" s="14"/>
      <c r="WAV169" s="14"/>
      <c r="WAW169" s="14"/>
      <c r="WAX169" s="14"/>
      <c r="WAY169" s="14"/>
      <c r="WAZ169" s="14"/>
      <c r="WBA169" s="14"/>
      <c r="WBB169" s="14"/>
      <c r="WBC169" s="14"/>
      <c r="WBD169" s="14"/>
      <c r="WBE169" s="14"/>
      <c r="WBF169" s="14"/>
      <c r="WBG169" s="14"/>
      <c r="WBH169" s="14"/>
      <c r="WBI169" s="14"/>
      <c r="WBJ169" s="14"/>
      <c r="WBK169" s="14"/>
      <c r="WBL169" s="14"/>
      <c r="WBM169" s="14"/>
      <c r="WBN169" s="14"/>
      <c r="WBO169" s="14"/>
      <c r="WBP169" s="14"/>
      <c r="WBQ169" s="14"/>
      <c r="WBR169" s="14"/>
      <c r="WBS169" s="14"/>
      <c r="WBT169" s="14"/>
      <c r="WBU169" s="14"/>
      <c r="WBV169" s="14"/>
      <c r="WBW169" s="14"/>
      <c r="WBX169" s="14"/>
      <c r="WBY169" s="14"/>
      <c r="WBZ169" s="14"/>
      <c r="WCA169" s="14"/>
      <c r="WCB169" s="14"/>
      <c r="WCC169" s="14"/>
      <c r="WCD169" s="14"/>
      <c r="WCE169" s="14"/>
      <c r="WCF169" s="14"/>
      <c r="WCG169" s="14"/>
      <c r="WCH169" s="14"/>
      <c r="WCI169" s="14"/>
      <c r="WCJ169" s="14"/>
      <c r="WCK169" s="14"/>
      <c r="WCL169" s="14"/>
      <c r="WCM169" s="14"/>
      <c r="WCN169" s="14"/>
      <c r="WCO169" s="14"/>
      <c r="WCP169" s="14"/>
      <c r="WCQ169" s="14"/>
      <c r="WCR169" s="14"/>
      <c r="WCS169" s="14"/>
      <c r="WCT169" s="14"/>
      <c r="WCU169" s="14"/>
      <c r="WCV169" s="14"/>
      <c r="WCW169" s="14"/>
      <c r="WCX169" s="14"/>
      <c r="WCY169" s="14"/>
      <c r="WCZ169" s="14"/>
      <c r="WDA169" s="14"/>
      <c r="WDB169" s="14"/>
      <c r="WDC169" s="14"/>
      <c r="WDD169" s="14"/>
      <c r="WDE169" s="14"/>
      <c r="WDF169" s="14"/>
      <c r="WDG169" s="14"/>
      <c r="WDH169" s="14"/>
      <c r="WDI169" s="14"/>
      <c r="WDJ169" s="14"/>
      <c r="WDK169" s="14"/>
      <c r="WDL169" s="14"/>
      <c r="WDM169" s="14"/>
      <c r="WDN169" s="14"/>
      <c r="WDO169" s="14"/>
      <c r="WDP169" s="14"/>
      <c r="WDQ169" s="14"/>
      <c r="WDR169" s="14"/>
      <c r="WDS169" s="14"/>
      <c r="WDT169" s="14"/>
      <c r="WDU169" s="14"/>
      <c r="WDV169" s="14"/>
      <c r="WDW169" s="14"/>
      <c r="WDX169" s="14"/>
      <c r="WDY169" s="14"/>
      <c r="WDZ169" s="14"/>
      <c r="WEA169" s="14"/>
      <c r="WEB169" s="14"/>
      <c r="WEC169" s="14"/>
      <c r="WED169" s="14"/>
      <c r="WEE169" s="14"/>
      <c r="WEF169" s="14"/>
      <c r="WEG169" s="14"/>
      <c r="WEH169" s="14"/>
      <c r="WEI169" s="14"/>
      <c r="WEJ169" s="14"/>
      <c r="WEK169" s="14"/>
      <c r="WEL169" s="14"/>
      <c r="WEM169" s="14"/>
      <c r="WEN169" s="14"/>
      <c r="WEO169" s="14"/>
      <c r="WEP169" s="14"/>
      <c r="WEQ169" s="14"/>
      <c r="WER169" s="14"/>
      <c r="WES169" s="14"/>
      <c r="WET169" s="14"/>
      <c r="WEU169" s="14"/>
      <c r="WEV169" s="14"/>
      <c r="WEW169" s="14"/>
      <c r="WEX169" s="14"/>
      <c r="WEY169" s="14"/>
      <c r="WEZ169" s="14"/>
      <c r="WFA169" s="14"/>
      <c r="WFB169" s="14"/>
      <c r="WFC169" s="14"/>
      <c r="WFD169" s="14"/>
      <c r="WFE169" s="14"/>
      <c r="WFF169" s="14"/>
      <c r="WFG169" s="14"/>
      <c r="WFH169" s="14"/>
      <c r="WFI169" s="14"/>
      <c r="WFJ169" s="14"/>
      <c r="WFK169" s="14"/>
      <c r="WFL169" s="14"/>
      <c r="WFM169" s="14"/>
      <c r="WFN169" s="14"/>
      <c r="WFO169" s="14"/>
      <c r="WFP169" s="14"/>
      <c r="WFQ169" s="14"/>
      <c r="WFR169" s="14"/>
      <c r="WFS169" s="14"/>
      <c r="WFT169" s="14"/>
      <c r="WFU169" s="14"/>
      <c r="WFV169" s="14"/>
      <c r="WFW169" s="14"/>
      <c r="WFX169" s="14"/>
      <c r="WFY169" s="14"/>
      <c r="WFZ169" s="14"/>
      <c r="WGA169" s="14"/>
      <c r="WGB169" s="14"/>
      <c r="WGC169" s="14"/>
      <c r="WGD169" s="14"/>
      <c r="WGE169" s="14"/>
      <c r="WGF169" s="14"/>
      <c r="WGG169" s="14"/>
      <c r="WGH169" s="14"/>
      <c r="WGI169" s="14"/>
      <c r="WGJ169" s="14"/>
      <c r="WGK169" s="14"/>
      <c r="WGL169" s="14"/>
      <c r="WGM169" s="14"/>
      <c r="WGN169" s="14"/>
      <c r="WGO169" s="14"/>
      <c r="WGP169" s="14"/>
      <c r="WGQ169" s="14"/>
      <c r="WGR169" s="14"/>
      <c r="WGS169" s="14"/>
      <c r="WGT169" s="14"/>
      <c r="WGU169" s="14"/>
      <c r="WGV169" s="14"/>
      <c r="WGW169" s="14"/>
      <c r="WGX169" s="14"/>
      <c r="WGY169" s="14"/>
      <c r="WGZ169" s="14"/>
      <c r="WHA169" s="14"/>
      <c r="WHB169" s="14"/>
      <c r="WHC169" s="14"/>
      <c r="WHD169" s="14"/>
      <c r="WHE169" s="14"/>
      <c r="WHF169" s="14"/>
      <c r="WHG169" s="14"/>
      <c r="WHH169" s="14"/>
      <c r="WHI169" s="14"/>
      <c r="WHJ169" s="14"/>
      <c r="WHK169" s="14"/>
      <c r="WHL169" s="14"/>
      <c r="WHM169" s="14"/>
      <c r="WHN169" s="14"/>
      <c r="WHO169" s="14"/>
      <c r="WHP169" s="14"/>
      <c r="WHQ169" s="14"/>
      <c r="WHR169" s="14"/>
      <c r="WHS169" s="14"/>
      <c r="WHT169" s="14"/>
      <c r="WHU169" s="14"/>
      <c r="WHV169" s="14"/>
      <c r="WHW169" s="14"/>
      <c r="WHX169" s="14"/>
      <c r="WHY169" s="14"/>
      <c r="WHZ169" s="14"/>
      <c r="WIA169" s="14"/>
      <c r="WIB169" s="14"/>
      <c r="WIC169" s="14"/>
      <c r="WID169" s="14"/>
      <c r="WIE169" s="14"/>
      <c r="WIF169" s="14"/>
      <c r="WIG169" s="14"/>
      <c r="WIH169" s="14"/>
      <c r="WII169" s="14"/>
      <c r="WIJ169" s="14"/>
      <c r="WIK169" s="14"/>
      <c r="WIL169" s="14"/>
      <c r="WIM169" s="14"/>
      <c r="WIN169" s="14"/>
      <c r="WIO169" s="14"/>
      <c r="WIP169" s="14"/>
      <c r="WIQ169" s="14"/>
      <c r="WIR169" s="14"/>
      <c r="WIS169" s="14"/>
      <c r="WIT169" s="14"/>
      <c r="WIU169" s="14"/>
      <c r="WIV169" s="14"/>
      <c r="WIW169" s="14"/>
      <c r="WIX169" s="14"/>
      <c r="WIY169" s="14"/>
      <c r="WIZ169" s="14"/>
      <c r="WJA169" s="14"/>
      <c r="WJB169" s="14"/>
      <c r="WJC169" s="14"/>
      <c r="WJD169" s="14"/>
      <c r="WJE169" s="14"/>
      <c r="WJF169" s="14"/>
      <c r="WJG169" s="14"/>
      <c r="WJH169" s="14"/>
      <c r="WJI169" s="14"/>
      <c r="WJJ169" s="14"/>
      <c r="WJK169" s="14"/>
      <c r="WJL169" s="14"/>
      <c r="WJM169" s="14"/>
      <c r="WJN169" s="14"/>
      <c r="WJO169" s="14"/>
      <c r="WJP169" s="14"/>
      <c r="WJQ169" s="14"/>
      <c r="WJR169" s="14"/>
      <c r="WJS169" s="14"/>
      <c r="WJT169" s="14"/>
      <c r="WJU169" s="14"/>
      <c r="WJV169" s="14"/>
      <c r="WJW169" s="14"/>
      <c r="WJX169" s="14"/>
      <c r="WJY169" s="14"/>
      <c r="WJZ169" s="14"/>
      <c r="WKA169" s="14"/>
      <c r="WKB169" s="14"/>
      <c r="WKC169" s="14"/>
      <c r="WKD169" s="14"/>
      <c r="WKE169" s="14"/>
      <c r="WKF169" s="14"/>
      <c r="WKG169" s="14"/>
      <c r="WKH169" s="14"/>
      <c r="WKI169" s="14"/>
      <c r="WKJ169" s="14"/>
      <c r="WKK169" s="14"/>
      <c r="WKL169" s="14"/>
      <c r="WKM169" s="14"/>
      <c r="WKN169" s="14"/>
      <c r="WKO169" s="14"/>
      <c r="WKP169" s="14"/>
      <c r="WKQ169" s="14"/>
      <c r="WKR169" s="14"/>
      <c r="WKS169" s="14"/>
      <c r="WKT169" s="14"/>
      <c r="WKU169" s="14"/>
      <c r="WKV169" s="14"/>
      <c r="WKW169" s="14"/>
      <c r="WKX169" s="14"/>
      <c r="WKY169" s="14"/>
      <c r="WKZ169" s="14"/>
      <c r="WLA169" s="14"/>
      <c r="WLB169" s="14"/>
      <c r="WLC169" s="14"/>
      <c r="WLD169" s="14"/>
      <c r="WLE169" s="14"/>
      <c r="WLF169" s="14"/>
      <c r="WLG169" s="14"/>
      <c r="WLH169" s="14"/>
      <c r="WLI169" s="14"/>
      <c r="WLJ169" s="14"/>
      <c r="WLK169" s="14"/>
      <c r="WLL169" s="14"/>
      <c r="WLM169" s="14"/>
      <c r="WLN169" s="14"/>
      <c r="WLO169" s="14"/>
      <c r="WLP169" s="14"/>
      <c r="WLQ169" s="14"/>
      <c r="WLR169" s="14"/>
      <c r="WLS169" s="14"/>
      <c r="WLT169" s="14"/>
      <c r="WLU169" s="14"/>
      <c r="WLV169" s="14"/>
      <c r="WLW169" s="14"/>
      <c r="WLX169" s="14"/>
      <c r="WLY169" s="14"/>
      <c r="WLZ169" s="14"/>
      <c r="WMA169" s="14"/>
      <c r="WMB169" s="14"/>
      <c r="WMC169" s="14"/>
      <c r="WMD169" s="14"/>
      <c r="WME169" s="14"/>
      <c r="WMF169" s="14"/>
      <c r="WMG169" s="14"/>
      <c r="WMH169" s="14"/>
      <c r="WMI169" s="14"/>
      <c r="WMJ169" s="14"/>
      <c r="WMK169" s="14"/>
      <c r="WML169" s="14"/>
      <c r="WMM169" s="14"/>
      <c r="WMN169" s="14"/>
      <c r="WMO169" s="14"/>
      <c r="WMP169" s="14"/>
      <c r="WMQ169" s="14"/>
      <c r="WMR169" s="14"/>
      <c r="WMS169" s="14"/>
      <c r="WMT169" s="14"/>
      <c r="WMU169" s="14"/>
      <c r="WMV169" s="14"/>
      <c r="WMW169" s="14"/>
      <c r="WMX169" s="14"/>
      <c r="WMY169" s="14"/>
      <c r="WMZ169" s="14"/>
      <c r="WNA169" s="14"/>
      <c r="WNB169" s="14"/>
      <c r="WNC169" s="14"/>
      <c r="WND169" s="14"/>
      <c r="WNE169" s="14"/>
      <c r="WNF169" s="14"/>
      <c r="WNG169" s="14"/>
      <c r="WNH169" s="14"/>
      <c r="WNI169" s="14"/>
      <c r="WNJ169" s="14"/>
      <c r="WNK169" s="14"/>
      <c r="WNL169" s="14"/>
      <c r="WNM169" s="14"/>
      <c r="WNN169" s="14"/>
      <c r="WNO169" s="14"/>
      <c r="WNP169" s="14"/>
      <c r="WNQ169" s="14"/>
      <c r="WNR169" s="14"/>
      <c r="WNS169" s="14"/>
      <c r="WNT169" s="14"/>
      <c r="WNU169" s="14"/>
      <c r="WNV169" s="14"/>
      <c r="WNW169" s="14"/>
      <c r="WNX169" s="14"/>
      <c r="WNY169" s="14"/>
      <c r="WNZ169" s="14"/>
      <c r="WOA169" s="14"/>
      <c r="WOB169" s="14"/>
      <c r="WOC169" s="14"/>
      <c r="WOD169" s="14"/>
      <c r="WOE169" s="14"/>
      <c r="WOF169" s="14"/>
      <c r="WOG169" s="14"/>
      <c r="WOH169" s="14"/>
      <c r="WOI169" s="14"/>
      <c r="WOJ169" s="14"/>
      <c r="WOK169" s="14"/>
      <c r="WOL169" s="14"/>
      <c r="WOM169" s="14"/>
      <c r="WON169" s="14"/>
      <c r="WOO169" s="14"/>
      <c r="WOP169" s="14"/>
      <c r="WOQ169" s="14"/>
      <c r="WOR169" s="14"/>
      <c r="WOS169" s="14"/>
      <c r="WOT169" s="14"/>
      <c r="WOU169" s="14"/>
      <c r="WOV169" s="14"/>
      <c r="WOW169" s="14"/>
      <c r="WOX169" s="14"/>
      <c r="WOY169" s="14"/>
      <c r="WOZ169" s="14"/>
      <c r="WPA169" s="14"/>
      <c r="WPB169" s="14"/>
      <c r="WPC169" s="14"/>
      <c r="WPD169" s="14"/>
      <c r="WPE169" s="14"/>
      <c r="WPF169" s="14"/>
      <c r="WPG169" s="14"/>
      <c r="WPH169" s="14"/>
      <c r="WPI169" s="14"/>
      <c r="WPJ169" s="14"/>
      <c r="WPK169" s="14"/>
      <c r="WPL169" s="14"/>
      <c r="WPM169" s="14"/>
      <c r="WPN169" s="14"/>
      <c r="WPO169" s="14"/>
      <c r="WPP169" s="14"/>
      <c r="WPQ169" s="14"/>
      <c r="WPR169" s="14"/>
      <c r="WPS169" s="14"/>
      <c r="WPT169" s="14"/>
      <c r="WPU169" s="14"/>
      <c r="WPV169" s="14"/>
      <c r="WPW169" s="14"/>
      <c r="WPX169" s="14"/>
      <c r="WPY169" s="14"/>
      <c r="WPZ169" s="14"/>
      <c r="WQA169" s="14"/>
      <c r="WQB169" s="14"/>
      <c r="WQC169" s="14"/>
      <c r="WQD169" s="14"/>
      <c r="WQE169" s="14"/>
      <c r="WQF169" s="14"/>
      <c r="WQG169" s="14"/>
      <c r="WQH169" s="14"/>
      <c r="WQI169" s="14"/>
      <c r="WQJ169" s="14"/>
      <c r="WQK169" s="14"/>
      <c r="WQL169" s="14"/>
      <c r="WQM169" s="14"/>
      <c r="WQN169" s="14"/>
      <c r="WQO169" s="14"/>
      <c r="WQP169" s="14"/>
      <c r="WQQ169" s="14"/>
      <c r="WQR169" s="14"/>
      <c r="WQS169" s="14"/>
      <c r="WQT169" s="14"/>
      <c r="WQU169" s="14"/>
      <c r="WQV169" s="14"/>
      <c r="WQW169" s="14"/>
      <c r="WQX169" s="14"/>
      <c r="WQY169" s="14"/>
      <c r="WQZ169" s="14"/>
      <c r="WRA169" s="14"/>
      <c r="WRB169" s="14"/>
      <c r="WRC169" s="14"/>
      <c r="WRD169" s="14"/>
      <c r="WRE169" s="14"/>
      <c r="WRF169" s="14"/>
      <c r="WRG169" s="14"/>
      <c r="WRH169" s="14"/>
      <c r="WRI169" s="14"/>
      <c r="WRJ169" s="14"/>
      <c r="WRK169" s="14"/>
      <c r="WRL169" s="14"/>
      <c r="WRM169" s="14"/>
      <c r="WRN169" s="14"/>
      <c r="WRO169" s="14"/>
      <c r="WRP169" s="14"/>
      <c r="WRQ169" s="14"/>
      <c r="WRR169" s="14"/>
      <c r="WRS169" s="14"/>
      <c r="WRT169" s="14"/>
      <c r="WRU169" s="14"/>
      <c r="WRV169" s="14"/>
      <c r="WRW169" s="14"/>
      <c r="WRX169" s="14"/>
      <c r="WRY169" s="14"/>
      <c r="WRZ169" s="14"/>
      <c r="WSA169" s="14"/>
      <c r="WSB169" s="14"/>
      <c r="WSC169" s="14"/>
      <c r="WSD169" s="14"/>
      <c r="WSE169" s="14"/>
      <c r="WSF169" s="14"/>
      <c r="WSG169" s="14"/>
      <c r="WSH169" s="14"/>
      <c r="WSI169" s="14"/>
      <c r="WSJ169" s="14"/>
      <c r="WSK169" s="14"/>
      <c r="WSL169" s="14"/>
      <c r="WSM169" s="14"/>
      <c r="WSN169" s="14"/>
      <c r="WSO169" s="14"/>
      <c r="WSP169" s="14"/>
      <c r="WSQ169" s="14"/>
      <c r="WSR169" s="14"/>
      <c r="WSS169" s="14"/>
      <c r="WST169" s="14"/>
      <c r="WSU169" s="14"/>
      <c r="WSV169" s="14"/>
      <c r="WSW169" s="14"/>
      <c r="WSX169" s="14"/>
      <c r="WSY169" s="14"/>
      <c r="WSZ169" s="14"/>
      <c r="WTA169" s="14"/>
      <c r="WTB169" s="14"/>
      <c r="WTC169" s="14"/>
      <c r="WTD169" s="14"/>
      <c r="WTE169" s="14"/>
      <c r="WTF169" s="14"/>
      <c r="WTG169" s="14"/>
      <c r="WTH169" s="14"/>
      <c r="WTI169" s="14"/>
      <c r="WTJ169" s="14"/>
      <c r="WTK169" s="14"/>
      <c r="WTL169" s="14"/>
      <c r="WTM169" s="14"/>
      <c r="WTN169" s="14"/>
      <c r="WTO169" s="14"/>
      <c r="WTP169" s="14"/>
      <c r="WTQ169" s="14"/>
      <c r="WTR169" s="14"/>
      <c r="WTS169" s="14"/>
      <c r="WTT169" s="14"/>
      <c r="WTU169" s="14"/>
      <c r="WTV169" s="14"/>
      <c r="WTW169" s="14"/>
      <c r="WTX169" s="14"/>
      <c r="WTY169" s="14"/>
      <c r="WTZ169" s="14"/>
      <c r="WUA169" s="14"/>
      <c r="WUB169" s="14"/>
      <c r="WUC169" s="14"/>
      <c r="WUD169" s="14"/>
      <c r="WUE169" s="14"/>
      <c r="WUF169" s="14"/>
      <c r="WUG169" s="14"/>
      <c r="WUH169" s="14"/>
      <c r="WUI169" s="14"/>
      <c r="WUJ169" s="14"/>
      <c r="WUK169" s="14"/>
      <c r="WUL169" s="14"/>
      <c r="WUM169" s="14"/>
      <c r="WUN169" s="14"/>
      <c r="WUO169" s="14"/>
      <c r="WUP169" s="14"/>
      <c r="WUQ169" s="14"/>
      <c r="WUR169" s="14"/>
      <c r="WUS169" s="14"/>
      <c r="WUT169" s="14"/>
      <c r="WUU169" s="14"/>
      <c r="WUV169" s="14"/>
      <c r="WUW169" s="14"/>
      <c r="WUX169" s="14"/>
      <c r="WUY169" s="14"/>
      <c r="WUZ169" s="14"/>
      <c r="WVA169" s="14"/>
      <c r="WVB169" s="14"/>
      <c r="WVC169" s="14"/>
      <c r="WVD169" s="14"/>
      <c r="WVE169" s="14"/>
      <c r="WVF169" s="14"/>
      <c r="WVG169" s="14"/>
      <c r="WVH169" s="14"/>
      <c r="WVI169" s="14"/>
      <c r="WVJ169" s="14"/>
      <c r="WVK169" s="14"/>
      <c r="WVL169" s="14"/>
      <c r="WVM169" s="14"/>
      <c r="WVN169" s="14"/>
      <c r="WVO169" s="14"/>
      <c r="WVP169" s="14"/>
      <c r="WVQ169" s="14"/>
      <c r="WVR169" s="14"/>
      <c r="WVS169" s="14"/>
      <c r="WVT169" s="14"/>
      <c r="WVU169" s="14"/>
      <c r="WVV169" s="14"/>
      <c r="WVW169" s="14"/>
      <c r="WVX169" s="14"/>
      <c r="WVY169" s="14"/>
      <c r="WVZ169" s="14"/>
      <c r="WWA169" s="14"/>
      <c r="WWB169" s="14"/>
      <c r="WWC169" s="14"/>
      <c r="WWD169" s="14"/>
      <c r="WWE169" s="14"/>
      <c r="WWF169" s="14"/>
      <c r="WWG169" s="14"/>
      <c r="WWH169" s="14"/>
      <c r="WWI169" s="14"/>
      <c r="WWJ169" s="14"/>
      <c r="WWK169" s="14"/>
      <c r="WWL169" s="14"/>
      <c r="WWM169" s="14"/>
      <c r="WWN169" s="14"/>
      <c r="WWO169" s="14"/>
      <c r="WWP169" s="14"/>
      <c r="WWQ169" s="14"/>
      <c r="WWR169" s="14"/>
      <c r="WWS169" s="14"/>
      <c r="WWT169" s="14"/>
      <c r="WWU169" s="14"/>
      <c r="WWV169" s="14"/>
      <c r="WWW169" s="14"/>
      <c r="WWX169" s="14"/>
      <c r="WWY169" s="14"/>
      <c r="WWZ169" s="14"/>
      <c r="WXA169" s="14"/>
      <c r="WXB169" s="14"/>
      <c r="WXC169" s="14"/>
      <c r="WXD169" s="14"/>
      <c r="WXE169" s="14"/>
      <c r="WXF169" s="14"/>
      <c r="WXG169" s="14"/>
      <c r="WXH169" s="14"/>
      <c r="WXI169" s="14"/>
      <c r="WXJ169" s="14"/>
      <c r="WXK169" s="14"/>
      <c r="WXL169" s="14"/>
      <c r="WXM169" s="14"/>
      <c r="WXN169" s="14"/>
      <c r="WXO169" s="14"/>
      <c r="WXP169" s="14"/>
      <c r="WXQ169" s="14"/>
      <c r="WXR169" s="14"/>
      <c r="WXS169" s="14"/>
      <c r="WXT169" s="14"/>
      <c r="WXU169" s="14"/>
      <c r="WXV169" s="14"/>
      <c r="WXW169" s="14"/>
      <c r="WXX169" s="14"/>
      <c r="WXY169" s="14"/>
      <c r="WXZ169" s="14"/>
      <c r="WYA169" s="14"/>
      <c r="WYB169" s="14"/>
      <c r="WYC169" s="14"/>
      <c r="WYD169" s="14"/>
      <c r="WYE169" s="14"/>
      <c r="WYF169" s="14"/>
      <c r="WYG169" s="14"/>
      <c r="WYH169" s="14"/>
      <c r="WYI169" s="14"/>
      <c r="WYJ169" s="14"/>
      <c r="WYK169" s="14"/>
      <c r="WYL169" s="14"/>
      <c r="WYM169" s="14"/>
      <c r="WYN169" s="14"/>
      <c r="WYO169" s="14"/>
      <c r="WYP169" s="14"/>
      <c r="WYQ169" s="14"/>
      <c r="WYR169" s="14"/>
      <c r="WYS169" s="14"/>
      <c r="WYT169" s="14"/>
      <c r="WYU169" s="14"/>
      <c r="WYV169" s="14"/>
      <c r="WYW169" s="14"/>
      <c r="WYX169" s="14"/>
      <c r="WYY169" s="14"/>
      <c r="WYZ169" s="14"/>
      <c r="WZA169" s="14"/>
      <c r="WZB169" s="14"/>
      <c r="WZC169" s="14"/>
      <c r="WZD169" s="14"/>
      <c r="WZE169" s="14"/>
      <c r="WZF169" s="14"/>
      <c r="WZG169" s="14"/>
      <c r="WZH169" s="14"/>
      <c r="WZI169" s="14"/>
      <c r="WZJ169" s="14"/>
      <c r="WZK169" s="14"/>
      <c r="WZL169" s="14"/>
      <c r="WZM169" s="14"/>
      <c r="WZN169" s="14"/>
      <c r="WZO169" s="14"/>
      <c r="WZP169" s="14"/>
      <c r="WZQ169" s="14"/>
      <c r="WZR169" s="14"/>
      <c r="WZS169" s="14"/>
      <c r="WZT169" s="14"/>
      <c r="WZU169" s="14"/>
      <c r="WZV169" s="14"/>
      <c r="WZW169" s="14"/>
      <c r="WZX169" s="14"/>
      <c r="WZY169" s="14"/>
      <c r="WZZ169" s="14"/>
      <c r="XAA169" s="14"/>
      <c r="XAB169" s="14"/>
      <c r="XAC169" s="14"/>
      <c r="XAD169" s="14"/>
      <c r="XAE169" s="14"/>
      <c r="XAF169" s="14"/>
      <c r="XAG169" s="14"/>
      <c r="XAH169" s="14"/>
      <c r="XAI169" s="14"/>
      <c r="XAJ169" s="14"/>
      <c r="XAK169" s="14"/>
      <c r="XAL169" s="14"/>
      <c r="XAM169" s="14"/>
      <c r="XAN169" s="14"/>
      <c r="XAO169" s="14"/>
      <c r="XAP169" s="14"/>
      <c r="XAQ169" s="14"/>
      <c r="XAR169" s="14"/>
      <c r="XAS169" s="14"/>
      <c r="XAT169" s="14"/>
      <c r="XAU169" s="14"/>
      <c r="XAV169" s="14"/>
      <c r="XAW169" s="14"/>
      <c r="XAX169" s="14"/>
      <c r="XAY169" s="14"/>
      <c r="XAZ169" s="14"/>
      <c r="XBA169" s="14"/>
      <c r="XBB169" s="14"/>
      <c r="XBC169" s="14"/>
      <c r="XBD169" s="14"/>
      <c r="XBE169" s="14"/>
      <c r="XBF169" s="14"/>
      <c r="XBG169" s="14"/>
      <c r="XBH169" s="14"/>
      <c r="XBI169" s="14"/>
      <c r="XBJ169" s="14"/>
      <c r="XBK169" s="14"/>
      <c r="XBL169" s="14"/>
      <c r="XBM169" s="14"/>
      <c r="XBN169" s="14"/>
      <c r="XBO169" s="14"/>
      <c r="XBP169" s="14"/>
      <c r="XBQ169" s="14"/>
      <c r="XBR169" s="14"/>
      <c r="XBS169" s="14"/>
      <c r="XBT169" s="14"/>
      <c r="XBU169" s="14"/>
      <c r="XBV169" s="14"/>
      <c r="XBW169" s="14"/>
      <c r="XBX169" s="14"/>
      <c r="XBY169" s="14"/>
      <c r="XBZ169" s="14"/>
      <c r="XCA169" s="14"/>
      <c r="XCB169" s="14"/>
      <c r="XCC169" s="14"/>
      <c r="XCD169" s="14"/>
      <c r="XCE169" s="14"/>
      <c r="XCF169" s="14"/>
      <c r="XCG169" s="14"/>
      <c r="XCH169" s="14"/>
      <c r="XCI169" s="14"/>
      <c r="XCJ169" s="14"/>
      <c r="XCK169" s="14"/>
      <c r="XCL169" s="14"/>
      <c r="XCM169" s="14"/>
      <c r="XCN169" s="14"/>
      <c r="XCO169" s="14"/>
      <c r="XCP169" s="14"/>
      <c r="XCQ169" s="14"/>
      <c r="XCR169" s="14"/>
      <c r="XCS169" s="14"/>
      <c r="XCT169" s="14"/>
      <c r="XCU169" s="14"/>
      <c r="XCV169" s="14"/>
      <c r="XCW169" s="14"/>
      <c r="XCX169" s="14"/>
      <c r="XCY169" s="14"/>
      <c r="XCZ169" s="14"/>
      <c r="XDA169" s="14"/>
      <c r="XDB169" s="14"/>
      <c r="XDC169" s="14"/>
      <c r="XDD169" s="14"/>
      <c r="XDE169" s="14"/>
      <c r="XDF169" s="14"/>
      <c r="XDG169" s="14"/>
      <c r="XDH169" s="14"/>
      <c r="XDI169" s="14"/>
      <c r="XDJ169" s="14"/>
      <c r="XDK169" s="14"/>
      <c r="XDL169" s="14"/>
      <c r="XDM169" s="14"/>
      <c r="XDN169" s="14"/>
      <c r="XDO169" s="14"/>
      <c r="XDP169" s="14"/>
      <c r="XDQ169" s="14"/>
      <c r="XDR169" s="14"/>
      <c r="XDS169" s="14"/>
      <c r="XDT169" s="14"/>
      <c r="XDU169" s="14"/>
      <c r="XDV169" s="14"/>
      <c r="XDW169" s="14"/>
      <c r="XDX169" s="14"/>
      <c r="XDY169" s="14"/>
      <c r="XDZ169" s="14"/>
      <c r="XEA169" s="14"/>
      <c r="XEB169" s="14"/>
      <c r="XEC169" s="14"/>
      <c r="XED169" s="14"/>
      <c r="XEE169" s="14"/>
      <c r="XEF169" s="14"/>
      <c r="XEG169" s="14"/>
      <c r="XEH169" s="14"/>
      <c r="XEI169" s="14"/>
      <c r="XEJ169" s="14"/>
      <c r="XEK169" s="14"/>
      <c r="XEL169" s="14"/>
      <c r="XEM169" s="14"/>
      <c r="XEN169" s="14"/>
      <c r="XEO169" s="14"/>
      <c r="XEP169" s="14"/>
      <c r="XEQ169" s="14"/>
      <c r="XER169" s="14"/>
      <c r="XES169" s="14"/>
      <c r="XET169" s="14"/>
      <c r="XEU169" s="14"/>
      <c r="XEV169" s="14"/>
      <c r="XEW169" s="14"/>
      <c r="XEX169" s="14"/>
      <c r="XEY169" s="14"/>
      <c r="XEZ169" s="14"/>
      <c r="XFA169" s="14"/>
      <c r="XFB169" s="14"/>
      <c r="XFC169" s="14"/>
    </row>
    <row r="170" spans="1:16383" ht="15.75" thickBot="1" x14ac:dyDescent="0.3">
      <c r="A170" s="1050" t="e">
        <f t="shared" si="99"/>
        <v>#REF!</v>
      </c>
      <c r="B170" s="1239" t="s">
        <v>38</v>
      </c>
      <c r="C170" s="1240"/>
      <c r="D170" s="482" t="s">
        <v>605</v>
      </c>
      <c r="E170" s="551">
        <v>45658</v>
      </c>
      <c r="F170" s="551">
        <v>45689</v>
      </c>
      <c r="G170" s="551">
        <v>45717</v>
      </c>
      <c r="H170" s="551">
        <v>45748</v>
      </c>
      <c r="I170" s="551">
        <v>45778</v>
      </c>
      <c r="J170" s="551">
        <v>45809</v>
      </c>
      <c r="K170" s="551">
        <v>45839</v>
      </c>
      <c r="L170" s="551">
        <v>45870</v>
      </c>
      <c r="M170" s="551">
        <v>45901</v>
      </c>
      <c r="N170" s="551">
        <v>45931</v>
      </c>
      <c r="O170" s="551">
        <v>45962</v>
      </c>
      <c r="P170" s="783" t="s">
        <v>16</v>
      </c>
    </row>
    <row r="171" spans="1:16383" x14ac:dyDescent="0.25">
      <c r="A171" s="1051" t="e">
        <f t="shared" si="99"/>
        <v>#REF!</v>
      </c>
      <c r="B171" s="1241" t="s">
        <v>233</v>
      </c>
      <c r="C171" s="1242"/>
      <c r="D171" s="929">
        <v>0.49</v>
      </c>
      <c r="E171" s="952"/>
      <c r="F171" s="952"/>
      <c r="G171" s="952"/>
      <c r="H171" s="952"/>
      <c r="I171" s="952"/>
      <c r="J171" s="952"/>
      <c r="K171" s="952"/>
      <c r="L171" s="952"/>
      <c r="M171" s="952"/>
      <c r="N171" s="952"/>
      <c r="O171" s="952"/>
      <c r="P171" s="953"/>
    </row>
    <row r="172" spans="1:16383" x14ac:dyDescent="0.25">
      <c r="A172" s="1051" t="e">
        <f t="shared" si="99"/>
        <v>#REF!</v>
      </c>
      <c r="B172" s="1255" t="s">
        <v>358</v>
      </c>
      <c r="C172" s="1256"/>
      <c r="D172" s="1025">
        <f>+'DATOS CAMEP'!H37*D171</f>
        <v>47412289.0068314</v>
      </c>
      <c r="E172" s="761">
        <f>+'DATOS CAMEP'!I37*D171</f>
        <v>49435514.865580261</v>
      </c>
      <c r="F172" s="761">
        <f>+'DATOS CAMEP'!I37*D171</f>
        <v>49435514.865580261</v>
      </c>
      <c r="G172" s="761">
        <f>+'DATOS CAMEP'!I37*D171</f>
        <v>49435514.865580261</v>
      </c>
      <c r="H172" s="761">
        <f>+'DATOS CAMEP'!I37*D171</f>
        <v>49435514.865580261</v>
      </c>
      <c r="I172" s="761">
        <f>+'DATOS CAMEP'!I37*D171</f>
        <v>49435514.865580261</v>
      </c>
      <c r="J172" s="761">
        <f>+'DATOS CAMEP'!I37*D171</f>
        <v>49435514.865580261</v>
      </c>
      <c r="K172" s="761">
        <f>+'DATOS CAMEP'!I37*D171</f>
        <v>49435514.865580261</v>
      </c>
      <c r="L172" s="761">
        <f>+'DATOS CAMEP'!I37*D171</f>
        <v>49435514.865580261</v>
      </c>
      <c r="M172" s="761">
        <f>+'DATOS CAMEP'!I37*D171</f>
        <v>49435514.865580261</v>
      </c>
      <c r="N172" s="761">
        <f>+'DATOS CAMEP'!I37*D171</f>
        <v>49435514.865580261</v>
      </c>
      <c r="O172" s="761">
        <f>+'DATOS CAMEP'!I37*D171</f>
        <v>49435514.865580261</v>
      </c>
      <c r="P172" s="762">
        <f t="shared" ref="P172:P206" si="100">SUM(D172:O172)</f>
        <v>591202952.52821422</v>
      </c>
    </row>
    <row r="173" spans="1:16383" ht="15" customHeight="1" x14ac:dyDescent="0.25">
      <c r="A173" s="1051" t="e">
        <f t="shared" si="99"/>
        <v>#REF!</v>
      </c>
      <c r="B173" s="1205" t="s">
        <v>737</v>
      </c>
      <c r="C173" s="1206"/>
      <c r="D173" s="770">
        <f>12000000*D171</f>
        <v>5880000</v>
      </c>
      <c r="E173" s="771">
        <f>12000000*D171</f>
        <v>5880000</v>
      </c>
      <c r="F173" s="771">
        <f>12000000*D171</f>
        <v>5880000</v>
      </c>
      <c r="G173" s="771">
        <f>12000000*D171</f>
        <v>5880000</v>
      </c>
      <c r="H173" s="771">
        <f>12000000*D171</f>
        <v>5880000</v>
      </c>
      <c r="I173" s="771">
        <f>12000000*D171</f>
        <v>5880000</v>
      </c>
      <c r="J173" s="771">
        <f>12000000*D171</f>
        <v>5880000</v>
      </c>
      <c r="K173" s="771">
        <f>12000000*D171</f>
        <v>5880000</v>
      </c>
      <c r="L173" s="771">
        <f>12000000*D171</f>
        <v>5880000</v>
      </c>
      <c r="M173" s="771">
        <f>12000000*D171</f>
        <v>5880000</v>
      </c>
      <c r="N173" s="771">
        <f>12000000*D171</f>
        <v>5880000</v>
      </c>
      <c r="O173" s="771">
        <f>12000000*D171</f>
        <v>5880000</v>
      </c>
      <c r="P173" s="972">
        <f t="shared" si="100"/>
        <v>70560000</v>
      </c>
    </row>
    <row r="174" spans="1:16383" x14ac:dyDescent="0.25">
      <c r="A174" s="1051" t="e">
        <f t="shared" si="99"/>
        <v>#REF!</v>
      </c>
      <c r="B174" s="1243" t="s">
        <v>356</v>
      </c>
      <c r="C174" s="1244"/>
      <c r="D174" s="769">
        <f>+'PROYECCION DE GASTOS'!K127*'VALORACION FINANCIERA 729-20'!D171</f>
        <v>268696.10591399245</v>
      </c>
      <c r="E174" s="935">
        <f>+C208+D208</f>
        <v>68452166.17108795</v>
      </c>
      <c r="F174" s="761">
        <v>0</v>
      </c>
      <c r="G174" s="761">
        <v>0</v>
      </c>
      <c r="H174" s="761">
        <v>0</v>
      </c>
      <c r="I174" s="761">
        <v>0</v>
      </c>
      <c r="J174" s="761">
        <v>0</v>
      </c>
      <c r="K174" s="761">
        <v>0</v>
      </c>
      <c r="L174" s="761">
        <v>0</v>
      </c>
      <c r="M174" s="761">
        <v>0</v>
      </c>
      <c r="N174" s="761">
        <v>0</v>
      </c>
      <c r="O174" s="761">
        <v>0</v>
      </c>
      <c r="P174" s="762">
        <f>SUM(E174:O174)</f>
        <v>68452166.17108795</v>
      </c>
    </row>
    <row r="175" spans="1:16383" x14ac:dyDescent="0.25">
      <c r="A175" s="1051" t="e">
        <f t="shared" si="99"/>
        <v>#REF!</v>
      </c>
      <c r="B175" s="1205" t="s">
        <v>121</v>
      </c>
      <c r="C175" s="1206"/>
      <c r="D175" s="772">
        <f t="shared" ref="D175:O175" si="101">D172+D173-((D172+D173)/1.19)</f>
        <v>8508852.8666369468</v>
      </c>
      <c r="E175" s="761">
        <f t="shared" si="101"/>
        <v>8831888.9281178564</v>
      </c>
      <c r="F175" s="761">
        <f t="shared" si="101"/>
        <v>8831888.9281178564</v>
      </c>
      <c r="G175" s="761">
        <f t="shared" si="101"/>
        <v>8831888.9281178564</v>
      </c>
      <c r="H175" s="761">
        <f t="shared" si="101"/>
        <v>8831888.9281178564</v>
      </c>
      <c r="I175" s="761">
        <f t="shared" si="101"/>
        <v>8831888.9281178564</v>
      </c>
      <c r="J175" s="761">
        <f t="shared" si="101"/>
        <v>8831888.9281178564</v>
      </c>
      <c r="K175" s="761">
        <f t="shared" si="101"/>
        <v>8831888.9281178564</v>
      </c>
      <c r="L175" s="761">
        <f t="shared" si="101"/>
        <v>8831888.9281178564</v>
      </c>
      <c r="M175" s="761">
        <f t="shared" si="101"/>
        <v>8831888.9281178564</v>
      </c>
      <c r="N175" s="761">
        <f t="shared" si="101"/>
        <v>8831888.9281178564</v>
      </c>
      <c r="O175" s="761">
        <f t="shared" si="101"/>
        <v>8831888.9281178564</v>
      </c>
      <c r="P175" s="762">
        <f t="shared" si="100"/>
        <v>105659631.07593337</v>
      </c>
    </row>
    <row r="176" spans="1:16383" x14ac:dyDescent="0.25">
      <c r="A176" s="1051" t="e">
        <f t="shared" si="99"/>
        <v>#REF!</v>
      </c>
      <c r="B176" s="1219" t="s">
        <v>87</v>
      </c>
      <c r="C176" s="1220"/>
      <c r="D176" s="763">
        <f>SUM(D172:D174)-D175</f>
        <v>45052132.246108443</v>
      </c>
      <c r="E176" s="764">
        <f t="shared" ref="E176:O176" si="102">SUM(E172:E174)-E175</f>
        <v>114935792.10855035</v>
      </c>
      <c r="F176" s="764">
        <f t="shared" si="102"/>
        <v>46483625.937462404</v>
      </c>
      <c r="G176" s="764">
        <f t="shared" si="102"/>
        <v>46483625.937462404</v>
      </c>
      <c r="H176" s="764">
        <f t="shared" si="102"/>
        <v>46483625.937462404</v>
      </c>
      <c r="I176" s="764">
        <f t="shared" si="102"/>
        <v>46483625.937462404</v>
      </c>
      <c r="J176" s="764">
        <f t="shared" si="102"/>
        <v>46483625.937462404</v>
      </c>
      <c r="K176" s="764">
        <f t="shared" si="102"/>
        <v>46483625.937462404</v>
      </c>
      <c r="L176" s="764">
        <f t="shared" si="102"/>
        <v>46483625.937462404</v>
      </c>
      <c r="M176" s="764">
        <f t="shared" si="102"/>
        <v>46483625.937462404</v>
      </c>
      <c r="N176" s="764">
        <f t="shared" si="102"/>
        <v>46483625.937462404</v>
      </c>
      <c r="O176" s="764">
        <f t="shared" si="102"/>
        <v>46483625.937462404</v>
      </c>
      <c r="P176" s="954">
        <f t="shared" si="100"/>
        <v>624824183.72928274</v>
      </c>
    </row>
    <row r="177" spans="1:16" x14ac:dyDescent="0.25">
      <c r="A177" s="1051" t="e">
        <f t="shared" si="99"/>
        <v>#REF!</v>
      </c>
      <c r="B177" s="1251" t="s">
        <v>234</v>
      </c>
      <c r="C177" s="1252"/>
      <c r="D177" s="1233"/>
      <c r="E177" s="1234"/>
      <c r="F177" s="1234"/>
      <c r="G177" s="1234"/>
      <c r="H177" s="1234"/>
      <c r="I177" s="1234"/>
      <c r="J177" s="1234"/>
      <c r="K177" s="1234"/>
      <c r="L177" s="1234"/>
      <c r="M177" s="1234"/>
      <c r="N177" s="1234"/>
      <c r="O177" s="1234"/>
      <c r="P177" s="1235"/>
    </row>
    <row r="178" spans="1:16" x14ac:dyDescent="0.25">
      <c r="A178" s="1051" t="e">
        <f t="shared" si="99"/>
        <v>#REF!</v>
      </c>
      <c r="B178" s="1245" t="s">
        <v>515</v>
      </c>
      <c r="C178" s="1246"/>
      <c r="D178" s="943">
        <f>+'DATOS MODELO'!K13</f>
        <v>2636343.8961016741</v>
      </c>
      <c r="E178" s="786">
        <f>+'DATOS MODELO'!L13</f>
        <v>2814770.9145412366</v>
      </c>
      <c r="F178" s="766">
        <f>+'DATOS MODELO'!L13</f>
        <v>2814770.9145412366</v>
      </c>
      <c r="G178" s="766">
        <f>+'DATOS MODELO'!L13</f>
        <v>2814770.9145412366</v>
      </c>
      <c r="H178" s="766">
        <f>+'DATOS MODELO'!L13</f>
        <v>2814770.9145412366</v>
      </c>
      <c r="I178" s="766">
        <f>+'DATOS MODELO'!L13</f>
        <v>2814770.9145412366</v>
      </c>
      <c r="J178" s="766">
        <f>+'DATOS MODELO'!L13</f>
        <v>2814770.9145412366</v>
      </c>
      <c r="K178" s="766">
        <f>+'DATOS MODELO'!L13</f>
        <v>2814770.9145412366</v>
      </c>
      <c r="L178" s="766">
        <f>+'DATOS MODELO'!L13</f>
        <v>2814770.9145412366</v>
      </c>
      <c r="M178" s="766">
        <f>+'DATOS MODELO'!L13</f>
        <v>2814770.9145412366</v>
      </c>
      <c r="N178" s="766">
        <f>+'DATOS MODELO'!L13</f>
        <v>2814770.9145412366</v>
      </c>
      <c r="O178" s="766">
        <f>+'DATOS MODELO'!L13</f>
        <v>2814770.9145412366</v>
      </c>
      <c r="P178" s="767">
        <f t="shared" si="100"/>
        <v>33598823.956055276</v>
      </c>
    </row>
    <row r="179" spans="1:16" x14ac:dyDescent="0.25">
      <c r="A179" s="1051" t="e">
        <f t="shared" si="99"/>
        <v>#REF!</v>
      </c>
      <c r="B179" s="1245"/>
      <c r="C179" s="1246"/>
      <c r="D179" s="1018">
        <f>$E$96</f>
        <v>0</v>
      </c>
      <c r="E179" s="805">
        <f t="shared" ref="E179:O179" si="103">$E$96</f>
        <v>0</v>
      </c>
      <c r="F179" s="805">
        <f t="shared" si="103"/>
        <v>0</v>
      </c>
      <c r="G179" s="805">
        <f t="shared" si="103"/>
        <v>0</v>
      </c>
      <c r="H179" s="805">
        <f t="shared" si="103"/>
        <v>0</v>
      </c>
      <c r="I179" s="805">
        <f t="shared" si="103"/>
        <v>0</v>
      </c>
      <c r="J179" s="805">
        <f t="shared" si="103"/>
        <v>0</v>
      </c>
      <c r="K179" s="805">
        <f t="shared" si="103"/>
        <v>0</v>
      </c>
      <c r="L179" s="805">
        <f t="shared" si="103"/>
        <v>0</v>
      </c>
      <c r="M179" s="805">
        <f t="shared" si="103"/>
        <v>0</v>
      </c>
      <c r="N179" s="805">
        <f t="shared" si="103"/>
        <v>0</v>
      </c>
      <c r="O179" s="805">
        <f t="shared" si="103"/>
        <v>0</v>
      </c>
      <c r="P179" s="1052">
        <f t="shared" si="100"/>
        <v>0</v>
      </c>
    </row>
    <row r="180" spans="1:16" x14ac:dyDescent="0.25">
      <c r="A180" s="1051" t="e">
        <f t="shared" si="99"/>
        <v>#REF!</v>
      </c>
      <c r="B180" s="1247" t="s">
        <v>16</v>
      </c>
      <c r="C180" s="1248"/>
      <c r="D180" s="763">
        <f t="shared" ref="D180:O180" si="104">+D176-D178</f>
        <v>42415788.350006767</v>
      </c>
      <c r="E180" s="764">
        <f t="shared" si="104"/>
        <v>112121021.19400913</v>
      </c>
      <c r="F180" s="764">
        <f t="shared" si="104"/>
        <v>43668855.022921167</v>
      </c>
      <c r="G180" s="764">
        <f t="shared" si="104"/>
        <v>43668855.022921167</v>
      </c>
      <c r="H180" s="764">
        <f t="shared" si="104"/>
        <v>43668855.022921167</v>
      </c>
      <c r="I180" s="764">
        <f t="shared" si="104"/>
        <v>43668855.022921167</v>
      </c>
      <c r="J180" s="764">
        <f t="shared" si="104"/>
        <v>43668855.022921167</v>
      </c>
      <c r="K180" s="764">
        <f t="shared" si="104"/>
        <v>43668855.022921167</v>
      </c>
      <c r="L180" s="764">
        <f t="shared" si="104"/>
        <v>43668855.022921167</v>
      </c>
      <c r="M180" s="764">
        <f t="shared" si="104"/>
        <v>43668855.022921167</v>
      </c>
      <c r="N180" s="764">
        <f t="shared" si="104"/>
        <v>43668855.022921167</v>
      </c>
      <c r="O180" s="764">
        <f t="shared" si="104"/>
        <v>43668855.022921167</v>
      </c>
      <c r="P180" s="954">
        <f>SUM(D180:O180)</f>
        <v>591225359.77322745</v>
      </c>
    </row>
    <row r="181" spans="1:16" x14ac:dyDescent="0.25">
      <c r="A181" s="1051" t="e">
        <f t="shared" si="99"/>
        <v>#REF!</v>
      </c>
      <c r="B181" s="1229" t="s">
        <v>229</v>
      </c>
      <c r="C181" s="1230"/>
      <c r="D181" s="1200"/>
      <c r="E181" s="1201"/>
      <c r="F181" s="1201"/>
      <c r="G181" s="1201"/>
      <c r="H181" s="1201"/>
      <c r="I181" s="1201"/>
      <c r="J181" s="1201"/>
      <c r="K181" s="1201"/>
      <c r="L181" s="1201"/>
      <c r="M181" s="1201"/>
      <c r="N181" s="1201"/>
      <c r="O181" s="1201"/>
      <c r="P181" s="1202"/>
    </row>
    <row r="182" spans="1:16" x14ac:dyDescent="0.25">
      <c r="A182" s="1051" t="e">
        <f t="shared" si="99"/>
        <v>#REF!</v>
      </c>
      <c r="B182" s="1205" t="s">
        <v>101</v>
      </c>
      <c r="C182" s="1206"/>
      <c r="D182" s="772">
        <f>+'PROYECCION DE GASTOS'!L111*D171</f>
        <v>21646852.263736576</v>
      </c>
      <c r="E182" s="761">
        <f>+'PROYECCION DE GASTOS'!M111*D171</f>
        <v>23086420.307671875</v>
      </c>
      <c r="F182" s="761">
        <f>+'PROYECCION DE GASTOS'!M111*D171</f>
        <v>23086420.307671875</v>
      </c>
      <c r="G182" s="761">
        <f>+'PROYECCION DE GASTOS'!M111*D171</f>
        <v>23086420.307671875</v>
      </c>
      <c r="H182" s="761">
        <f>+'PROYECCION DE GASTOS'!M111*D171</f>
        <v>23086420.307671875</v>
      </c>
      <c r="I182" s="761">
        <f>+'PROYECCION DE GASTOS'!M111*D171</f>
        <v>23086420.307671875</v>
      </c>
      <c r="J182" s="761">
        <f>+'PROYECCION DE GASTOS'!M111*D171</f>
        <v>23086420.307671875</v>
      </c>
      <c r="K182" s="761">
        <f>+'PROYECCION DE GASTOS'!M111*D171</f>
        <v>23086420.307671875</v>
      </c>
      <c r="L182" s="761">
        <f>+'PROYECCION DE GASTOS'!M111*D171</f>
        <v>23086420.307671875</v>
      </c>
      <c r="M182" s="761">
        <f>+'PROYECCION DE GASTOS'!M111*D171</f>
        <v>23086420.307671875</v>
      </c>
      <c r="N182" s="761">
        <f>+'PROYECCION DE GASTOS'!M111*D171</f>
        <v>23086420.307671875</v>
      </c>
      <c r="O182" s="761">
        <f>+'PROYECCION DE GASTOS'!M111*D171</f>
        <v>23086420.307671875</v>
      </c>
      <c r="P182" s="762">
        <f t="shared" si="100"/>
        <v>275597475.6481272</v>
      </c>
    </row>
    <row r="183" spans="1:16" ht="15" customHeight="1" x14ac:dyDescent="0.25">
      <c r="A183" s="1051" t="e">
        <f t="shared" si="99"/>
        <v>#REF!</v>
      </c>
      <c r="B183" s="1205" t="s">
        <v>231</v>
      </c>
      <c r="C183" s="1206"/>
      <c r="D183" s="772" t="s">
        <v>749</v>
      </c>
      <c r="E183" s="761">
        <f>+'PROYECCION DE GASTOS'!L127*D171</f>
        <v>280106.55158037896</v>
      </c>
      <c r="F183" s="761">
        <f>+'PROYECCION DE GASTOS'!L127*D171</f>
        <v>280106.55158037896</v>
      </c>
      <c r="G183" s="761">
        <f>+'PROYECCION DE GASTOS'!L127*D171</f>
        <v>280106.55158037896</v>
      </c>
      <c r="H183" s="761">
        <f>+'PROYECCION DE GASTOS'!L127*D171</f>
        <v>280106.55158037896</v>
      </c>
      <c r="I183" s="761">
        <f>+'PROYECCION DE GASTOS'!L127*D171</f>
        <v>280106.55158037896</v>
      </c>
      <c r="J183" s="761">
        <f>+'PROYECCION DE GASTOS'!L127*D171</f>
        <v>280106.55158037896</v>
      </c>
      <c r="K183" s="761">
        <f>+'PROYECCION DE GASTOS'!L127*D171</f>
        <v>280106.55158037896</v>
      </c>
      <c r="L183" s="761">
        <f>+'PROYECCION DE GASTOS'!L127*D171</f>
        <v>280106.55158037896</v>
      </c>
      <c r="M183" s="761">
        <f>+'PROYECCION DE GASTOS'!L127*D171</f>
        <v>280106.55158037896</v>
      </c>
      <c r="N183" s="761">
        <f>+'PROYECCION DE GASTOS'!L127*D171</f>
        <v>280106.55158037896</v>
      </c>
      <c r="O183" s="761">
        <f>+'PROYECCION DE GASTOS'!L127*D171</f>
        <v>280106.55158037896</v>
      </c>
      <c r="P183" s="762">
        <f>+SUM(D183:O183)</f>
        <v>3081172.067384168</v>
      </c>
    </row>
    <row r="184" spans="1:16" x14ac:dyDescent="0.25">
      <c r="A184" s="1051" t="e">
        <f>#REF!+1</f>
        <v>#REF!</v>
      </c>
      <c r="B184" s="1205" t="s">
        <v>250</v>
      </c>
      <c r="C184" s="1206"/>
      <c r="D184" s="772">
        <f>SUM(D182:D183)*10%</f>
        <v>2164685.2263736576</v>
      </c>
      <c r="E184" s="761">
        <f>SUM(E182:E183)*10%</f>
        <v>2336652.6859252257</v>
      </c>
      <c r="F184" s="761">
        <f>SUM(F182:F183)*10%</f>
        <v>2336652.6859252257</v>
      </c>
      <c r="G184" s="761">
        <f>SUM(G182:G183)*10%</f>
        <v>2336652.6859252257</v>
      </c>
      <c r="H184" s="761">
        <f t="shared" ref="H184:P184" si="105">SUM(H182:H183)*10%</f>
        <v>2336652.6859252257</v>
      </c>
      <c r="I184" s="761">
        <f t="shared" si="105"/>
        <v>2336652.6859252257</v>
      </c>
      <c r="J184" s="761">
        <f t="shared" si="105"/>
        <v>2336652.6859252257</v>
      </c>
      <c r="K184" s="761">
        <f t="shared" si="105"/>
        <v>2336652.6859252257</v>
      </c>
      <c r="L184" s="761">
        <f t="shared" si="105"/>
        <v>2336652.6859252257</v>
      </c>
      <c r="M184" s="761">
        <f t="shared" si="105"/>
        <v>2336652.6859252257</v>
      </c>
      <c r="N184" s="761">
        <f t="shared" si="105"/>
        <v>2336652.6859252257</v>
      </c>
      <c r="O184" s="761">
        <f t="shared" si="105"/>
        <v>2336652.6859252257</v>
      </c>
      <c r="P184" s="761">
        <f t="shared" si="105"/>
        <v>27867864.77155114</v>
      </c>
    </row>
    <row r="185" spans="1:16" x14ac:dyDescent="0.25">
      <c r="A185" s="1051" t="e">
        <f t="shared" si="99"/>
        <v>#REF!</v>
      </c>
      <c r="B185" s="1249" t="s">
        <v>598</v>
      </c>
      <c r="C185" s="1250"/>
      <c r="D185" s="772">
        <f>180000+'PROYECCION DE GASTOS'!K140*D171</f>
        <v>535784.87028802186</v>
      </c>
      <c r="E185" s="761">
        <v>0</v>
      </c>
      <c r="F185" s="761">
        <v>0</v>
      </c>
      <c r="G185" s="761">
        <v>0</v>
      </c>
      <c r="H185" s="761">
        <v>0</v>
      </c>
      <c r="I185" s="761">
        <v>0</v>
      </c>
      <c r="J185" s="761">
        <v>0</v>
      </c>
      <c r="K185" s="761">
        <v>0</v>
      </c>
      <c r="L185" s="761">
        <v>0</v>
      </c>
      <c r="M185" s="761">
        <v>0</v>
      </c>
      <c r="N185" s="761">
        <v>0</v>
      </c>
      <c r="O185" s="761">
        <v>0</v>
      </c>
      <c r="P185" s="762">
        <f t="shared" si="100"/>
        <v>535784.87028802186</v>
      </c>
    </row>
    <row r="186" spans="1:16" x14ac:dyDescent="0.25">
      <c r="A186" s="1051" t="e">
        <f t="shared" si="99"/>
        <v>#REF!</v>
      </c>
      <c r="B186" s="773" t="s">
        <v>28</v>
      </c>
      <c r="C186" s="774">
        <v>9.6600000000000002E-3</v>
      </c>
      <c r="D186" s="772">
        <f>+$C186*D172/1.19</f>
        <v>384876.22840839607</v>
      </c>
      <c r="E186" s="761">
        <f>+C186*E172/1.19</f>
        <v>401300.06185000448</v>
      </c>
      <c r="F186" s="761">
        <f t="shared" ref="F186:O186" si="106">+$C$19*F172/1.19</f>
        <v>401300.06185000448</v>
      </c>
      <c r="G186" s="761">
        <f t="shared" si="106"/>
        <v>401300.06185000448</v>
      </c>
      <c r="H186" s="761">
        <f t="shared" si="106"/>
        <v>401300.06185000448</v>
      </c>
      <c r="I186" s="761">
        <f t="shared" si="106"/>
        <v>401300.06185000448</v>
      </c>
      <c r="J186" s="761">
        <f t="shared" si="106"/>
        <v>401300.06185000448</v>
      </c>
      <c r="K186" s="761">
        <f t="shared" si="106"/>
        <v>401300.06185000448</v>
      </c>
      <c r="L186" s="761">
        <f t="shared" si="106"/>
        <v>401300.06185000448</v>
      </c>
      <c r="M186" s="761">
        <f t="shared" si="106"/>
        <v>401300.06185000448</v>
      </c>
      <c r="N186" s="761">
        <f t="shared" si="106"/>
        <v>401300.06185000448</v>
      </c>
      <c r="O186" s="761">
        <f t="shared" si="106"/>
        <v>401300.06185000448</v>
      </c>
      <c r="P186" s="762">
        <f t="shared" si="100"/>
        <v>4799176.9087584447</v>
      </c>
    </row>
    <row r="187" spans="1:16" x14ac:dyDescent="0.25">
      <c r="A187" s="1051" t="e">
        <f t="shared" si="99"/>
        <v>#REF!</v>
      </c>
      <c r="B187" s="773" t="s">
        <v>98</v>
      </c>
      <c r="C187" s="775">
        <v>0.15</v>
      </c>
      <c r="D187" s="772">
        <f>$C187*D186</f>
        <v>57731.434261259412</v>
      </c>
      <c r="E187" s="761">
        <f t="shared" ref="E187:O187" si="107">$C$20*E186</f>
        <v>60195.009277500671</v>
      </c>
      <c r="F187" s="761">
        <f t="shared" si="107"/>
        <v>60195.009277500671</v>
      </c>
      <c r="G187" s="761">
        <f t="shared" si="107"/>
        <v>60195.009277500671</v>
      </c>
      <c r="H187" s="761">
        <f t="shared" si="107"/>
        <v>60195.009277500671</v>
      </c>
      <c r="I187" s="761">
        <f t="shared" si="107"/>
        <v>60195.009277500671</v>
      </c>
      <c r="J187" s="761">
        <f t="shared" si="107"/>
        <v>60195.009277500671</v>
      </c>
      <c r="K187" s="761">
        <f t="shared" si="107"/>
        <v>60195.009277500671</v>
      </c>
      <c r="L187" s="761">
        <f t="shared" si="107"/>
        <v>60195.009277500671</v>
      </c>
      <c r="M187" s="761">
        <f t="shared" si="107"/>
        <v>60195.009277500671</v>
      </c>
      <c r="N187" s="761">
        <f t="shared" si="107"/>
        <v>60195.009277500671</v>
      </c>
      <c r="O187" s="761">
        <f t="shared" si="107"/>
        <v>60195.009277500671</v>
      </c>
      <c r="P187" s="762">
        <f t="shared" si="100"/>
        <v>719876.53631376685</v>
      </c>
    </row>
    <row r="188" spans="1:16" ht="15" customHeight="1" x14ac:dyDescent="0.25">
      <c r="A188" s="1051" t="e">
        <f t="shared" si="99"/>
        <v>#REF!</v>
      </c>
      <c r="B188" s="1207" t="s">
        <v>239</v>
      </c>
      <c r="C188" s="1208"/>
      <c r="D188" s="763">
        <f t="shared" ref="D188:O188" si="108">+SUM(D182:D187)</f>
        <v>24789930.02306791</v>
      </c>
      <c r="E188" s="764">
        <f t="shared" si="108"/>
        <v>26164674.616304986</v>
      </c>
      <c r="F188" s="764">
        <f t="shared" si="108"/>
        <v>26164674.616304986</v>
      </c>
      <c r="G188" s="764">
        <f t="shared" si="108"/>
        <v>26164674.616304986</v>
      </c>
      <c r="H188" s="764">
        <f t="shared" si="108"/>
        <v>26164674.616304986</v>
      </c>
      <c r="I188" s="764">
        <f t="shared" si="108"/>
        <v>26164674.616304986</v>
      </c>
      <c r="J188" s="764">
        <f t="shared" si="108"/>
        <v>26164674.616304986</v>
      </c>
      <c r="K188" s="764">
        <f t="shared" si="108"/>
        <v>26164674.616304986</v>
      </c>
      <c r="L188" s="764">
        <f t="shared" si="108"/>
        <v>26164674.616304986</v>
      </c>
      <c r="M188" s="764">
        <f t="shared" si="108"/>
        <v>26164674.616304986</v>
      </c>
      <c r="N188" s="764">
        <f t="shared" si="108"/>
        <v>26164674.616304986</v>
      </c>
      <c r="O188" s="764">
        <f t="shared" si="108"/>
        <v>26164674.616304986</v>
      </c>
      <c r="P188" s="954">
        <f t="shared" si="100"/>
        <v>312601350.80242282</v>
      </c>
    </row>
    <row r="189" spans="1:16" x14ac:dyDescent="0.25">
      <c r="A189" s="1051" t="e">
        <f t="shared" si="99"/>
        <v>#REF!</v>
      </c>
      <c r="B189" s="1229" t="s">
        <v>232</v>
      </c>
      <c r="C189" s="1230"/>
      <c r="D189" s="1197"/>
      <c r="E189" s="1198"/>
      <c r="F189" s="1198"/>
      <c r="G189" s="1198"/>
      <c r="H189" s="1198"/>
      <c r="I189" s="1198"/>
      <c r="J189" s="1198"/>
      <c r="K189" s="1198"/>
      <c r="L189" s="1198"/>
      <c r="M189" s="1198"/>
      <c r="N189" s="1198"/>
      <c r="O189" s="1198"/>
      <c r="P189" s="1199"/>
    </row>
    <row r="190" spans="1:16" x14ac:dyDescent="0.25">
      <c r="A190" s="1051" t="e">
        <f t="shared" si="99"/>
        <v>#REF!</v>
      </c>
      <c r="B190" s="1243" t="s">
        <v>103</v>
      </c>
      <c r="C190" s="1244"/>
      <c r="D190" s="772">
        <f>+'PROYECCION DE GASTOS'!K121*D171</f>
        <v>9413658.5843353048</v>
      </c>
      <c r="E190" s="761">
        <f>+'PROYECCION DE GASTOS'!L121*D171</f>
        <v>10034697.935330361</v>
      </c>
      <c r="F190" s="761">
        <f>+'PROYECCION DE GASTOS'!L121*D171</f>
        <v>10034697.935330361</v>
      </c>
      <c r="G190" s="761">
        <f>+'PROYECCION DE GASTOS'!L121*D171</f>
        <v>10034697.935330361</v>
      </c>
      <c r="H190" s="761">
        <f>+'PROYECCION DE GASTOS'!L121*D171</f>
        <v>10034697.935330361</v>
      </c>
      <c r="I190" s="761">
        <f>+'PROYECCION DE GASTOS'!L121*D171</f>
        <v>10034697.935330361</v>
      </c>
      <c r="J190" s="761">
        <f>+'PROYECCION DE GASTOS'!L121*D171</f>
        <v>10034697.935330361</v>
      </c>
      <c r="K190" s="761">
        <f>+'PROYECCION DE GASTOS'!L121*D171</f>
        <v>10034697.935330361</v>
      </c>
      <c r="L190" s="761">
        <f>+'PROYECCION DE GASTOS'!L121*D171</f>
        <v>10034697.935330361</v>
      </c>
      <c r="M190" s="761">
        <f>+'PROYECCION DE GASTOS'!L121*D171</f>
        <v>10034697.935330361</v>
      </c>
      <c r="N190" s="761">
        <f>+'PROYECCION DE GASTOS'!L121*D171</f>
        <v>10034697.935330361</v>
      </c>
      <c r="O190" s="761">
        <f>+'PROYECCION DE GASTOS'!L121*D171</f>
        <v>10034697.935330361</v>
      </c>
      <c r="P190" s="762">
        <f t="shared" si="100"/>
        <v>119795335.87296927</v>
      </c>
    </row>
    <row r="191" spans="1:16" ht="15" customHeight="1" x14ac:dyDescent="0.25">
      <c r="A191" s="1051" t="e">
        <f t="shared" si="99"/>
        <v>#REF!</v>
      </c>
      <c r="B191" s="1243" t="s">
        <v>235</v>
      </c>
      <c r="C191" s="1244"/>
      <c r="D191" s="772">
        <f>+'PROYECCION DE GASTOS'!K127*D171</f>
        <v>268696.10591399245</v>
      </c>
      <c r="E191" s="761">
        <f>+'PROYECCION DE GASTOS'!L127*D171</f>
        <v>280106.55158037896</v>
      </c>
      <c r="F191" s="761">
        <f>+'PROYECCION DE GASTOS'!L127*D171</f>
        <v>280106.55158037896</v>
      </c>
      <c r="G191" s="761">
        <f>+'PROYECCION DE GASTOS'!L127*D171</f>
        <v>280106.55158037896</v>
      </c>
      <c r="H191" s="761">
        <f>+'PROYECCION DE GASTOS'!L127*D171</f>
        <v>280106.55158037896</v>
      </c>
      <c r="I191" s="761">
        <f>+'PROYECCION DE GASTOS'!L127*D171</f>
        <v>280106.55158037896</v>
      </c>
      <c r="J191" s="761">
        <f>+'PROYECCION DE GASTOS'!L127*D171</f>
        <v>280106.55158037896</v>
      </c>
      <c r="K191" s="761">
        <f>+'PROYECCION DE GASTOS'!L127*D171</f>
        <v>280106.55158037896</v>
      </c>
      <c r="L191" s="761">
        <f>+'PROYECCION DE GASTOS'!L127*D171</f>
        <v>280106.55158037896</v>
      </c>
      <c r="M191" s="761">
        <f>+'PROYECCION DE GASTOS'!L127*D171</f>
        <v>280106.55158037896</v>
      </c>
      <c r="N191" s="761">
        <f>+'PROYECCION DE GASTOS'!L127*D171</f>
        <v>280106.55158037896</v>
      </c>
      <c r="O191" s="761">
        <f>+'PROYECCION DE GASTOS'!L127*D171</f>
        <v>280106.55158037896</v>
      </c>
      <c r="P191" s="762">
        <f t="shared" si="100"/>
        <v>3349868.1732981605</v>
      </c>
    </row>
    <row r="192" spans="1:16" x14ac:dyDescent="0.25">
      <c r="A192" s="1051" t="e">
        <f t="shared" si="99"/>
        <v>#REF!</v>
      </c>
      <c r="B192" s="1243" t="s">
        <v>230</v>
      </c>
      <c r="C192" s="1244"/>
      <c r="D192" s="772">
        <f>+(D191*10%)*4.21%+(40000)</f>
        <v>41131.210605897912</v>
      </c>
      <c r="E192" s="761">
        <f>+(E191*10%)*4.21%+(40000)</f>
        <v>41179.248582153392</v>
      </c>
      <c r="F192" s="761">
        <f>+(F191*10%)*4.21%+(40000)</f>
        <v>41179.248582153392</v>
      </c>
      <c r="G192" s="761">
        <f t="shared" ref="G192:O192" si="109">+(G191*10%)*4.21%+(40000)</f>
        <v>41179.248582153392</v>
      </c>
      <c r="H192" s="761">
        <f t="shared" si="109"/>
        <v>41179.248582153392</v>
      </c>
      <c r="I192" s="761">
        <f t="shared" si="109"/>
        <v>41179.248582153392</v>
      </c>
      <c r="J192" s="761">
        <f t="shared" si="109"/>
        <v>41179.248582153392</v>
      </c>
      <c r="K192" s="761">
        <f t="shared" si="109"/>
        <v>41179.248582153392</v>
      </c>
      <c r="L192" s="761">
        <f t="shared" si="109"/>
        <v>41179.248582153392</v>
      </c>
      <c r="M192" s="761">
        <f t="shared" si="109"/>
        <v>41179.248582153392</v>
      </c>
      <c r="N192" s="761">
        <f t="shared" si="109"/>
        <v>41179.248582153392</v>
      </c>
      <c r="O192" s="761">
        <f t="shared" si="109"/>
        <v>41179.248582153392</v>
      </c>
      <c r="P192" s="762">
        <f t="shared" si="100"/>
        <v>494102.94500958535</v>
      </c>
    </row>
    <row r="193" spans="1:763" x14ac:dyDescent="0.25">
      <c r="A193" s="1051" t="e">
        <f t="shared" si="99"/>
        <v>#REF!</v>
      </c>
      <c r="B193" s="1243" t="s">
        <v>240</v>
      </c>
      <c r="C193" s="1244"/>
      <c r="D193" s="776"/>
      <c r="E193" s="800">
        <v>600000</v>
      </c>
      <c r="F193" s="800">
        <v>0</v>
      </c>
      <c r="G193" s="800">
        <v>0</v>
      </c>
      <c r="H193" s="800">
        <v>0</v>
      </c>
      <c r="I193" s="800">
        <v>0</v>
      </c>
      <c r="J193" s="800">
        <v>0</v>
      </c>
      <c r="K193" s="800">
        <v>0</v>
      </c>
      <c r="L193" s="800">
        <v>0</v>
      </c>
      <c r="M193" s="800">
        <v>0</v>
      </c>
      <c r="N193" s="800">
        <v>0</v>
      </c>
      <c r="O193" s="800">
        <v>0</v>
      </c>
      <c r="P193" s="959">
        <f t="shared" si="100"/>
        <v>600000</v>
      </c>
    </row>
    <row r="194" spans="1:763" x14ac:dyDescent="0.25">
      <c r="A194" s="1051" t="e">
        <f t="shared" si="99"/>
        <v>#REF!</v>
      </c>
      <c r="B194" s="1227" t="s">
        <v>238</v>
      </c>
      <c r="C194" s="1228"/>
      <c r="D194" s="763">
        <f>+SUM(D190:D193)</f>
        <v>9723485.9008551948</v>
      </c>
      <c r="E194" s="764">
        <f>+SUM(E190:E193)</f>
        <v>10955983.735492893</v>
      </c>
      <c r="F194" s="764">
        <f t="shared" ref="F194:O194" si="110">+SUM(F190:F193)</f>
        <v>10355983.735492893</v>
      </c>
      <c r="G194" s="764">
        <f t="shared" si="110"/>
        <v>10355983.735492893</v>
      </c>
      <c r="H194" s="764">
        <f t="shared" si="110"/>
        <v>10355983.735492893</v>
      </c>
      <c r="I194" s="764">
        <f t="shared" si="110"/>
        <v>10355983.735492893</v>
      </c>
      <c r="J194" s="764">
        <f t="shared" si="110"/>
        <v>10355983.735492893</v>
      </c>
      <c r="K194" s="764">
        <f t="shared" si="110"/>
        <v>10355983.735492893</v>
      </c>
      <c r="L194" s="764">
        <f t="shared" si="110"/>
        <v>10355983.735492893</v>
      </c>
      <c r="M194" s="764">
        <f t="shared" si="110"/>
        <v>10355983.735492893</v>
      </c>
      <c r="N194" s="764">
        <f t="shared" si="110"/>
        <v>10355983.735492893</v>
      </c>
      <c r="O194" s="764">
        <f t="shared" si="110"/>
        <v>10355983.735492893</v>
      </c>
      <c r="P194" s="954">
        <f t="shared" si="100"/>
        <v>124239306.99127698</v>
      </c>
    </row>
    <row r="195" spans="1:763" x14ac:dyDescent="0.25">
      <c r="A195" s="1051" t="e">
        <f t="shared" si="99"/>
        <v>#REF!</v>
      </c>
      <c r="B195" s="1219" t="s">
        <v>237</v>
      </c>
      <c r="C195" s="1220"/>
      <c r="D195" s="763">
        <f>+D188+D194</f>
        <v>34513415.923923105</v>
      </c>
      <c r="E195" s="764">
        <f>+E188+E194</f>
        <v>37120658.351797879</v>
      </c>
      <c r="F195" s="764">
        <f t="shared" ref="F195:O195" si="111">+F188+F194</f>
        <v>36520658.351797879</v>
      </c>
      <c r="G195" s="764">
        <f t="shared" si="111"/>
        <v>36520658.351797879</v>
      </c>
      <c r="H195" s="764">
        <f t="shared" si="111"/>
        <v>36520658.351797879</v>
      </c>
      <c r="I195" s="764">
        <f t="shared" si="111"/>
        <v>36520658.351797879</v>
      </c>
      <c r="J195" s="764">
        <f t="shared" si="111"/>
        <v>36520658.351797879</v>
      </c>
      <c r="K195" s="764">
        <f t="shared" si="111"/>
        <v>36520658.351797879</v>
      </c>
      <c r="L195" s="764">
        <f t="shared" si="111"/>
        <v>36520658.351797879</v>
      </c>
      <c r="M195" s="764">
        <f t="shared" si="111"/>
        <v>36520658.351797879</v>
      </c>
      <c r="N195" s="764">
        <f t="shared" si="111"/>
        <v>36520658.351797879</v>
      </c>
      <c r="O195" s="764">
        <f t="shared" si="111"/>
        <v>36520658.351797879</v>
      </c>
      <c r="P195" s="954">
        <f t="shared" si="100"/>
        <v>436840657.79369974</v>
      </c>
    </row>
    <row r="196" spans="1:763" x14ac:dyDescent="0.25">
      <c r="A196" s="1051" t="e">
        <f t="shared" si="99"/>
        <v>#REF!</v>
      </c>
      <c r="B196" s="1227" t="s">
        <v>30</v>
      </c>
      <c r="C196" s="1228"/>
      <c r="D196" s="763">
        <f>+D180-D195</f>
        <v>7902372.4260836616</v>
      </c>
      <c r="E196" s="763">
        <f>+E180-E195</f>
        <v>75000362.842211246</v>
      </c>
      <c r="F196" s="763">
        <f t="shared" ref="F196:O196" si="112">+F180-F195</f>
        <v>7148196.6711232886</v>
      </c>
      <c r="G196" s="763">
        <f t="shared" si="112"/>
        <v>7148196.6711232886</v>
      </c>
      <c r="H196" s="763">
        <f t="shared" si="112"/>
        <v>7148196.6711232886</v>
      </c>
      <c r="I196" s="763">
        <f t="shared" si="112"/>
        <v>7148196.6711232886</v>
      </c>
      <c r="J196" s="763">
        <f t="shared" si="112"/>
        <v>7148196.6711232886</v>
      </c>
      <c r="K196" s="763">
        <f t="shared" si="112"/>
        <v>7148196.6711232886</v>
      </c>
      <c r="L196" s="763">
        <f t="shared" si="112"/>
        <v>7148196.6711232886</v>
      </c>
      <c r="M196" s="763">
        <f t="shared" si="112"/>
        <v>7148196.6711232886</v>
      </c>
      <c r="N196" s="763">
        <f t="shared" si="112"/>
        <v>7148196.6711232886</v>
      </c>
      <c r="O196" s="763">
        <f t="shared" si="112"/>
        <v>7148196.6711232886</v>
      </c>
      <c r="P196" s="954">
        <f t="shared" si="100"/>
        <v>154384701.97952786</v>
      </c>
    </row>
    <row r="197" spans="1:763" x14ac:dyDescent="0.25">
      <c r="A197" s="1051" t="e">
        <f t="shared" si="99"/>
        <v>#REF!</v>
      </c>
      <c r="B197" s="1229" t="s">
        <v>505</v>
      </c>
      <c r="C197" s="1230"/>
      <c r="D197" s="1236"/>
      <c r="E197" s="1237"/>
      <c r="F197" s="1237"/>
      <c r="G197" s="1237"/>
      <c r="H197" s="1237"/>
      <c r="I197" s="1237"/>
      <c r="J197" s="1237"/>
      <c r="K197" s="1237"/>
      <c r="L197" s="1237"/>
      <c r="M197" s="1237"/>
      <c r="N197" s="1237"/>
      <c r="O197" s="1237"/>
      <c r="P197" s="1238"/>
    </row>
    <row r="198" spans="1:763" x14ac:dyDescent="0.25">
      <c r="A198" s="1051" t="e">
        <f t="shared" si="99"/>
        <v>#REF!</v>
      </c>
      <c r="B198" s="778" t="s">
        <v>97</v>
      </c>
      <c r="C198" s="779">
        <v>3.5000000000000003E-2</v>
      </c>
      <c r="D198" s="1011">
        <f t="shared" ref="D198:O198" si="113">D173*1.19*$C198</f>
        <v>244902.00000000003</v>
      </c>
      <c r="E198" s="833">
        <f t="shared" si="113"/>
        <v>244902.00000000003</v>
      </c>
      <c r="F198" s="833">
        <f t="shared" si="113"/>
        <v>244902.00000000003</v>
      </c>
      <c r="G198" s="833">
        <f t="shared" si="113"/>
        <v>244902.00000000003</v>
      </c>
      <c r="H198" s="833">
        <f t="shared" si="113"/>
        <v>244902.00000000003</v>
      </c>
      <c r="I198" s="833">
        <f t="shared" si="113"/>
        <v>244902.00000000003</v>
      </c>
      <c r="J198" s="833">
        <f t="shared" si="113"/>
        <v>244902.00000000003</v>
      </c>
      <c r="K198" s="833">
        <f t="shared" si="113"/>
        <v>244902.00000000003</v>
      </c>
      <c r="L198" s="833">
        <f t="shared" si="113"/>
        <v>244902.00000000003</v>
      </c>
      <c r="M198" s="833">
        <f t="shared" si="113"/>
        <v>244902.00000000003</v>
      </c>
      <c r="N198" s="833">
        <f t="shared" si="113"/>
        <v>244902.00000000003</v>
      </c>
      <c r="O198" s="833">
        <f t="shared" si="113"/>
        <v>244902.00000000003</v>
      </c>
      <c r="P198" s="999">
        <f t="shared" si="100"/>
        <v>2938824.0000000005</v>
      </c>
    </row>
    <row r="199" spans="1:763" x14ac:dyDescent="0.25">
      <c r="A199" s="1051" t="e">
        <f t="shared" si="99"/>
        <v>#REF!</v>
      </c>
      <c r="B199" s="1229" t="s">
        <v>602</v>
      </c>
      <c r="C199" s="1230"/>
      <c r="D199" s="1197"/>
      <c r="E199" s="1198"/>
      <c r="F199" s="1198"/>
      <c r="G199" s="1198"/>
      <c r="H199" s="1198"/>
      <c r="I199" s="1198"/>
      <c r="J199" s="1198"/>
      <c r="K199" s="1198"/>
      <c r="L199" s="1198"/>
      <c r="M199" s="1198"/>
      <c r="N199" s="1198"/>
      <c r="O199" s="1198"/>
      <c r="P199" s="1199"/>
    </row>
    <row r="200" spans="1:763" x14ac:dyDescent="0.25">
      <c r="A200" s="1051" t="e">
        <f t="shared" si="99"/>
        <v>#REF!</v>
      </c>
      <c r="B200" s="1196" t="s">
        <v>618</v>
      </c>
      <c r="C200" s="1196"/>
      <c r="D200" s="947">
        <v>0</v>
      </c>
      <c r="E200" s="766">
        <v>0</v>
      </c>
      <c r="F200" s="766">
        <v>0</v>
      </c>
      <c r="G200" s="766">
        <v>0</v>
      </c>
      <c r="H200" s="766">
        <v>0</v>
      </c>
      <c r="I200" s="766">
        <v>0</v>
      </c>
      <c r="J200" s="766">
        <v>0</v>
      </c>
      <c r="K200" s="766">
        <v>0</v>
      </c>
      <c r="L200" s="766">
        <v>0</v>
      </c>
      <c r="M200" s="766">
        <v>0</v>
      </c>
      <c r="N200" s="766">
        <v>0</v>
      </c>
      <c r="O200" s="766">
        <v>0</v>
      </c>
      <c r="P200" s="767">
        <f t="shared" si="100"/>
        <v>0</v>
      </c>
    </row>
    <row r="201" spans="1:763" x14ac:dyDescent="0.25">
      <c r="A201" s="1051" t="e">
        <f t="shared" si="99"/>
        <v>#REF!</v>
      </c>
      <c r="B201" s="1196" t="s">
        <v>750</v>
      </c>
      <c r="C201" s="1196"/>
      <c r="D201" s="791"/>
      <c r="E201" s="935">
        <f>+'Plan Acción y Cronograma (ane1)'!F189*'VALORACION FINANCIERA 729-20'!D171</f>
        <v>8036000</v>
      </c>
      <c r="F201" s="1024">
        <f>+'Plan Acción y Cronograma (ane1)'!F189*'VALORACION FINANCIERA 729-20'!D171</f>
        <v>8036000</v>
      </c>
      <c r="G201" s="1024">
        <f>+'Plan Acción y Cronograma (ane1)'!F189*'VALORACION FINANCIERA 729-20'!D171</f>
        <v>8036000</v>
      </c>
      <c r="H201" s="1024">
        <f>+'Plan Acción y Cronograma (ane1)'!F189*'VALORACION FINANCIERA 729-20'!D171</f>
        <v>8036000</v>
      </c>
      <c r="I201" s="1024">
        <f>+'Plan Acción y Cronograma (ane1)'!F189*'VALORACION FINANCIERA 729-20'!D171</f>
        <v>8036000</v>
      </c>
      <c r="J201" s="1024">
        <f>+'Plan Acción y Cronograma (ane1)'!F189*'VALORACION FINANCIERA 729-20'!D171</f>
        <v>8036000</v>
      </c>
      <c r="K201" s="1024">
        <f>+'Plan Acción y Cronograma (ane1)'!F189*D171</f>
        <v>8036000</v>
      </c>
      <c r="L201" s="1024">
        <f>+'Plan Acción y Cronograma (ane1)'!F189*D171</f>
        <v>8036000</v>
      </c>
      <c r="M201" s="1024">
        <f>+'Plan Acción y Cronograma (ane1)'!F189*D171</f>
        <v>8036000</v>
      </c>
      <c r="N201" s="1024">
        <f>+'Plan Acción y Cronograma (ane1)'!F189*D171</f>
        <v>8036000</v>
      </c>
      <c r="O201" s="1024">
        <f>+'Plan Acción y Cronograma (ane1)'!F189*D171</f>
        <v>8036000</v>
      </c>
      <c r="P201" s="1053">
        <f>SUM(D201:O201)</f>
        <v>88396000</v>
      </c>
    </row>
    <row r="202" spans="1:763" x14ac:dyDescent="0.25">
      <c r="A202" s="1051"/>
      <c r="B202" s="1196" t="s">
        <v>751</v>
      </c>
      <c r="C202" s="1196"/>
      <c r="D202" s="791"/>
      <c r="E202" s="935">
        <f>+'Plan Acción y Cronograma (ane1)'!F204*'VALORACION FINANCIERA 729-20'!D171</f>
        <v>39200000</v>
      </c>
      <c r="F202" s="1024"/>
      <c r="G202" s="1024"/>
      <c r="H202" s="1024"/>
      <c r="I202" s="1024"/>
      <c r="J202" s="1024"/>
      <c r="K202" s="1024"/>
      <c r="L202" s="1024"/>
      <c r="M202" s="1024"/>
      <c r="N202" s="1024"/>
      <c r="O202" s="1024"/>
      <c r="P202" s="1053"/>
    </row>
    <row r="203" spans="1:763" x14ac:dyDescent="0.25">
      <c r="A203" s="1051" t="e">
        <f>A201+1</f>
        <v>#REF!</v>
      </c>
      <c r="B203" s="1304" t="s">
        <v>752</v>
      </c>
      <c r="C203" s="1305"/>
      <c r="D203" s="1019">
        <f>+'Plan Acción y Cronograma (ane1)'!I243</f>
        <v>0</v>
      </c>
      <c r="E203" s="935">
        <f>+'Plan Acción y Cronograma (ane1)'!F213*'VALORACION FINANCIERA 729-20'!D171</f>
        <v>28435680</v>
      </c>
      <c r="F203" s="793">
        <f>+'Plan Acción y Cronograma (ane1)'!I243</f>
        <v>0</v>
      </c>
      <c r="G203" s="793">
        <f>+'Plan Acción y Cronograma (ane1)'!I243</f>
        <v>0</v>
      </c>
      <c r="H203" s="793">
        <f>+'Plan Acción y Cronograma (ane1)'!I243</f>
        <v>0</v>
      </c>
      <c r="I203" s="793">
        <f>+'Plan Acción y Cronograma (ane1)'!I243</f>
        <v>0</v>
      </c>
      <c r="J203" s="793">
        <f>+'Plan Acción y Cronograma (ane1)'!I243</f>
        <v>0</v>
      </c>
      <c r="K203" s="793">
        <f>+'Plan Acción y Cronograma (ane1)'!I243</f>
        <v>0</v>
      </c>
      <c r="L203" s="793">
        <f>+'Plan Acción y Cronograma (ane1)'!I243</f>
        <v>0</v>
      </c>
      <c r="M203" s="793">
        <f>+'Plan Acción y Cronograma (ane1)'!I243</f>
        <v>0</v>
      </c>
      <c r="N203" s="793">
        <f>+'Plan Acción y Cronograma (ane1)'!I243</f>
        <v>0</v>
      </c>
      <c r="O203" s="792">
        <f>+'Plan Acción y Cronograma (ane1)'!I243</f>
        <v>0</v>
      </c>
      <c r="P203" s="794"/>
    </row>
    <row r="204" spans="1:763" x14ac:dyDescent="0.25">
      <c r="A204" s="1051" t="e">
        <f t="shared" si="99"/>
        <v>#REF!</v>
      </c>
      <c r="B204" s="796" t="s">
        <v>29</v>
      </c>
      <c r="C204" s="797">
        <v>4.1000000000000003E-3</v>
      </c>
      <c r="D204" s="1010">
        <f>+D172*C204</f>
        <v>194390.38492800875</v>
      </c>
      <c r="E204" s="788">
        <f t="shared" ref="E204:O204" si="114">+E172*$C204</f>
        <v>202685.6109488791</v>
      </c>
      <c r="F204" s="788">
        <f t="shared" si="114"/>
        <v>202685.6109488791</v>
      </c>
      <c r="G204" s="788">
        <f t="shared" si="114"/>
        <v>202685.6109488791</v>
      </c>
      <c r="H204" s="788">
        <f t="shared" si="114"/>
        <v>202685.6109488791</v>
      </c>
      <c r="I204" s="788">
        <f t="shared" si="114"/>
        <v>202685.6109488791</v>
      </c>
      <c r="J204" s="788">
        <f t="shared" si="114"/>
        <v>202685.6109488791</v>
      </c>
      <c r="K204" s="788">
        <f t="shared" si="114"/>
        <v>202685.6109488791</v>
      </c>
      <c r="L204" s="788">
        <f t="shared" si="114"/>
        <v>202685.6109488791</v>
      </c>
      <c r="M204" s="788">
        <f t="shared" si="114"/>
        <v>202685.6109488791</v>
      </c>
      <c r="N204" s="788">
        <f t="shared" si="114"/>
        <v>202685.6109488791</v>
      </c>
      <c r="O204" s="788">
        <f t="shared" si="114"/>
        <v>202685.6109488791</v>
      </c>
      <c r="P204" s="789">
        <f t="shared" si="100"/>
        <v>2423932.1053656787</v>
      </c>
    </row>
    <row r="205" spans="1:763" x14ac:dyDescent="0.25">
      <c r="A205" s="1051" t="e">
        <f t="shared" si="99"/>
        <v>#REF!</v>
      </c>
      <c r="B205" s="1223" t="s">
        <v>597</v>
      </c>
      <c r="C205" s="1224"/>
      <c r="D205" s="763">
        <f>SUM(D198:D204)</f>
        <v>439292.38492800877</v>
      </c>
      <c r="E205" s="764">
        <f>+E198+E201+E202+E203+E204</f>
        <v>76119267.610948876</v>
      </c>
      <c r="F205" s="764">
        <f t="shared" ref="F205:O205" si="115">+SUM(F198:F204)</f>
        <v>8483587.6109488793</v>
      </c>
      <c r="G205" s="764">
        <f t="shared" si="115"/>
        <v>8483587.6109488793</v>
      </c>
      <c r="H205" s="764">
        <f t="shared" si="115"/>
        <v>8483587.6109488793</v>
      </c>
      <c r="I205" s="764">
        <f t="shared" si="115"/>
        <v>8483587.6109488793</v>
      </c>
      <c r="J205" s="764">
        <f t="shared" si="115"/>
        <v>8483587.6109488793</v>
      </c>
      <c r="K205" s="764">
        <f t="shared" si="115"/>
        <v>8483587.6109488793</v>
      </c>
      <c r="L205" s="764">
        <f t="shared" si="115"/>
        <v>8483587.6109488793</v>
      </c>
      <c r="M205" s="764">
        <f t="shared" si="115"/>
        <v>8483587.6109488793</v>
      </c>
      <c r="N205" s="764">
        <f t="shared" si="115"/>
        <v>8483587.6109488793</v>
      </c>
      <c r="O205" s="764">
        <f t="shared" si="115"/>
        <v>8483587.6109488793</v>
      </c>
      <c r="P205" s="954">
        <f t="shared" si="100"/>
        <v>161394436.10536569</v>
      </c>
    </row>
    <row r="206" spans="1:763" x14ac:dyDescent="0.25">
      <c r="A206" s="1051" t="e">
        <f t="shared" si="99"/>
        <v>#REF!</v>
      </c>
      <c r="B206" s="1225" t="s">
        <v>31</v>
      </c>
      <c r="C206" s="1226"/>
      <c r="D206" s="763">
        <f t="shared" ref="D206:O206" si="116">+D196-D205</f>
        <v>7463080.0411556531</v>
      </c>
      <c r="E206" s="764">
        <f t="shared" si="116"/>
        <v>-1118904.7687376291</v>
      </c>
      <c r="F206" s="764">
        <f t="shared" si="116"/>
        <v>-1335390.9398255907</v>
      </c>
      <c r="G206" s="764">
        <f t="shared" si="116"/>
        <v>-1335390.9398255907</v>
      </c>
      <c r="H206" s="764">
        <f t="shared" si="116"/>
        <v>-1335390.9398255907</v>
      </c>
      <c r="I206" s="764">
        <f t="shared" si="116"/>
        <v>-1335390.9398255907</v>
      </c>
      <c r="J206" s="764">
        <f t="shared" si="116"/>
        <v>-1335390.9398255907</v>
      </c>
      <c r="K206" s="764">
        <f t="shared" si="116"/>
        <v>-1335390.9398255907</v>
      </c>
      <c r="L206" s="764">
        <f t="shared" si="116"/>
        <v>-1335390.9398255907</v>
      </c>
      <c r="M206" s="764">
        <f t="shared" si="116"/>
        <v>-1335390.9398255907</v>
      </c>
      <c r="N206" s="764">
        <f t="shared" si="116"/>
        <v>-1335390.9398255907</v>
      </c>
      <c r="O206" s="764">
        <f t="shared" si="116"/>
        <v>-1335390.9398255907</v>
      </c>
      <c r="P206" s="954">
        <f t="shared" si="100"/>
        <v>-7009734.125837883</v>
      </c>
    </row>
    <row r="207" spans="1:763" x14ac:dyDescent="0.25">
      <c r="A207" s="1051" t="e">
        <f t="shared" si="99"/>
        <v>#REF!</v>
      </c>
      <c r="B207" s="804" t="s">
        <v>507</v>
      </c>
      <c r="C207" s="775">
        <v>0.33</v>
      </c>
      <c r="D207" s="975">
        <f>D206*$C207</f>
        <v>2462816.4135813657</v>
      </c>
      <c r="E207" s="899">
        <f t="shared" ref="E207:O207" si="117">E206*$C207</f>
        <v>-369238.57368341758</v>
      </c>
      <c r="F207" s="899">
        <f t="shared" si="117"/>
        <v>-440679.01014244492</v>
      </c>
      <c r="G207" s="899">
        <f t="shared" si="117"/>
        <v>-440679.01014244492</v>
      </c>
      <c r="H207" s="899">
        <f t="shared" si="117"/>
        <v>-440679.01014244492</v>
      </c>
      <c r="I207" s="899">
        <f t="shared" si="117"/>
        <v>-440679.01014244492</v>
      </c>
      <c r="J207" s="899">
        <f t="shared" si="117"/>
        <v>-440679.01014244492</v>
      </c>
      <c r="K207" s="899">
        <f t="shared" si="117"/>
        <v>-440679.01014244492</v>
      </c>
      <c r="L207" s="899">
        <f t="shared" si="117"/>
        <v>-440679.01014244492</v>
      </c>
      <c r="M207" s="899">
        <f t="shared" si="117"/>
        <v>-440679.01014244492</v>
      </c>
      <c r="N207" s="899">
        <f t="shared" si="117"/>
        <v>-440679.01014244492</v>
      </c>
      <c r="O207" s="899">
        <f t="shared" si="117"/>
        <v>-440679.01014244492</v>
      </c>
      <c r="P207" s="976">
        <f>SUM(D207:O207)</f>
        <v>-2313212.2615265008</v>
      </c>
    </row>
    <row r="208" spans="1:763" s="937" customFormat="1" x14ac:dyDescent="0.25">
      <c r="A208" s="1016"/>
      <c r="B208" s="935" t="s">
        <v>735</v>
      </c>
      <c r="C208" s="1001">
        <f>+P165</f>
        <v>63451902.543513671</v>
      </c>
      <c r="D208" s="986">
        <f>+D206-D207</f>
        <v>5000263.6275742874</v>
      </c>
      <c r="E208" s="935">
        <f t="shared" ref="E208:O208" si="118">+E206-E207</f>
        <v>-749666.19505421142</v>
      </c>
      <c r="F208" s="935">
        <f t="shared" si="118"/>
        <v>-894711.92968314583</v>
      </c>
      <c r="G208" s="935">
        <f t="shared" si="118"/>
        <v>-894711.92968314583</v>
      </c>
      <c r="H208" s="935">
        <f t="shared" si="118"/>
        <v>-894711.92968314583</v>
      </c>
      <c r="I208" s="935">
        <f t="shared" si="118"/>
        <v>-894711.92968314583</v>
      </c>
      <c r="J208" s="935">
        <f t="shared" si="118"/>
        <v>-894711.92968314583</v>
      </c>
      <c r="K208" s="935">
        <f t="shared" si="118"/>
        <v>-894711.92968314583</v>
      </c>
      <c r="L208" s="935">
        <f t="shared" si="118"/>
        <v>-894711.92968314583</v>
      </c>
      <c r="M208" s="935">
        <f t="shared" si="118"/>
        <v>-894711.92968314583</v>
      </c>
      <c r="N208" s="935">
        <f t="shared" si="118"/>
        <v>-894711.92968314583</v>
      </c>
      <c r="O208" s="935">
        <f t="shared" si="118"/>
        <v>-894711.92968314583</v>
      </c>
      <c r="P208" s="987">
        <f>SUM(D208:O208)</f>
        <v>-4696521.8643113831</v>
      </c>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c r="MT208" s="14"/>
      <c r="MU208" s="14"/>
      <c r="MV208" s="14"/>
      <c r="MW208" s="14"/>
      <c r="MX208" s="14"/>
      <c r="MY208" s="14"/>
      <c r="MZ208" s="14"/>
      <c r="NA208" s="14"/>
      <c r="NB208" s="14"/>
      <c r="NC208" s="14"/>
      <c r="ND208" s="14"/>
      <c r="NE208" s="14"/>
      <c r="NF208" s="14"/>
      <c r="NG208" s="14"/>
      <c r="NH208" s="14"/>
      <c r="NI208" s="14"/>
      <c r="NJ208" s="14"/>
      <c r="NK208" s="14"/>
      <c r="NL208" s="14"/>
      <c r="NM208" s="14"/>
      <c r="NN208" s="14"/>
      <c r="NO208" s="14"/>
      <c r="NP208" s="14"/>
      <c r="NQ208" s="14"/>
      <c r="NR208" s="14"/>
      <c r="NS208" s="14"/>
      <c r="NT208" s="14"/>
      <c r="NU208" s="14"/>
      <c r="NV208" s="14"/>
      <c r="NW208" s="14"/>
      <c r="NX208" s="14"/>
      <c r="NY208" s="14"/>
      <c r="NZ208" s="14"/>
      <c r="OA208" s="14"/>
      <c r="OB208" s="14"/>
      <c r="OC208" s="14"/>
      <c r="OD208" s="14"/>
      <c r="OE208" s="14"/>
      <c r="OF208" s="14"/>
      <c r="OG208" s="14"/>
      <c r="OH208" s="14"/>
      <c r="OI208" s="14"/>
      <c r="OJ208" s="14"/>
      <c r="OK208" s="14"/>
      <c r="OL208" s="14"/>
      <c r="OM208" s="14"/>
      <c r="ON208" s="14"/>
      <c r="OO208" s="14"/>
      <c r="OP208" s="14"/>
      <c r="OQ208" s="14"/>
      <c r="OR208" s="14"/>
      <c r="OS208" s="14"/>
      <c r="OT208" s="14"/>
      <c r="OU208" s="14"/>
      <c r="OV208" s="14"/>
      <c r="OW208" s="14"/>
      <c r="OX208" s="14"/>
      <c r="OY208" s="14"/>
      <c r="OZ208" s="14"/>
      <c r="PA208" s="14"/>
      <c r="PB208" s="14"/>
      <c r="PC208" s="14"/>
      <c r="PD208" s="14"/>
      <c r="PE208" s="14"/>
      <c r="PF208" s="14"/>
      <c r="PG208" s="14"/>
      <c r="PH208" s="14"/>
      <c r="PI208" s="14"/>
      <c r="PJ208" s="14"/>
      <c r="PK208" s="14"/>
      <c r="PL208" s="14"/>
      <c r="PM208" s="14"/>
      <c r="PN208" s="14"/>
      <c r="PO208" s="14"/>
      <c r="PP208" s="14"/>
      <c r="PQ208" s="14"/>
      <c r="PR208" s="14"/>
      <c r="PS208" s="14"/>
      <c r="PT208" s="14"/>
      <c r="PU208" s="14"/>
      <c r="PV208" s="14"/>
      <c r="PW208" s="14"/>
      <c r="PX208" s="14"/>
      <c r="PY208" s="14"/>
      <c r="PZ208" s="14"/>
      <c r="QA208" s="14"/>
      <c r="QB208" s="14"/>
      <c r="QC208" s="14"/>
      <c r="QD208" s="14"/>
      <c r="QE208" s="14"/>
      <c r="QF208" s="14"/>
      <c r="QG208" s="14"/>
      <c r="QH208" s="14"/>
      <c r="QI208" s="14"/>
      <c r="QJ208" s="14"/>
      <c r="QK208" s="14"/>
      <c r="QL208" s="14"/>
      <c r="QM208" s="14"/>
      <c r="QN208" s="14"/>
      <c r="QO208" s="14"/>
      <c r="QP208" s="14"/>
      <c r="QQ208" s="14"/>
      <c r="QR208" s="14"/>
      <c r="QS208" s="14"/>
      <c r="QT208" s="14"/>
      <c r="QU208" s="14"/>
      <c r="QV208" s="14"/>
      <c r="QW208" s="14"/>
      <c r="QX208" s="14"/>
      <c r="QY208" s="14"/>
      <c r="QZ208" s="14"/>
      <c r="RA208" s="14"/>
      <c r="RB208" s="14"/>
      <c r="RC208" s="14"/>
      <c r="RD208" s="14"/>
      <c r="RE208" s="14"/>
      <c r="RF208" s="14"/>
      <c r="RG208" s="14"/>
      <c r="RH208" s="14"/>
      <c r="RI208" s="14"/>
      <c r="RJ208" s="14"/>
      <c r="RK208" s="14"/>
      <c r="RL208" s="14"/>
      <c r="RM208" s="14"/>
      <c r="RN208" s="14"/>
      <c r="RO208" s="14"/>
      <c r="RP208" s="14"/>
      <c r="RQ208" s="14"/>
      <c r="RR208" s="14"/>
      <c r="RS208" s="14"/>
      <c r="RT208" s="14"/>
      <c r="RU208" s="14"/>
      <c r="RV208" s="14"/>
      <c r="RW208" s="14"/>
      <c r="RX208" s="14"/>
      <c r="RY208" s="14"/>
      <c r="RZ208" s="14"/>
      <c r="SA208" s="14"/>
      <c r="SB208" s="14"/>
      <c r="SC208" s="14"/>
      <c r="SD208" s="14"/>
      <c r="SE208" s="14"/>
      <c r="SF208" s="14"/>
      <c r="SG208" s="14"/>
      <c r="SH208" s="14"/>
      <c r="SI208" s="14"/>
      <c r="SJ208" s="14"/>
      <c r="SK208" s="14"/>
      <c r="SL208" s="14"/>
      <c r="SM208" s="14"/>
      <c r="SN208" s="14"/>
      <c r="SO208" s="14"/>
      <c r="SP208" s="14"/>
      <c r="SQ208" s="14"/>
      <c r="SR208" s="14"/>
      <c r="SS208" s="14"/>
      <c r="ST208" s="14"/>
      <c r="SU208" s="14"/>
      <c r="SV208" s="14"/>
      <c r="SW208" s="14"/>
      <c r="SX208" s="14"/>
      <c r="SY208" s="14"/>
      <c r="SZ208" s="14"/>
      <c r="TA208" s="14"/>
      <c r="TB208" s="14"/>
      <c r="TC208" s="14"/>
      <c r="TD208" s="14"/>
      <c r="TE208" s="14"/>
      <c r="TF208" s="14"/>
      <c r="TG208" s="14"/>
      <c r="TH208" s="14"/>
      <c r="TI208" s="14"/>
      <c r="TJ208" s="14"/>
      <c r="TK208" s="14"/>
      <c r="TL208" s="14"/>
      <c r="TM208" s="14"/>
      <c r="TN208" s="14"/>
      <c r="TO208" s="14"/>
      <c r="TP208" s="14"/>
      <c r="TQ208" s="14"/>
      <c r="TR208" s="14"/>
      <c r="TS208" s="14"/>
      <c r="TT208" s="14"/>
      <c r="TU208" s="14"/>
      <c r="TV208" s="14"/>
      <c r="TW208" s="14"/>
      <c r="TX208" s="14"/>
      <c r="TY208" s="14"/>
      <c r="TZ208" s="14"/>
      <c r="UA208" s="14"/>
      <c r="UB208" s="14"/>
      <c r="UC208" s="14"/>
      <c r="UD208" s="14"/>
      <c r="UE208" s="14"/>
      <c r="UF208" s="14"/>
      <c r="UG208" s="14"/>
      <c r="UH208" s="14"/>
      <c r="UI208" s="14"/>
      <c r="UJ208" s="14"/>
      <c r="UK208" s="14"/>
      <c r="UL208" s="14"/>
      <c r="UM208" s="14"/>
      <c r="UN208" s="14"/>
      <c r="UO208" s="14"/>
      <c r="UP208" s="14"/>
      <c r="UQ208" s="14"/>
      <c r="UR208" s="14"/>
      <c r="US208" s="14"/>
      <c r="UT208" s="14"/>
      <c r="UU208" s="14"/>
      <c r="UV208" s="14"/>
      <c r="UW208" s="14"/>
      <c r="UX208" s="14"/>
      <c r="UY208" s="14"/>
      <c r="UZ208" s="14"/>
      <c r="VA208" s="14"/>
      <c r="VB208" s="14"/>
      <c r="VC208" s="14"/>
      <c r="VD208" s="14"/>
      <c r="VE208" s="14"/>
      <c r="VF208" s="14"/>
      <c r="VG208" s="14"/>
      <c r="VH208" s="14"/>
      <c r="VI208" s="14"/>
      <c r="VJ208" s="14"/>
      <c r="VK208" s="14"/>
      <c r="VL208" s="14"/>
      <c r="VM208" s="14"/>
      <c r="VN208" s="14"/>
      <c r="VO208" s="14"/>
      <c r="VP208" s="14"/>
      <c r="VQ208" s="14"/>
      <c r="VR208" s="14"/>
      <c r="VS208" s="14"/>
      <c r="VT208" s="14"/>
      <c r="VU208" s="14"/>
      <c r="VV208" s="14"/>
      <c r="VW208" s="14"/>
      <c r="VX208" s="14"/>
      <c r="VY208" s="14"/>
      <c r="VZ208" s="14"/>
      <c r="WA208" s="14"/>
      <c r="WB208" s="14"/>
      <c r="WC208" s="14"/>
      <c r="WD208" s="14"/>
      <c r="WE208" s="14"/>
      <c r="WF208" s="14"/>
      <c r="WG208" s="14"/>
      <c r="WH208" s="14"/>
      <c r="WI208" s="14"/>
      <c r="WJ208" s="14"/>
      <c r="WK208" s="14"/>
      <c r="WL208" s="14"/>
      <c r="WM208" s="14"/>
      <c r="WN208" s="14"/>
      <c r="WO208" s="14"/>
      <c r="WP208" s="14"/>
      <c r="WQ208" s="14"/>
      <c r="WR208" s="14"/>
      <c r="WS208" s="14"/>
      <c r="WT208" s="14"/>
      <c r="WU208" s="14"/>
      <c r="WV208" s="14"/>
      <c r="WW208" s="14"/>
      <c r="WX208" s="14"/>
      <c r="WY208" s="14"/>
      <c r="WZ208" s="14"/>
      <c r="XA208" s="14"/>
      <c r="XB208" s="14"/>
      <c r="XC208" s="14"/>
      <c r="XD208" s="14"/>
      <c r="XE208" s="14"/>
      <c r="XF208" s="14"/>
      <c r="XG208" s="14"/>
      <c r="XH208" s="14"/>
      <c r="XI208" s="14"/>
      <c r="XJ208" s="14"/>
      <c r="XK208" s="14"/>
      <c r="XL208" s="14"/>
      <c r="XM208" s="14"/>
      <c r="XN208" s="14"/>
      <c r="XO208" s="14"/>
      <c r="XP208" s="14"/>
      <c r="XQ208" s="14"/>
      <c r="XR208" s="14"/>
      <c r="XS208" s="14"/>
      <c r="XT208" s="14"/>
      <c r="XU208" s="14"/>
      <c r="XV208" s="14"/>
      <c r="XW208" s="14"/>
      <c r="XX208" s="14"/>
      <c r="XY208" s="14"/>
      <c r="XZ208" s="14"/>
      <c r="YA208" s="14"/>
      <c r="YB208" s="14"/>
      <c r="YC208" s="14"/>
      <c r="YD208" s="14"/>
      <c r="YE208" s="14"/>
      <c r="YF208" s="14"/>
      <c r="YG208" s="14"/>
      <c r="YH208" s="14"/>
      <c r="YI208" s="14"/>
      <c r="YJ208" s="14"/>
      <c r="YK208" s="14"/>
      <c r="YL208" s="14"/>
      <c r="YM208" s="14"/>
      <c r="YN208" s="14"/>
      <c r="YO208" s="14"/>
      <c r="YP208" s="14"/>
      <c r="YQ208" s="14"/>
      <c r="YR208" s="14"/>
      <c r="YS208" s="14"/>
      <c r="YT208" s="14"/>
      <c r="YU208" s="14"/>
      <c r="YV208" s="14"/>
      <c r="YW208" s="14"/>
      <c r="YX208" s="14"/>
      <c r="YY208" s="14"/>
      <c r="YZ208" s="14"/>
      <c r="ZA208" s="14"/>
      <c r="ZB208" s="14"/>
      <c r="ZC208" s="14"/>
      <c r="ZD208" s="14"/>
      <c r="ZE208" s="14"/>
      <c r="ZF208" s="14"/>
      <c r="ZG208" s="14"/>
      <c r="ZH208" s="14"/>
      <c r="ZI208" s="14"/>
      <c r="ZJ208" s="14"/>
      <c r="ZK208" s="14"/>
      <c r="ZL208" s="14"/>
      <c r="ZM208" s="14"/>
      <c r="ZN208" s="14"/>
      <c r="ZO208" s="14"/>
      <c r="ZP208" s="14"/>
      <c r="ZQ208" s="14"/>
      <c r="ZR208" s="14"/>
      <c r="ZS208" s="14"/>
      <c r="ZT208" s="14"/>
      <c r="ZU208" s="14"/>
      <c r="ZV208" s="14"/>
      <c r="ZW208" s="14"/>
      <c r="ZX208" s="14"/>
      <c r="ZY208" s="14"/>
      <c r="ZZ208" s="14"/>
      <c r="AAA208" s="14"/>
      <c r="AAB208" s="14"/>
      <c r="AAC208" s="14"/>
      <c r="AAD208" s="14"/>
      <c r="AAE208" s="14"/>
      <c r="AAF208" s="14"/>
      <c r="AAG208" s="14"/>
      <c r="AAH208" s="14"/>
      <c r="AAI208" s="14"/>
      <c r="AAJ208" s="14"/>
      <c r="AAK208" s="14"/>
      <c r="AAL208" s="14"/>
      <c r="AAM208" s="14"/>
      <c r="AAN208" s="14"/>
      <c r="AAO208" s="14"/>
      <c r="AAP208" s="14"/>
      <c r="AAQ208" s="14"/>
      <c r="AAR208" s="14"/>
      <c r="AAS208" s="14"/>
      <c r="AAT208" s="14"/>
      <c r="AAU208" s="14"/>
      <c r="AAV208" s="14"/>
      <c r="AAW208" s="14"/>
      <c r="AAX208" s="14"/>
      <c r="AAY208" s="14"/>
      <c r="AAZ208" s="14"/>
      <c r="ABA208" s="14"/>
      <c r="ABB208" s="14"/>
      <c r="ABC208" s="14"/>
      <c r="ABD208" s="14"/>
      <c r="ABE208" s="14"/>
      <c r="ABF208" s="14"/>
      <c r="ABG208" s="14"/>
      <c r="ABH208" s="14"/>
      <c r="ABI208" s="14"/>
      <c r="ABJ208" s="14"/>
      <c r="ABK208" s="14"/>
      <c r="ABL208" s="14"/>
      <c r="ABM208" s="14"/>
      <c r="ABN208" s="14"/>
      <c r="ABO208" s="14"/>
      <c r="ABP208" s="14"/>
      <c r="ABQ208" s="14"/>
      <c r="ABR208" s="14"/>
      <c r="ABS208" s="14"/>
      <c r="ABT208" s="14"/>
      <c r="ABU208" s="14"/>
      <c r="ABV208" s="14"/>
      <c r="ABW208" s="14"/>
      <c r="ABX208" s="14"/>
      <c r="ABY208" s="14"/>
      <c r="ABZ208" s="14"/>
      <c r="ACA208" s="14"/>
      <c r="ACB208" s="14"/>
      <c r="ACC208" s="14"/>
      <c r="ACD208" s="14"/>
      <c r="ACE208" s="14"/>
      <c r="ACF208" s="14"/>
      <c r="ACG208" s="14"/>
      <c r="ACH208" s="14"/>
      <c r="ACI208" s="14"/>
    </row>
    <row r="209" spans="1:763" s="933" customFormat="1" ht="15.75" thickBot="1" x14ac:dyDescent="0.3">
      <c r="A209" s="1017" t="e">
        <f>A207+1</f>
        <v>#REF!</v>
      </c>
      <c r="B209" s="1203" t="s">
        <v>32</v>
      </c>
      <c r="C209" s="1204"/>
      <c r="D209" s="988">
        <f>+D206-D207-D208</f>
        <v>0</v>
      </c>
      <c r="E209" s="938">
        <f t="shared" ref="E209:O209" si="119">+E206-E207-E208</f>
        <v>0</v>
      </c>
      <c r="F209" s="938">
        <f t="shared" si="119"/>
        <v>0</v>
      </c>
      <c r="G209" s="938">
        <f t="shared" si="119"/>
        <v>0</v>
      </c>
      <c r="H209" s="938">
        <f t="shared" si="119"/>
        <v>0</v>
      </c>
      <c r="I209" s="938">
        <f t="shared" si="119"/>
        <v>0</v>
      </c>
      <c r="J209" s="938">
        <f t="shared" si="119"/>
        <v>0</v>
      </c>
      <c r="K209" s="938">
        <f t="shared" si="119"/>
        <v>0</v>
      </c>
      <c r="L209" s="938">
        <f t="shared" si="119"/>
        <v>0</v>
      </c>
      <c r="M209" s="938">
        <f t="shared" si="119"/>
        <v>0</v>
      </c>
      <c r="N209" s="938">
        <f t="shared" si="119"/>
        <v>0</v>
      </c>
      <c r="O209" s="938">
        <f t="shared" si="119"/>
        <v>0</v>
      </c>
      <c r="P209" s="989">
        <f>(SUM(D209:O209))</f>
        <v>0</v>
      </c>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c r="MT209" s="14"/>
      <c r="MU209" s="14"/>
      <c r="MV209" s="14"/>
      <c r="MW209" s="14"/>
      <c r="MX209" s="14"/>
      <c r="MY209" s="14"/>
      <c r="MZ209" s="14"/>
      <c r="NA209" s="14"/>
      <c r="NB209" s="14"/>
      <c r="NC209" s="14"/>
      <c r="ND209" s="14"/>
      <c r="NE209" s="14"/>
      <c r="NF209" s="14"/>
      <c r="NG209" s="14"/>
      <c r="NH209" s="14"/>
      <c r="NI209" s="14"/>
      <c r="NJ209" s="14"/>
      <c r="NK209" s="14"/>
      <c r="NL209" s="14"/>
      <c r="NM209" s="14"/>
      <c r="NN209" s="14"/>
      <c r="NO209" s="14"/>
      <c r="NP209" s="14"/>
      <c r="NQ209" s="14"/>
      <c r="NR209" s="14"/>
      <c r="NS209" s="14"/>
      <c r="NT209" s="14"/>
      <c r="NU209" s="14"/>
      <c r="NV209" s="14"/>
      <c r="NW209" s="14"/>
      <c r="NX209" s="14"/>
      <c r="NY209" s="14"/>
      <c r="NZ209" s="14"/>
      <c r="OA209" s="14"/>
      <c r="OB209" s="14"/>
      <c r="OC209" s="14"/>
      <c r="OD209" s="14"/>
      <c r="OE209" s="14"/>
      <c r="OF209" s="14"/>
      <c r="OG209" s="14"/>
      <c r="OH209" s="14"/>
      <c r="OI209" s="14"/>
      <c r="OJ209" s="14"/>
      <c r="OK209" s="14"/>
      <c r="OL209" s="14"/>
      <c r="OM209" s="14"/>
      <c r="ON209" s="14"/>
      <c r="OO209" s="14"/>
      <c r="OP209" s="14"/>
      <c r="OQ209" s="14"/>
      <c r="OR209" s="14"/>
      <c r="OS209" s="14"/>
      <c r="OT209" s="14"/>
      <c r="OU209" s="14"/>
      <c r="OV209" s="14"/>
      <c r="OW209" s="14"/>
      <c r="OX209" s="14"/>
      <c r="OY209" s="14"/>
      <c r="OZ209" s="14"/>
      <c r="PA209" s="14"/>
      <c r="PB209" s="14"/>
      <c r="PC209" s="14"/>
      <c r="PD209" s="14"/>
      <c r="PE209" s="14"/>
      <c r="PF209" s="14"/>
      <c r="PG209" s="14"/>
      <c r="PH209" s="14"/>
      <c r="PI209" s="14"/>
      <c r="PJ209" s="14"/>
      <c r="PK209" s="14"/>
      <c r="PL209" s="14"/>
      <c r="PM209" s="14"/>
      <c r="PN209" s="14"/>
      <c r="PO209" s="14"/>
      <c r="PP209" s="14"/>
      <c r="PQ209" s="14"/>
      <c r="PR209" s="14"/>
      <c r="PS209" s="14"/>
      <c r="PT209" s="14"/>
      <c r="PU209" s="14"/>
      <c r="PV209" s="14"/>
      <c r="PW209" s="14"/>
      <c r="PX209" s="14"/>
      <c r="PY209" s="14"/>
      <c r="PZ209" s="14"/>
      <c r="QA209" s="14"/>
      <c r="QB209" s="14"/>
      <c r="QC209" s="14"/>
      <c r="QD209" s="14"/>
      <c r="QE209" s="14"/>
      <c r="QF209" s="14"/>
      <c r="QG209" s="14"/>
      <c r="QH209" s="14"/>
      <c r="QI209" s="14"/>
      <c r="QJ209" s="14"/>
      <c r="QK209" s="14"/>
      <c r="QL209" s="14"/>
      <c r="QM209" s="14"/>
      <c r="QN209" s="14"/>
      <c r="QO209" s="14"/>
      <c r="QP209" s="14"/>
      <c r="QQ209" s="14"/>
      <c r="QR209" s="14"/>
      <c r="QS209" s="14"/>
      <c r="QT209" s="14"/>
      <c r="QU209" s="14"/>
      <c r="QV209" s="14"/>
      <c r="QW209" s="14"/>
      <c r="QX209" s="14"/>
      <c r="QY209" s="14"/>
      <c r="QZ209" s="14"/>
      <c r="RA209" s="14"/>
      <c r="RB209" s="14"/>
      <c r="RC209" s="14"/>
      <c r="RD209" s="14"/>
      <c r="RE209" s="14"/>
      <c r="RF209" s="14"/>
      <c r="RG209" s="14"/>
      <c r="RH209" s="14"/>
      <c r="RI209" s="14"/>
      <c r="RJ209" s="14"/>
      <c r="RK209" s="14"/>
      <c r="RL209" s="14"/>
      <c r="RM209" s="14"/>
      <c r="RN209" s="14"/>
      <c r="RO209" s="14"/>
      <c r="RP209" s="14"/>
      <c r="RQ209" s="14"/>
      <c r="RR209" s="14"/>
      <c r="RS209" s="14"/>
      <c r="RT209" s="14"/>
      <c r="RU209" s="14"/>
      <c r="RV209" s="14"/>
      <c r="RW209" s="14"/>
      <c r="RX209" s="14"/>
      <c r="RY209" s="14"/>
      <c r="RZ209" s="14"/>
      <c r="SA209" s="14"/>
      <c r="SB209" s="14"/>
      <c r="SC209" s="14"/>
      <c r="SD209" s="14"/>
      <c r="SE209" s="14"/>
      <c r="SF209" s="14"/>
      <c r="SG209" s="14"/>
      <c r="SH209" s="14"/>
      <c r="SI209" s="14"/>
      <c r="SJ209" s="14"/>
      <c r="SK209" s="14"/>
      <c r="SL209" s="14"/>
      <c r="SM209" s="14"/>
      <c r="SN209" s="14"/>
      <c r="SO209" s="14"/>
      <c r="SP209" s="14"/>
      <c r="SQ209" s="14"/>
      <c r="SR209" s="14"/>
      <c r="SS209" s="14"/>
      <c r="ST209" s="14"/>
      <c r="SU209" s="14"/>
      <c r="SV209" s="14"/>
      <c r="SW209" s="14"/>
      <c r="SX209" s="14"/>
      <c r="SY209" s="14"/>
      <c r="SZ209" s="14"/>
      <c r="TA209" s="14"/>
      <c r="TB209" s="14"/>
      <c r="TC209" s="14"/>
      <c r="TD209" s="14"/>
      <c r="TE209" s="14"/>
      <c r="TF209" s="14"/>
      <c r="TG209" s="14"/>
      <c r="TH209" s="14"/>
      <c r="TI209" s="14"/>
      <c r="TJ209" s="14"/>
      <c r="TK209" s="14"/>
      <c r="TL209" s="14"/>
      <c r="TM209" s="14"/>
      <c r="TN209" s="14"/>
      <c r="TO209" s="14"/>
      <c r="TP209" s="14"/>
      <c r="TQ209" s="14"/>
      <c r="TR209" s="14"/>
      <c r="TS209" s="14"/>
      <c r="TT209" s="14"/>
      <c r="TU209" s="14"/>
      <c r="TV209" s="14"/>
      <c r="TW209" s="14"/>
      <c r="TX209" s="14"/>
      <c r="TY209" s="14"/>
      <c r="TZ209" s="14"/>
      <c r="UA209" s="14"/>
      <c r="UB209" s="14"/>
      <c r="UC209" s="14"/>
      <c r="UD209" s="14"/>
      <c r="UE209" s="14"/>
      <c r="UF209" s="14"/>
      <c r="UG209" s="14"/>
      <c r="UH209" s="14"/>
      <c r="UI209" s="14"/>
      <c r="UJ209" s="14"/>
      <c r="UK209" s="14"/>
      <c r="UL209" s="14"/>
      <c r="UM209" s="14"/>
      <c r="UN209" s="14"/>
      <c r="UO209" s="14"/>
      <c r="UP209" s="14"/>
      <c r="UQ209" s="14"/>
      <c r="UR209" s="14"/>
      <c r="US209" s="14"/>
      <c r="UT209" s="14"/>
      <c r="UU209" s="14"/>
      <c r="UV209" s="14"/>
      <c r="UW209" s="14"/>
      <c r="UX209" s="14"/>
      <c r="UY209" s="14"/>
      <c r="UZ209" s="14"/>
      <c r="VA209" s="14"/>
      <c r="VB209" s="14"/>
      <c r="VC209" s="14"/>
      <c r="VD209" s="14"/>
      <c r="VE209" s="14"/>
      <c r="VF209" s="14"/>
      <c r="VG209" s="14"/>
      <c r="VH209" s="14"/>
      <c r="VI209" s="14"/>
      <c r="VJ209" s="14"/>
      <c r="VK209" s="14"/>
      <c r="VL209" s="14"/>
      <c r="VM209" s="14"/>
      <c r="VN209" s="14"/>
      <c r="VO209" s="14"/>
      <c r="VP209" s="14"/>
      <c r="VQ209" s="14"/>
      <c r="VR209" s="14"/>
      <c r="VS209" s="14"/>
      <c r="VT209" s="14"/>
      <c r="VU209" s="14"/>
      <c r="VV209" s="14"/>
      <c r="VW209" s="14"/>
      <c r="VX209" s="14"/>
      <c r="VY209" s="14"/>
      <c r="VZ209" s="14"/>
      <c r="WA209" s="14"/>
      <c r="WB209" s="14"/>
      <c r="WC209" s="14"/>
      <c r="WD209" s="14"/>
      <c r="WE209" s="14"/>
      <c r="WF209" s="14"/>
      <c r="WG209" s="14"/>
      <c r="WH209" s="14"/>
      <c r="WI209" s="14"/>
      <c r="WJ209" s="14"/>
      <c r="WK209" s="14"/>
      <c r="WL209" s="14"/>
      <c r="WM209" s="14"/>
      <c r="WN209" s="14"/>
      <c r="WO209" s="14"/>
      <c r="WP209" s="14"/>
      <c r="WQ209" s="14"/>
      <c r="WR209" s="14"/>
      <c r="WS209" s="14"/>
      <c r="WT209" s="14"/>
      <c r="WU209" s="14"/>
      <c r="WV209" s="14"/>
      <c r="WW209" s="14"/>
      <c r="WX209" s="14"/>
      <c r="WY209" s="14"/>
      <c r="WZ209" s="14"/>
      <c r="XA209" s="14"/>
      <c r="XB209" s="14"/>
      <c r="XC209" s="14"/>
      <c r="XD209" s="14"/>
      <c r="XE209" s="14"/>
      <c r="XF209" s="14"/>
      <c r="XG209" s="14"/>
      <c r="XH209" s="14"/>
      <c r="XI209" s="14"/>
      <c r="XJ209" s="14"/>
      <c r="XK209" s="14"/>
      <c r="XL209" s="14"/>
      <c r="XM209" s="14"/>
      <c r="XN209" s="14"/>
      <c r="XO209" s="14"/>
      <c r="XP209" s="14"/>
      <c r="XQ209" s="14"/>
      <c r="XR209" s="14"/>
      <c r="XS209" s="14"/>
      <c r="XT209" s="14"/>
      <c r="XU209" s="14"/>
      <c r="XV209" s="14"/>
      <c r="XW209" s="14"/>
      <c r="XX209" s="14"/>
      <c r="XY209" s="14"/>
      <c r="XZ209" s="14"/>
      <c r="YA209" s="14"/>
      <c r="YB209" s="14"/>
      <c r="YC209" s="14"/>
      <c r="YD209" s="14"/>
      <c r="YE209" s="14"/>
      <c r="YF209" s="14"/>
      <c r="YG209" s="14"/>
      <c r="YH209" s="14"/>
      <c r="YI209" s="14"/>
      <c r="YJ209" s="14"/>
      <c r="YK209" s="14"/>
      <c r="YL209" s="14"/>
      <c r="YM209" s="14"/>
      <c r="YN209" s="14"/>
      <c r="YO209" s="14"/>
      <c r="YP209" s="14"/>
      <c r="YQ209" s="14"/>
      <c r="YR209" s="14"/>
      <c r="YS209" s="14"/>
      <c r="YT209" s="14"/>
      <c r="YU209" s="14"/>
      <c r="YV209" s="14"/>
      <c r="YW209" s="14"/>
      <c r="YX209" s="14"/>
      <c r="YY209" s="14"/>
      <c r="YZ209" s="14"/>
      <c r="ZA209" s="14"/>
      <c r="ZB209" s="14"/>
      <c r="ZC209" s="14"/>
      <c r="ZD209" s="14"/>
      <c r="ZE209" s="14"/>
      <c r="ZF209" s="14"/>
      <c r="ZG209" s="14"/>
      <c r="ZH209" s="14"/>
      <c r="ZI209" s="14"/>
      <c r="ZJ209" s="14"/>
      <c r="ZK209" s="14"/>
      <c r="ZL209" s="14"/>
      <c r="ZM209" s="14"/>
      <c r="ZN209" s="14"/>
      <c r="ZO209" s="14"/>
      <c r="ZP209" s="14"/>
      <c r="ZQ209" s="14"/>
      <c r="ZR209" s="14"/>
      <c r="ZS209" s="14"/>
      <c r="ZT209" s="14"/>
      <c r="ZU209" s="14"/>
      <c r="ZV209" s="14"/>
      <c r="ZW209" s="14"/>
      <c r="ZX209" s="14"/>
      <c r="ZY209" s="14"/>
      <c r="ZZ209" s="14"/>
      <c r="AAA209" s="14"/>
      <c r="AAB209" s="14"/>
      <c r="AAC209" s="14"/>
      <c r="AAD209" s="14"/>
      <c r="AAE209" s="14"/>
      <c r="AAF209" s="14"/>
      <c r="AAG209" s="14"/>
      <c r="AAH209" s="14"/>
      <c r="AAI209" s="14"/>
      <c r="AAJ209" s="14"/>
      <c r="AAK209" s="14"/>
      <c r="AAL209" s="14"/>
      <c r="AAM209" s="14"/>
      <c r="AAN209" s="14"/>
      <c r="AAO209" s="14"/>
      <c r="AAP209" s="14"/>
      <c r="AAQ209" s="14"/>
      <c r="AAR209" s="14"/>
      <c r="AAS209" s="14"/>
      <c r="AAT209" s="14"/>
      <c r="AAU209" s="14"/>
      <c r="AAV209" s="14"/>
      <c r="AAW209" s="14"/>
      <c r="AAX209" s="14"/>
      <c r="AAY209" s="14"/>
      <c r="AAZ209" s="14"/>
      <c r="ABA209" s="14"/>
      <c r="ABB209" s="14"/>
      <c r="ABC209" s="14"/>
      <c r="ABD209" s="14"/>
      <c r="ABE209" s="14"/>
      <c r="ABF209" s="14"/>
      <c r="ABG209" s="14"/>
      <c r="ABH209" s="14"/>
      <c r="ABI209" s="14"/>
      <c r="ABJ209" s="14"/>
      <c r="ABK209" s="14"/>
      <c r="ABL209" s="14"/>
      <c r="ABM209" s="14"/>
      <c r="ABN209" s="14"/>
      <c r="ABO209" s="14"/>
      <c r="ABP209" s="14"/>
      <c r="ABQ209" s="14"/>
      <c r="ABR209" s="14"/>
      <c r="ABS209" s="14"/>
      <c r="ABT209" s="14"/>
      <c r="ABU209" s="14"/>
      <c r="ABV209" s="14"/>
      <c r="ABW209" s="14"/>
      <c r="ABX209" s="14"/>
      <c r="ABY209" s="14"/>
      <c r="ABZ209" s="14"/>
      <c r="ACA209" s="14"/>
      <c r="ACB209" s="14"/>
      <c r="ACC209" s="14"/>
      <c r="ACD209" s="14"/>
      <c r="ACE209" s="14"/>
      <c r="ACF209" s="14"/>
      <c r="ACG209" s="14"/>
      <c r="ACH209" s="14"/>
      <c r="ACI209" s="14"/>
    </row>
    <row r="210" spans="1:763" x14ac:dyDescent="0.25">
      <c r="A210" s="760" t="e">
        <f t="shared" si="99"/>
        <v>#REF!</v>
      </c>
      <c r="B210" s="156"/>
      <c r="C210" s="156"/>
      <c r="D210" s="757"/>
      <c r="E210" s="757"/>
      <c r="F210" s="757"/>
      <c r="G210" s="757"/>
      <c r="H210" s="757"/>
      <c r="I210" s="757"/>
      <c r="J210" s="757"/>
      <c r="K210" s="757"/>
      <c r="L210" s="757"/>
      <c r="M210" s="757"/>
      <c r="N210" s="757"/>
      <c r="O210" s="757"/>
    </row>
    <row r="211" spans="1:763" x14ac:dyDescent="0.25">
      <c r="A211" s="760" t="e">
        <f t="shared" si="99"/>
        <v>#REF!</v>
      </c>
      <c r="B211" s="156"/>
      <c r="C211" s="156"/>
      <c r="D211" s="757"/>
      <c r="E211" s="757"/>
      <c r="F211" s="757"/>
      <c r="G211" s="757"/>
      <c r="H211" s="757"/>
      <c r="I211" s="757"/>
      <c r="J211" s="757"/>
      <c r="K211" s="757"/>
      <c r="L211" s="757"/>
      <c r="M211" s="757"/>
      <c r="N211" s="757"/>
      <c r="O211" s="757"/>
    </row>
    <row r="212" spans="1:763" ht="15.75" hidden="1" thickBot="1" x14ac:dyDescent="0.3">
      <c r="A212" s="760" t="e">
        <f t="shared" si="99"/>
        <v>#REF!</v>
      </c>
      <c r="B212" s="1239" t="s">
        <v>33</v>
      </c>
      <c r="C212" s="1240"/>
      <c r="D212" s="480" t="s">
        <v>605</v>
      </c>
      <c r="E212" s="552">
        <v>45658</v>
      </c>
      <c r="F212" s="552">
        <v>45689</v>
      </c>
      <c r="G212" s="552">
        <v>45717</v>
      </c>
      <c r="H212" s="552">
        <v>45748</v>
      </c>
      <c r="I212" s="552">
        <v>45778</v>
      </c>
      <c r="J212" s="552">
        <v>45809</v>
      </c>
      <c r="K212" s="552">
        <v>45839</v>
      </c>
      <c r="L212" s="552">
        <v>45870</v>
      </c>
      <c r="M212" s="552">
        <v>45901</v>
      </c>
      <c r="N212" s="552">
        <v>45931</v>
      </c>
      <c r="O212" s="552">
        <v>45962</v>
      </c>
    </row>
    <row r="213" spans="1:763" hidden="1" x14ac:dyDescent="0.25">
      <c r="A213" s="760" t="e">
        <f t="shared" si="99"/>
        <v>#REF!</v>
      </c>
      <c r="B213" s="1290" t="s">
        <v>34</v>
      </c>
      <c r="C213" s="1291"/>
      <c r="D213" s="481">
        <f t="shared" ref="D213:O213" si="120">D209+D207+D203+D204+D198</f>
        <v>2902108.7985093743</v>
      </c>
      <c r="E213" s="481">
        <f t="shared" si="120"/>
        <v>28514029.037265461</v>
      </c>
      <c r="F213" s="481">
        <f t="shared" si="120"/>
        <v>6908.6008064342022</v>
      </c>
      <c r="G213" s="481">
        <f t="shared" si="120"/>
        <v>6908.6008064342022</v>
      </c>
      <c r="H213" s="481">
        <f t="shared" si="120"/>
        <v>6908.6008064342022</v>
      </c>
      <c r="I213" s="481">
        <f t="shared" si="120"/>
        <v>6908.6008064342022</v>
      </c>
      <c r="J213" s="481">
        <f t="shared" si="120"/>
        <v>6908.6008064342022</v>
      </c>
      <c r="K213" s="481">
        <f t="shared" si="120"/>
        <v>6908.6008064342022</v>
      </c>
      <c r="L213" s="481">
        <f t="shared" si="120"/>
        <v>6908.6008064342022</v>
      </c>
      <c r="M213" s="481">
        <f t="shared" si="120"/>
        <v>6908.6008064342022</v>
      </c>
      <c r="N213" s="481">
        <f t="shared" si="120"/>
        <v>6908.6008064342022</v>
      </c>
      <c r="O213" s="481">
        <f t="shared" si="120"/>
        <v>6908.6008064342022</v>
      </c>
    </row>
    <row r="214" spans="1:763" hidden="1" x14ac:dyDescent="0.25">
      <c r="A214" s="760" t="e">
        <f t="shared" si="99"/>
        <v>#REF!</v>
      </c>
      <c r="B214" s="1292" t="s">
        <v>95</v>
      </c>
      <c r="C214" s="1293"/>
      <c r="D214" s="5">
        <f>D204</f>
        <v>194390.38492800875</v>
      </c>
      <c r="E214" s="5">
        <f t="shared" ref="E214:O214" si="121">E204</f>
        <v>202685.6109488791</v>
      </c>
      <c r="F214" s="5">
        <f t="shared" si="121"/>
        <v>202685.6109488791</v>
      </c>
      <c r="G214" s="5">
        <f t="shared" si="121"/>
        <v>202685.6109488791</v>
      </c>
      <c r="H214" s="5">
        <f t="shared" si="121"/>
        <v>202685.6109488791</v>
      </c>
      <c r="I214" s="5">
        <f t="shared" si="121"/>
        <v>202685.6109488791</v>
      </c>
      <c r="J214" s="5">
        <f t="shared" si="121"/>
        <v>202685.6109488791</v>
      </c>
      <c r="K214" s="5">
        <f t="shared" si="121"/>
        <v>202685.6109488791</v>
      </c>
      <c r="L214" s="5">
        <f t="shared" si="121"/>
        <v>202685.6109488791</v>
      </c>
      <c r="M214" s="5">
        <f t="shared" si="121"/>
        <v>202685.6109488791</v>
      </c>
      <c r="N214" s="5">
        <f t="shared" si="121"/>
        <v>202685.6109488791</v>
      </c>
      <c r="O214" s="543">
        <f t="shared" si="121"/>
        <v>202685.6109488791</v>
      </c>
    </row>
    <row r="215" spans="1:763" hidden="1" x14ac:dyDescent="0.25">
      <c r="A215" s="760" t="e">
        <f t="shared" si="99"/>
        <v>#REF!</v>
      </c>
      <c r="B215" s="1292" t="s">
        <v>253</v>
      </c>
      <c r="C215" s="1293"/>
      <c r="D215" s="5">
        <f>D207</f>
        <v>2462816.4135813657</v>
      </c>
      <c r="E215" s="5">
        <f t="shared" ref="E215:O215" si="122">E207</f>
        <v>-369238.57368341758</v>
      </c>
      <c r="F215" s="5">
        <f t="shared" si="122"/>
        <v>-440679.01014244492</v>
      </c>
      <c r="G215" s="5">
        <f t="shared" si="122"/>
        <v>-440679.01014244492</v>
      </c>
      <c r="H215" s="5">
        <f t="shared" si="122"/>
        <v>-440679.01014244492</v>
      </c>
      <c r="I215" s="5">
        <f t="shared" si="122"/>
        <v>-440679.01014244492</v>
      </c>
      <c r="J215" s="5">
        <f t="shared" si="122"/>
        <v>-440679.01014244492</v>
      </c>
      <c r="K215" s="5">
        <f t="shared" si="122"/>
        <v>-440679.01014244492</v>
      </c>
      <c r="L215" s="5">
        <f t="shared" si="122"/>
        <v>-440679.01014244492</v>
      </c>
      <c r="M215" s="5">
        <f t="shared" si="122"/>
        <v>-440679.01014244492</v>
      </c>
      <c r="N215" s="5">
        <f t="shared" si="122"/>
        <v>-440679.01014244492</v>
      </c>
      <c r="O215" s="543">
        <f t="shared" si="122"/>
        <v>-440679.01014244492</v>
      </c>
    </row>
    <row r="216" spans="1:763" ht="15.75" hidden="1" thickBot="1" x14ac:dyDescent="0.3">
      <c r="A216" s="760" t="e">
        <f t="shared" si="99"/>
        <v>#REF!</v>
      </c>
      <c r="B216" s="1294" t="s">
        <v>35</v>
      </c>
      <c r="C216" s="1295"/>
      <c r="D216" s="279">
        <f>+D213-D214-D215</f>
        <v>244902</v>
      </c>
      <c r="E216" s="279">
        <f>+E213-E214-E215</f>
        <v>28680582</v>
      </c>
      <c r="F216" s="279">
        <f t="shared" ref="F216:O216" si="123">+F213-F214-F215</f>
        <v>244902.00000000003</v>
      </c>
      <c r="G216" s="279">
        <f t="shared" si="123"/>
        <v>244902.00000000003</v>
      </c>
      <c r="H216" s="279">
        <f t="shared" si="123"/>
        <v>244902.00000000003</v>
      </c>
      <c r="I216" s="279">
        <f t="shared" si="123"/>
        <v>244902.00000000003</v>
      </c>
      <c r="J216" s="279">
        <f t="shared" si="123"/>
        <v>244902.00000000003</v>
      </c>
      <c r="K216" s="279">
        <f t="shared" si="123"/>
        <v>244902.00000000003</v>
      </c>
      <c r="L216" s="279">
        <f t="shared" si="123"/>
        <v>244902.00000000003</v>
      </c>
      <c r="M216" s="279">
        <f t="shared" si="123"/>
        <v>244902.00000000003</v>
      </c>
      <c r="N216" s="279">
        <f t="shared" si="123"/>
        <v>244902.00000000003</v>
      </c>
      <c r="O216" s="544">
        <f t="shared" si="123"/>
        <v>244902.00000000003</v>
      </c>
    </row>
    <row r="217" spans="1:763" hidden="1" x14ac:dyDescent="0.25">
      <c r="A217" s="760" t="e">
        <f t="shared" si="99"/>
        <v>#REF!</v>
      </c>
      <c r="B217" s="3"/>
      <c r="C217" s="15"/>
      <c r="D217" s="15"/>
      <c r="E217" s="12"/>
      <c r="F217" s="12"/>
      <c r="G217" s="125"/>
      <c r="H217" s="3"/>
      <c r="I217" s="3"/>
      <c r="J217" s="3"/>
      <c r="K217" s="3"/>
      <c r="L217" s="3"/>
      <c r="M217" s="3"/>
      <c r="N217" s="3"/>
      <c r="O217" s="3"/>
    </row>
    <row r="218" spans="1:763" ht="15.75" hidden="1" thickBot="1" x14ac:dyDescent="0.3">
      <c r="A218" s="760" t="e">
        <f t="shared" si="99"/>
        <v>#REF!</v>
      </c>
      <c r="B218" s="346" t="s">
        <v>243</v>
      </c>
      <c r="C218" s="347">
        <v>1.0449999999999999E-2</v>
      </c>
      <c r="D218" s="354"/>
      <c r="E218" s="354"/>
      <c r="F218" s="832" t="e">
        <f>#REF!+SUM(D216:O216)</f>
        <v>#REF!</v>
      </c>
      <c r="G218" s="12"/>
      <c r="H218" s="12"/>
      <c r="I218" s="382"/>
      <c r="J218" s="382"/>
      <c r="K218" s="382"/>
      <c r="L218" s="382"/>
      <c r="M218" s="382"/>
      <c r="N218" s="382"/>
      <c r="O218" s="382"/>
    </row>
    <row r="219" spans="1:763" hidden="1" x14ac:dyDescent="0.25">
      <c r="A219" s="760" t="e">
        <f t="shared" si="99"/>
        <v>#REF!</v>
      </c>
      <c r="B219" s="156"/>
      <c r="C219" s="156"/>
      <c r="D219" s="757"/>
      <c r="E219" s="757"/>
      <c r="F219" s="757"/>
      <c r="G219" s="757"/>
      <c r="H219" s="757"/>
      <c r="I219" s="757"/>
      <c r="J219" s="757"/>
      <c r="K219" s="757"/>
      <c r="L219" s="757"/>
      <c r="M219" s="757"/>
      <c r="N219" s="757"/>
      <c r="O219" s="757"/>
    </row>
    <row r="220" spans="1:763" hidden="1" x14ac:dyDescent="0.25">
      <c r="A220" s="760" t="e">
        <f t="shared" si="99"/>
        <v>#REF!</v>
      </c>
      <c r="B220" s="156"/>
      <c r="C220" s="156"/>
      <c r="D220" s="757"/>
      <c r="E220" s="757"/>
      <c r="F220" s="757"/>
      <c r="G220" s="757"/>
      <c r="H220" s="757"/>
      <c r="I220" s="757"/>
      <c r="J220" s="757"/>
      <c r="K220" s="757"/>
      <c r="L220" s="757"/>
      <c r="M220" s="757"/>
      <c r="N220" s="757"/>
      <c r="O220" s="757"/>
    </row>
    <row r="221" spans="1:763" hidden="1" x14ac:dyDescent="0.25">
      <c r="A221" s="760" t="e">
        <f t="shared" si="99"/>
        <v>#REF!</v>
      </c>
      <c r="B221" s="1296" t="s">
        <v>355</v>
      </c>
      <c r="C221" s="1297"/>
      <c r="D221" s="752" t="str">
        <f t="shared" ref="D221:N221" si="124">D212</f>
        <v>Diciembre 2024</v>
      </c>
      <c r="E221" s="752">
        <f t="shared" si="124"/>
        <v>45658</v>
      </c>
      <c r="F221" s="752">
        <f t="shared" si="124"/>
        <v>45689</v>
      </c>
      <c r="G221" s="752">
        <f t="shared" si="124"/>
        <v>45717</v>
      </c>
      <c r="H221" s="752">
        <f t="shared" si="124"/>
        <v>45748</v>
      </c>
      <c r="I221" s="752">
        <f t="shared" si="124"/>
        <v>45778</v>
      </c>
      <c r="J221" s="752">
        <f t="shared" si="124"/>
        <v>45809</v>
      </c>
      <c r="K221" s="752">
        <f t="shared" si="124"/>
        <v>45839</v>
      </c>
      <c r="L221" s="752">
        <f t="shared" si="124"/>
        <v>45870</v>
      </c>
      <c r="M221" s="752">
        <f t="shared" si="124"/>
        <v>45901</v>
      </c>
      <c r="N221" s="752">
        <f t="shared" si="124"/>
        <v>45931</v>
      </c>
      <c r="O221" s="752">
        <f>O212</f>
        <v>45962</v>
      </c>
    </row>
    <row r="222" spans="1:763" hidden="1" x14ac:dyDescent="0.25">
      <c r="A222" s="760" t="e">
        <f t="shared" si="99"/>
        <v>#REF!</v>
      </c>
      <c r="B222" s="1298" t="s">
        <v>242</v>
      </c>
      <c r="C222" s="1299"/>
      <c r="D222" s="834" t="e">
        <f>#REF!</f>
        <v>#REF!</v>
      </c>
      <c r="E222" s="834" t="e">
        <f t="shared" ref="E222" si="125">D224</f>
        <v>#REF!</v>
      </c>
      <c r="F222" s="834" t="e">
        <f t="shared" ref="F222" si="126">E224</f>
        <v>#REF!</v>
      </c>
      <c r="G222" s="834" t="e">
        <f t="shared" ref="G222" si="127">F224</f>
        <v>#REF!</v>
      </c>
      <c r="H222" s="834" t="e">
        <f t="shared" ref="H222" si="128">G224</f>
        <v>#REF!</v>
      </c>
      <c r="I222" s="834" t="e">
        <f t="shared" ref="I222" si="129">H224</f>
        <v>#REF!</v>
      </c>
      <c r="J222" s="834" t="e">
        <f t="shared" ref="J222" si="130">I224</f>
        <v>#REF!</v>
      </c>
      <c r="K222" s="834" t="e">
        <f t="shared" ref="K222" si="131">J224</f>
        <v>#REF!</v>
      </c>
      <c r="L222" s="834" t="e">
        <f t="shared" ref="L222" si="132">K224</f>
        <v>#REF!</v>
      </c>
      <c r="M222" s="834" t="e">
        <f t="shared" ref="M222" si="133">L224</f>
        <v>#REF!</v>
      </c>
      <c r="N222" s="834" t="e">
        <f t="shared" ref="N222" si="134">M224</f>
        <v>#REF!</v>
      </c>
      <c r="O222" s="834" t="e">
        <f t="shared" ref="O222" si="135">N224</f>
        <v>#REF!</v>
      </c>
    </row>
    <row r="223" spans="1:763" hidden="1" x14ac:dyDescent="0.25">
      <c r="A223" s="760" t="e">
        <f t="shared" si="99"/>
        <v>#REF!</v>
      </c>
      <c r="B223" s="1253" t="s">
        <v>228</v>
      </c>
      <c r="C223" s="1254"/>
      <c r="D223" s="835" t="e">
        <f>D216-D232</f>
        <v>#REF!</v>
      </c>
      <c r="E223" s="835" t="e">
        <f>E216-E232</f>
        <v>#REF!</v>
      </c>
      <c r="F223" s="835" t="e">
        <f t="shared" ref="F223:O223" si="136">F216-F232</f>
        <v>#REF!</v>
      </c>
      <c r="G223" s="835" t="e">
        <f t="shared" si="136"/>
        <v>#REF!</v>
      </c>
      <c r="H223" s="835" t="e">
        <f t="shared" si="136"/>
        <v>#REF!</v>
      </c>
      <c r="I223" s="835" t="e">
        <f t="shared" si="136"/>
        <v>#REF!</v>
      </c>
      <c r="J223" s="835" t="e">
        <f t="shared" si="136"/>
        <v>#REF!</v>
      </c>
      <c r="K223" s="835" t="e">
        <f t="shared" si="136"/>
        <v>#REF!</v>
      </c>
      <c r="L223" s="835" t="e">
        <f t="shared" si="136"/>
        <v>#REF!</v>
      </c>
      <c r="M223" s="835" t="e">
        <f t="shared" si="136"/>
        <v>#REF!</v>
      </c>
      <c r="N223" s="835" t="e">
        <f t="shared" si="136"/>
        <v>#REF!</v>
      </c>
      <c r="O223" s="835" t="e">
        <f t="shared" si="136"/>
        <v>#REF!</v>
      </c>
    </row>
    <row r="224" spans="1:763" ht="15.75" hidden="1" thickBot="1" x14ac:dyDescent="0.3">
      <c r="A224" s="760" t="e">
        <f t="shared" si="99"/>
        <v>#REF!</v>
      </c>
      <c r="B224" s="1286" t="s">
        <v>125</v>
      </c>
      <c r="C224" s="1303"/>
      <c r="D224" s="836" t="e">
        <f t="shared" ref="D224:O224" si="137">D222+D223</f>
        <v>#REF!</v>
      </c>
      <c r="E224" s="836" t="e">
        <f t="shared" si="137"/>
        <v>#REF!</v>
      </c>
      <c r="F224" s="836" t="e">
        <f t="shared" si="137"/>
        <v>#REF!</v>
      </c>
      <c r="G224" s="836" t="e">
        <f t="shared" si="137"/>
        <v>#REF!</v>
      </c>
      <c r="H224" s="836" t="e">
        <f t="shared" si="137"/>
        <v>#REF!</v>
      </c>
      <c r="I224" s="836" t="e">
        <f t="shared" si="137"/>
        <v>#REF!</v>
      </c>
      <c r="J224" s="836" t="e">
        <f t="shared" si="137"/>
        <v>#REF!</v>
      </c>
      <c r="K224" s="836" t="e">
        <f t="shared" si="137"/>
        <v>#REF!</v>
      </c>
      <c r="L224" s="836" t="e">
        <f t="shared" si="137"/>
        <v>#REF!</v>
      </c>
      <c r="M224" s="836" t="e">
        <f t="shared" si="137"/>
        <v>#REF!</v>
      </c>
      <c r="N224" s="836" t="e">
        <f t="shared" si="137"/>
        <v>#REF!</v>
      </c>
      <c r="O224" s="836" t="e">
        <f t="shared" si="137"/>
        <v>#REF!</v>
      </c>
    </row>
    <row r="225" spans="1:15" hidden="1" x14ac:dyDescent="0.25">
      <c r="A225" s="760" t="e">
        <f t="shared" si="99"/>
        <v>#REF!</v>
      </c>
      <c r="B225" s="427"/>
      <c r="C225" s="427"/>
      <c r="D225" s="548"/>
      <c r="E225" s="420"/>
      <c r="F225" s="420"/>
      <c r="G225" s="420"/>
      <c r="H225" s="420"/>
      <c r="I225" s="217"/>
      <c r="J225" s="217"/>
      <c r="K225" s="217"/>
      <c r="L225" s="217"/>
      <c r="M225" s="217"/>
      <c r="N225" s="217"/>
      <c r="O225" s="217"/>
    </row>
    <row r="226" spans="1:15" ht="15.75" hidden="1" thickBot="1" x14ac:dyDescent="0.3">
      <c r="A226" s="760" t="e">
        <f t="shared" si="99"/>
        <v>#REF!</v>
      </c>
      <c r="B226" s="1113" t="s">
        <v>355</v>
      </c>
      <c r="C226" s="1115"/>
      <c r="D226" s="354"/>
      <c r="E226" s="354"/>
      <c r="F226" s="354"/>
      <c r="G226" s="354"/>
      <c r="H226" s="354"/>
      <c r="I226" s="217"/>
      <c r="J226" s="217"/>
      <c r="K226" s="217"/>
      <c r="L226" s="217"/>
      <c r="M226" s="217"/>
      <c r="N226" s="217"/>
      <c r="O226" s="217"/>
    </row>
    <row r="227" spans="1:15" ht="15.75" hidden="1" thickBot="1" x14ac:dyDescent="0.3">
      <c r="A227" s="760" t="e">
        <f t="shared" si="99"/>
        <v>#REF!</v>
      </c>
      <c r="B227" s="346" t="s">
        <v>243</v>
      </c>
      <c r="C227" s="347">
        <v>1.4500000000000001E-2</v>
      </c>
      <c r="D227" s="12"/>
      <c r="E227" s="419"/>
      <c r="F227" s="12"/>
      <c r="G227" s="12"/>
      <c r="H227" s="12"/>
      <c r="I227" s="217"/>
      <c r="J227" s="217"/>
      <c r="K227" s="217"/>
      <c r="L227" s="217"/>
      <c r="M227" s="217"/>
      <c r="N227" s="217"/>
      <c r="O227" s="217"/>
    </row>
    <row r="228" spans="1:15" hidden="1" x14ac:dyDescent="0.25">
      <c r="A228" s="760" t="e">
        <f t="shared" si="99"/>
        <v>#REF!</v>
      </c>
      <c r="B228" s="70"/>
      <c r="C228" s="428"/>
      <c r="D228" s="12"/>
      <c r="E228" s="419"/>
      <c r="F228" s="12"/>
      <c r="G228" s="12"/>
      <c r="H228" s="12"/>
      <c r="I228" s="217"/>
      <c r="J228" s="217"/>
      <c r="K228" s="217"/>
      <c r="L228" s="217"/>
      <c r="M228" s="217"/>
      <c r="N228" s="217"/>
      <c r="O228" s="217"/>
    </row>
    <row r="229" spans="1:15" hidden="1" x14ac:dyDescent="0.25">
      <c r="A229" s="760" t="e">
        <f t="shared" si="99"/>
        <v>#REF!</v>
      </c>
      <c r="B229" s="3"/>
      <c r="C229" s="15"/>
      <c r="D229" s="429"/>
      <c r="E229" s="429"/>
      <c r="F229" s="429"/>
      <c r="G229" s="429"/>
      <c r="H229" s="429"/>
      <c r="I229" s="429"/>
      <c r="J229" s="429"/>
      <c r="K229" s="429"/>
      <c r="L229" s="429"/>
      <c r="M229" s="429"/>
      <c r="N229" s="429"/>
      <c r="O229" s="429"/>
    </row>
    <row r="230" spans="1:15" ht="15.75" hidden="1" thickBot="1" x14ac:dyDescent="0.3">
      <c r="A230" s="760" t="e">
        <f t="shared" si="99"/>
        <v>#REF!</v>
      </c>
      <c r="B230" s="559" t="s">
        <v>346</v>
      </c>
      <c r="C230" s="387">
        <v>0.17410573710557309</v>
      </c>
      <c r="D230" s="553">
        <v>43800</v>
      </c>
      <c r="E230" s="553">
        <v>43831</v>
      </c>
      <c r="F230" s="553">
        <v>43862</v>
      </c>
      <c r="G230" s="553">
        <v>43891</v>
      </c>
      <c r="H230" s="553">
        <v>43922</v>
      </c>
      <c r="I230" s="553">
        <v>43952</v>
      </c>
      <c r="J230" s="553">
        <v>43983</v>
      </c>
      <c r="K230" s="553">
        <v>44013</v>
      </c>
      <c r="L230" s="553">
        <v>44044</v>
      </c>
      <c r="M230" s="553">
        <v>44075</v>
      </c>
      <c r="N230" s="553">
        <v>44105</v>
      </c>
      <c r="O230" s="553">
        <v>44136</v>
      </c>
    </row>
    <row r="231" spans="1:15" hidden="1" x14ac:dyDescent="0.25">
      <c r="A231" s="760" t="e">
        <f t="shared" si="99"/>
        <v>#REF!</v>
      </c>
      <c r="B231" s="1127" t="s">
        <v>242</v>
      </c>
      <c r="C231" s="1129"/>
      <c r="D231" s="348" t="e">
        <f>#REF!</f>
        <v>#REF!</v>
      </c>
      <c r="E231" s="348" t="e">
        <f t="shared" ref="E231" si="138">D233</f>
        <v>#REF!</v>
      </c>
      <c r="F231" s="348" t="e">
        <f t="shared" ref="F231" si="139">E233</f>
        <v>#REF!</v>
      </c>
      <c r="G231" s="348" t="e">
        <f t="shared" ref="G231" si="140">F233</f>
        <v>#REF!</v>
      </c>
      <c r="H231" s="348" t="e">
        <f t="shared" ref="H231" si="141">G233</f>
        <v>#REF!</v>
      </c>
      <c r="I231" s="348" t="e">
        <f t="shared" ref="I231" si="142">H233</f>
        <v>#REF!</v>
      </c>
      <c r="J231" s="348" t="e">
        <f t="shared" ref="J231" si="143">I233</f>
        <v>#REF!</v>
      </c>
      <c r="K231" s="348" t="e">
        <f t="shared" ref="K231" si="144">J233</f>
        <v>#REF!</v>
      </c>
      <c r="L231" s="348" t="e">
        <f t="shared" ref="L231" si="145">K233</f>
        <v>#REF!</v>
      </c>
      <c r="M231" s="348" t="e">
        <f t="shared" ref="M231" si="146">L233</f>
        <v>#REF!</v>
      </c>
      <c r="N231" s="348" t="e">
        <f t="shared" ref="N231" si="147">M233</f>
        <v>#REF!</v>
      </c>
      <c r="O231" s="348" t="e">
        <f t="shared" ref="O231" si="148">N233</f>
        <v>#REF!</v>
      </c>
    </row>
    <row r="232" spans="1:15" hidden="1" x14ac:dyDescent="0.25">
      <c r="A232" s="760" t="e">
        <f t="shared" si="99"/>
        <v>#REF!</v>
      </c>
      <c r="B232" s="1284" t="s">
        <v>228</v>
      </c>
      <c r="C232" s="1285"/>
      <c r="D232" s="386" t="e">
        <f>IF(((#REF!-D175)*#REF!)&gt;D216,D216,((#REF!-D175)*#REF!))</f>
        <v>#REF!</v>
      </c>
      <c r="E232" s="386" t="e">
        <f>IF(((E172-E175)*#REF!)&gt;E216,E216,((E172-E175)*#REF!))</f>
        <v>#REF!</v>
      </c>
      <c r="F232" s="386" t="e">
        <f>IF(((F172-F175)*#REF!)&gt;F216,F216,((F172-F175)*#REF!))</f>
        <v>#REF!</v>
      </c>
      <c r="G232" s="386" t="e">
        <f>IF(((G172-G175)*#REF!)&gt;G216,G216,((G172-G175)*#REF!))</f>
        <v>#REF!</v>
      </c>
      <c r="H232" s="386" t="e">
        <f>IF(((H172-H175)*#REF!)&gt;H216,H216,((H172-H175)*#REF!))</f>
        <v>#REF!</v>
      </c>
      <c r="I232" s="386" t="e">
        <f>IF(((I172-I175)*#REF!)&gt;I216,I216,((I172-I175)*#REF!))</f>
        <v>#REF!</v>
      </c>
      <c r="J232" s="386" t="e">
        <f>IF(((J172-J175)*#REF!)&gt;J216,J216,((J172-J175)*#REF!))</f>
        <v>#REF!</v>
      </c>
      <c r="K232" s="386" t="e">
        <f>IF(((K172-K175)*#REF!)&gt;K216,K216,((K172-K175)*#REF!))</f>
        <v>#REF!</v>
      </c>
      <c r="L232" s="386" t="e">
        <f>IF(((L172-L175)*#REF!)&gt;L216,L216,((L172-L175)*#REF!))</f>
        <v>#REF!</v>
      </c>
      <c r="M232" s="386" t="e">
        <f>IF(((M172-M175)*#REF!)&gt;M216,M216,((M172-M175)*#REF!))</f>
        <v>#REF!</v>
      </c>
      <c r="N232" s="386" t="e">
        <f>IF(((N172-N175)*#REF!)&gt;N216,N216,((N172-N175)*#REF!))</f>
        <v>#REF!</v>
      </c>
      <c r="O232" s="386" t="e">
        <f>IF(((O172-O175)*#REF!)&gt;O216,O216,((O172-O175)*#REF!))</f>
        <v>#REF!</v>
      </c>
    </row>
    <row r="233" spans="1:15" ht="15.75" hidden="1" thickBot="1" x14ac:dyDescent="0.3">
      <c r="A233" s="760" t="e">
        <f t="shared" ref="A233:A239" si="149">A232+1</f>
        <v>#REF!</v>
      </c>
      <c r="B233" s="1286" t="s">
        <v>125</v>
      </c>
      <c r="C233" s="1287"/>
      <c r="D233" s="344" t="e">
        <f>D231+D232</f>
        <v>#REF!</v>
      </c>
      <c r="E233" s="344" t="e">
        <f t="shared" ref="E233:O233" si="150">E231+E232</f>
        <v>#REF!</v>
      </c>
      <c r="F233" s="344" t="e">
        <f t="shared" si="150"/>
        <v>#REF!</v>
      </c>
      <c r="G233" s="344" t="e">
        <f t="shared" si="150"/>
        <v>#REF!</v>
      </c>
      <c r="H233" s="344" t="e">
        <f t="shared" si="150"/>
        <v>#REF!</v>
      </c>
      <c r="I233" s="344" t="e">
        <f t="shared" si="150"/>
        <v>#REF!</v>
      </c>
      <c r="J233" s="344" t="e">
        <f t="shared" si="150"/>
        <v>#REF!</v>
      </c>
      <c r="K233" s="344" t="e">
        <f t="shared" si="150"/>
        <v>#REF!</v>
      </c>
      <c r="L233" s="344" t="e">
        <f t="shared" si="150"/>
        <v>#REF!</v>
      </c>
      <c r="M233" s="344" t="e">
        <f t="shared" si="150"/>
        <v>#REF!</v>
      </c>
      <c r="N233" s="344" t="e">
        <f t="shared" si="150"/>
        <v>#REF!</v>
      </c>
      <c r="O233" s="344" t="e">
        <f t="shared" si="150"/>
        <v>#REF!</v>
      </c>
    </row>
    <row r="234" spans="1:15" hidden="1" x14ac:dyDescent="0.25">
      <c r="A234" s="760" t="e">
        <f t="shared" si="149"/>
        <v>#REF!</v>
      </c>
      <c r="B234" s="156"/>
      <c r="C234" s="156"/>
      <c r="D234" s="476"/>
      <c r="E234" s="430"/>
      <c r="F234" s="430"/>
      <c r="G234" s="430"/>
      <c r="H234" s="430"/>
      <c r="I234" s="430"/>
      <c r="J234" s="430"/>
      <c r="K234" s="430"/>
      <c r="L234" s="430"/>
      <c r="M234" s="430"/>
      <c r="N234" s="430"/>
      <c r="O234" s="430"/>
    </row>
    <row r="235" spans="1:15" ht="15.75" hidden="1" thickBot="1" x14ac:dyDescent="0.3">
      <c r="A235" s="760" t="e">
        <f t="shared" si="149"/>
        <v>#REF!</v>
      </c>
      <c r="B235" s="1288" t="s">
        <v>360</v>
      </c>
      <c r="C235" s="1289"/>
      <c r="D235" s="421" t="e">
        <f>D232/(#REF!-D175)</f>
        <v>#REF!</v>
      </c>
      <c r="E235" s="421" t="e">
        <f t="shared" ref="E235:O235" si="151">E232/(E172-E175)</f>
        <v>#REF!</v>
      </c>
      <c r="F235" s="421" t="e">
        <f t="shared" si="151"/>
        <v>#REF!</v>
      </c>
      <c r="G235" s="421" t="e">
        <f t="shared" si="151"/>
        <v>#REF!</v>
      </c>
      <c r="H235" s="421" t="e">
        <f t="shared" si="151"/>
        <v>#REF!</v>
      </c>
      <c r="I235" s="421" t="e">
        <f t="shared" si="151"/>
        <v>#REF!</v>
      </c>
      <c r="J235" s="421" t="e">
        <f t="shared" si="151"/>
        <v>#REF!</v>
      </c>
      <c r="K235" s="421" t="e">
        <f t="shared" si="151"/>
        <v>#REF!</v>
      </c>
      <c r="L235" s="421" t="e">
        <f t="shared" si="151"/>
        <v>#REF!</v>
      </c>
      <c r="M235" s="421" t="e">
        <f t="shared" si="151"/>
        <v>#REF!</v>
      </c>
      <c r="N235" s="421" t="e">
        <f t="shared" si="151"/>
        <v>#REF!</v>
      </c>
      <c r="O235" s="421" t="e">
        <f t="shared" si="151"/>
        <v>#REF!</v>
      </c>
    </row>
    <row r="236" spans="1:15" ht="15.95" hidden="1" customHeight="1" thickBot="1" x14ac:dyDescent="0.3">
      <c r="A236" s="760" t="e">
        <f t="shared" si="149"/>
        <v>#REF!</v>
      </c>
      <c r="B236" s="1113" t="s">
        <v>599</v>
      </c>
      <c r="C236" s="1115"/>
      <c r="D236" s="422" t="e">
        <f>(#REF!-#REF!)/(SUM($D$5:$H$5)-SUM($D$8:$H$8))</f>
        <v>#REF!</v>
      </c>
      <c r="E236" s="422" t="e">
        <f>(#REF!-#REF!)/(SUM($D$5:$H$5)-SUM($D$8:$H$8))</f>
        <v>#REF!</v>
      </c>
      <c r="F236" s="422" t="e">
        <f>(#REF!-#REF!)/(SUM($D$5:$H$5)-SUM($D$8:$H$8))</f>
        <v>#REF!</v>
      </c>
      <c r="G236" s="422" t="e">
        <f>(#REF!-#REF!)/(SUM($D$5:$H$5)-SUM($D$8:$H$8))</f>
        <v>#REF!</v>
      </c>
      <c r="H236" s="422" t="e">
        <f>(#REF!-#REF!)/(SUM($D$5:$H$5)-SUM($D$8:$H$8))</f>
        <v>#REF!</v>
      </c>
      <c r="I236" s="422"/>
      <c r="J236" s="422"/>
      <c r="K236" s="422"/>
      <c r="L236" s="422"/>
      <c r="M236" s="422"/>
      <c r="N236" s="422"/>
      <c r="O236" s="422"/>
    </row>
    <row r="237" spans="1:15" hidden="1" x14ac:dyDescent="0.25">
      <c r="A237" s="760" t="e">
        <f t="shared" si="149"/>
        <v>#REF!</v>
      </c>
      <c r="B237" s="427"/>
      <c r="C237" s="427"/>
      <c r="D237" s="420"/>
      <c r="E237" s="420"/>
      <c r="F237" s="420"/>
      <c r="G237" s="420"/>
      <c r="H237" s="420"/>
      <c r="I237" s="420"/>
      <c r="J237" s="420"/>
      <c r="K237" s="420"/>
      <c r="L237" s="420"/>
      <c r="M237" s="420"/>
      <c r="N237" s="420"/>
      <c r="O237" s="420"/>
    </row>
    <row r="238" spans="1:15" ht="15.75" hidden="1" thickBot="1" x14ac:dyDescent="0.3">
      <c r="A238" s="760" t="e">
        <f t="shared" si="149"/>
        <v>#REF!</v>
      </c>
      <c r="B238" s="1113" t="s">
        <v>346</v>
      </c>
      <c r="C238" s="1115"/>
      <c r="D238" s="354"/>
      <c r="E238" s="354"/>
      <c r="F238" s="354"/>
      <c r="G238" s="354"/>
      <c r="H238" s="354"/>
      <c r="I238" s="354"/>
      <c r="J238" s="354"/>
      <c r="K238" s="354"/>
      <c r="L238" s="354"/>
      <c r="M238" s="354"/>
      <c r="N238" s="354"/>
      <c r="O238" s="354"/>
    </row>
    <row r="239" spans="1:15" ht="15.75" hidden="1" thickBot="1" x14ac:dyDescent="0.3">
      <c r="A239" s="760" t="e">
        <f t="shared" si="149"/>
        <v>#REF!</v>
      </c>
      <c r="B239" s="346" t="s">
        <v>243</v>
      </c>
      <c r="C239" s="347">
        <f>C218</f>
        <v>1.0449999999999999E-2</v>
      </c>
      <c r="D239" s="12"/>
      <c r="E239" s="419"/>
      <c r="F239" s="12"/>
      <c r="G239" s="12"/>
      <c r="H239" s="12"/>
      <c r="I239" s="12"/>
      <c r="J239" s="12"/>
      <c r="K239" s="12"/>
      <c r="L239" s="12"/>
      <c r="M239" s="12"/>
      <c r="N239" s="12"/>
      <c r="O239" s="12"/>
    </row>
  </sheetData>
  <mergeCells count="204">
    <mergeCell ref="D136:O136"/>
    <mergeCell ref="D139:O139"/>
    <mergeCell ref="D147:O147"/>
    <mergeCell ref="B224:C224"/>
    <mergeCell ref="B226:C226"/>
    <mergeCell ref="B231:C231"/>
    <mergeCell ref="B152:C152"/>
    <mergeCell ref="B153:C153"/>
    <mergeCell ref="B154:C154"/>
    <mergeCell ref="B155:C155"/>
    <mergeCell ref="B183:C183"/>
    <mergeCell ref="B203:C203"/>
    <mergeCell ref="B205:C205"/>
    <mergeCell ref="B192:C192"/>
    <mergeCell ref="B193:C193"/>
    <mergeCell ref="B206:C206"/>
    <mergeCell ref="B196:C196"/>
    <mergeCell ref="B197:C197"/>
    <mergeCell ref="B199:C199"/>
    <mergeCell ref="B173:C173"/>
    <mergeCell ref="B174:C174"/>
    <mergeCell ref="B175:C175"/>
    <mergeCell ref="B139:C139"/>
    <mergeCell ref="B137:C137"/>
    <mergeCell ref="B112:C112"/>
    <mergeCell ref="B113:C113"/>
    <mergeCell ref="B238:C238"/>
    <mergeCell ref="B105:C105"/>
    <mergeCell ref="B116:C116"/>
    <mergeCell ref="B117:C117"/>
    <mergeCell ref="B122:C122"/>
    <mergeCell ref="B125:C125"/>
    <mergeCell ref="B172:C172"/>
    <mergeCell ref="B232:C232"/>
    <mergeCell ref="B233:C233"/>
    <mergeCell ref="B235:C235"/>
    <mergeCell ref="B236:C236"/>
    <mergeCell ref="B200:C200"/>
    <mergeCell ref="B212:C212"/>
    <mergeCell ref="B213:C213"/>
    <mergeCell ref="B214:C214"/>
    <mergeCell ref="B129:C129"/>
    <mergeCell ref="B215:C215"/>
    <mergeCell ref="B216:C216"/>
    <mergeCell ref="B221:C221"/>
    <mergeCell ref="B222:C222"/>
    <mergeCell ref="B143:C143"/>
    <mergeCell ref="B150:C150"/>
    <mergeCell ref="B168:C168"/>
    <mergeCell ref="B169:C169"/>
    <mergeCell ref="B140:C140"/>
    <mergeCell ref="B157:C157"/>
    <mergeCell ref="B158:C158"/>
    <mergeCell ref="B159:C159"/>
    <mergeCell ref="B147:C147"/>
    <mergeCell ref="B148:C148"/>
    <mergeCell ref="B149:C149"/>
    <mergeCell ref="D106:O106"/>
    <mergeCell ref="B93:C93"/>
    <mergeCell ref="B94:C94"/>
    <mergeCell ref="B98:C98"/>
    <mergeCell ref="B99:C99"/>
    <mergeCell ref="B100:C100"/>
    <mergeCell ref="B80:C80"/>
    <mergeCell ref="B109:C109"/>
    <mergeCell ref="B110:C110"/>
    <mergeCell ref="B87:C87"/>
    <mergeCell ref="B88:C88"/>
    <mergeCell ref="B89:C89"/>
    <mergeCell ref="B90:C90"/>
    <mergeCell ref="B91:C91"/>
    <mergeCell ref="B92:C92"/>
    <mergeCell ref="B96:C96"/>
    <mergeCell ref="B97:C97"/>
    <mergeCell ref="B101:C101"/>
    <mergeCell ref="B95:C95"/>
    <mergeCell ref="B3:C3"/>
    <mergeCell ref="B7:C7"/>
    <mergeCell ref="B6:C6"/>
    <mergeCell ref="B27:C27"/>
    <mergeCell ref="B25:C25"/>
    <mergeCell ref="B5:C5"/>
    <mergeCell ref="B41:C41"/>
    <mergeCell ref="B28:C28"/>
    <mergeCell ref="B29:C29"/>
    <mergeCell ref="B16:C16"/>
    <mergeCell ref="B14:C14"/>
    <mergeCell ref="B17:C17"/>
    <mergeCell ref="B23:C23"/>
    <mergeCell ref="B11:C11"/>
    <mergeCell ref="B12:C12"/>
    <mergeCell ref="B13:C13"/>
    <mergeCell ref="B18:C18"/>
    <mergeCell ref="B4:C4"/>
    <mergeCell ref="B21:C21"/>
    <mergeCell ref="B26:C26"/>
    <mergeCell ref="B8:C8"/>
    <mergeCell ref="B9:C9"/>
    <mergeCell ref="B24:C24"/>
    <mergeCell ref="B22:C22"/>
    <mergeCell ref="B10:C10"/>
    <mergeCell ref="B58:C58"/>
    <mergeCell ref="B46:C46"/>
    <mergeCell ref="B47:C47"/>
    <mergeCell ref="B48:C48"/>
    <mergeCell ref="B49:C49"/>
    <mergeCell ref="B50:C50"/>
    <mergeCell ref="B51:C51"/>
    <mergeCell ref="B52:C52"/>
    <mergeCell ref="B53:C53"/>
    <mergeCell ref="B57:C57"/>
    <mergeCell ref="B54:C54"/>
    <mergeCell ref="B38:C38"/>
    <mergeCell ref="B35:C35"/>
    <mergeCell ref="B30:C30"/>
    <mergeCell ref="B37:C37"/>
    <mergeCell ref="B15:C15"/>
    <mergeCell ref="B34:C34"/>
    <mergeCell ref="B32:C32"/>
    <mergeCell ref="B33:C33"/>
    <mergeCell ref="B55:C55"/>
    <mergeCell ref="B56:C56"/>
    <mergeCell ref="B59:C59"/>
    <mergeCell ref="B65:C65"/>
    <mergeCell ref="B66:C66"/>
    <mergeCell ref="B67:C67"/>
    <mergeCell ref="B68:C68"/>
    <mergeCell ref="B69:C69"/>
    <mergeCell ref="B70:C70"/>
    <mergeCell ref="B60:C60"/>
    <mergeCell ref="B64:C64"/>
    <mergeCell ref="B61:C61"/>
    <mergeCell ref="B75:C75"/>
    <mergeCell ref="B223:C223"/>
    <mergeCell ref="B176:C176"/>
    <mergeCell ref="B177:C177"/>
    <mergeCell ref="B182:C182"/>
    <mergeCell ref="B181:C181"/>
    <mergeCell ref="B111:C111"/>
    <mergeCell ref="B209:C209"/>
    <mergeCell ref="B184:C184"/>
    <mergeCell ref="B188:C188"/>
    <mergeCell ref="B189:C189"/>
    <mergeCell ref="B190:C190"/>
    <mergeCell ref="B191:C191"/>
    <mergeCell ref="B130:C130"/>
    <mergeCell ref="B131:C131"/>
    <mergeCell ref="B132:C132"/>
    <mergeCell ref="B194:C194"/>
    <mergeCell ref="B77:C77"/>
    <mergeCell ref="B102:C102"/>
    <mergeCell ref="B118:C118"/>
    <mergeCell ref="B138:C138"/>
    <mergeCell ref="B151:C151"/>
    <mergeCell ref="B127:C127"/>
    <mergeCell ref="B128:C128"/>
    <mergeCell ref="D177:P177"/>
    <mergeCell ref="D181:P181"/>
    <mergeCell ref="D189:P189"/>
    <mergeCell ref="D199:P199"/>
    <mergeCell ref="D197:P197"/>
    <mergeCell ref="B85:C85"/>
    <mergeCell ref="B86:C86"/>
    <mergeCell ref="D94:P94"/>
    <mergeCell ref="B195:C195"/>
    <mergeCell ref="B170:C170"/>
    <mergeCell ref="B171:C171"/>
    <mergeCell ref="B114:C114"/>
    <mergeCell ref="B121:C121"/>
    <mergeCell ref="B106:C106"/>
    <mergeCell ref="B107:C107"/>
    <mergeCell ref="B108:C108"/>
    <mergeCell ref="B178:C178"/>
    <mergeCell ref="B179:C179"/>
    <mergeCell ref="B180:C180"/>
    <mergeCell ref="B185:C185"/>
    <mergeCell ref="B133:C133"/>
    <mergeCell ref="B134:C134"/>
    <mergeCell ref="B135:C135"/>
    <mergeCell ref="B136:C136"/>
    <mergeCell ref="B202:C202"/>
    <mergeCell ref="B201:C201"/>
    <mergeCell ref="D65:P65"/>
    <mergeCell ref="D98:P98"/>
    <mergeCell ref="B166:C166"/>
    <mergeCell ref="B142:C142"/>
    <mergeCell ref="B146:C146"/>
    <mergeCell ref="B1:C1"/>
    <mergeCell ref="B2:C2"/>
    <mergeCell ref="D10:P10"/>
    <mergeCell ref="D14:P14"/>
    <mergeCell ref="D22:P22"/>
    <mergeCell ref="B44:C44"/>
    <mergeCell ref="B45:C45"/>
    <mergeCell ref="D53:P53"/>
    <mergeCell ref="D57:P57"/>
    <mergeCell ref="B71:C71"/>
    <mergeCell ref="B160:C160"/>
    <mergeCell ref="B162:C162"/>
    <mergeCell ref="B163:C163"/>
    <mergeCell ref="B72:C72"/>
    <mergeCell ref="B73:C73"/>
    <mergeCell ref="B79:C79"/>
    <mergeCell ref="B76:C76"/>
  </mergeCells>
  <conditionalFormatting sqref="F218">
    <cfRule type="cellIs" dxfId="1" priority="1" operator="lessThan">
      <formula>0</formula>
    </cfRule>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0000000}">
          <x14:formula1>
            <xm:f>'PROYECCION DE GASTOS'!$N$66:$N$67</xm:f>
          </x14:formula1>
          <xm:sqref>C143 C61 C102 C185 C18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XFC239"/>
  <sheetViews>
    <sheetView zoomScale="80" zoomScaleNormal="80" workbookViewId="0">
      <pane xSplit="3" topLeftCell="D1" activePane="topRight" state="frozen"/>
      <selection activeCell="E36" sqref="E36"/>
      <selection pane="topRight" activeCell="E206" sqref="E206"/>
    </sheetView>
  </sheetViews>
  <sheetFormatPr baseColWidth="10" defaultColWidth="11.42578125" defaultRowHeight="15" x14ac:dyDescent="0.25"/>
  <cols>
    <col min="1" max="1" width="4.42578125" style="758" hidden="1" customWidth="1"/>
    <col min="2" max="2" width="45.28515625" style="7" bestFit="1" customWidth="1"/>
    <col min="3" max="3" width="19.7109375" style="7" bestFit="1" customWidth="1"/>
    <col min="4" max="4" width="22.28515625" style="7" bestFit="1" customWidth="1"/>
    <col min="5" max="5" width="20" style="7" bestFit="1" customWidth="1"/>
    <col min="6" max="6" width="20.7109375" style="7" customWidth="1"/>
    <col min="7" max="7" width="20.140625" style="7" bestFit="1" customWidth="1"/>
    <col min="8" max="8" width="19.28515625" style="7" bestFit="1" customWidth="1"/>
    <col min="9" max="9" width="19.42578125" style="7" bestFit="1" customWidth="1"/>
    <col min="10" max="10" width="19.85546875" style="7" bestFit="1" customWidth="1"/>
    <col min="11" max="11" width="19.28515625" style="7" bestFit="1" customWidth="1"/>
    <col min="12" max="12" width="19.42578125" style="7" bestFit="1" customWidth="1"/>
    <col min="13" max="13" width="20.42578125" style="7" bestFit="1" customWidth="1"/>
    <col min="14" max="14" width="19.7109375" style="7" bestFit="1" customWidth="1"/>
    <col min="15" max="15" width="21.5703125" style="7" bestFit="1" customWidth="1"/>
    <col min="16" max="16" width="21.5703125" style="14" bestFit="1" customWidth="1"/>
    <col min="17" max="16384" width="11.42578125" style="14"/>
  </cols>
  <sheetData>
    <row r="1" spans="1:16" ht="22.5" x14ac:dyDescent="0.25">
      <c r="A1" s="758" t="e">
        <f>#REF!+1</f>
        <v>#REF!</v>
      </c>
      <c r="B1" s="1209" t="s">
        <v>744</v>
      </c>
      <c r="C1" s="1210"/>
      <c r="D1" s="991"/>
      <c r="E1" s="991"/>
      <c r="F1" s="991"/>
      <c r="G1" s="939"/>
      <c r="H1" s="991"/>
      <c r="I1" s="939"/>
      <c r="J1" s="991"/>
      <c r="K1" s="939"/>
      <c r="L1" s="991"/>
      <c r="M1" s="939"/>
      <c r="N1" s="991"/>
      <c r="O1" s="939"/>
      <c r="P1" s="940"/>
    </row>
    <row r="2" spans="1:16" ht="21" thickBot="1" x14ac:dyDescent="0.35">
      <c r="A2" s="758" t="e">
        <f t="shared" ref="A2:A42" si="0">A1+1</f>
        <v>#REF!</v>
      </c>
      <c r="B2" s="1211" t="s">
        <v>755</v>
      </c>
      <c r="C2" s="1212"/>
      <c r="D2" s="941"/>
      <c r="E2" s="941"/>
      <c r="F2" s="941"/>
      <c r="G2" s="941"/>
      <c r="H2" s="941"/>
      <c r="I2" s="941"/>
      <c r="J2" s="941"/>
      <c r="K2" s="941"/>
      <c r="L2" s="993"/>
      <c r="M2" s="941"/>
      <c r="N2" s="941"/>
      <c r="O2" s="941"/>
      <c r="P2" s="942"/>
    </row>
    <row r="3" spans="1:16" ht="15.75" thickBot="1" x14ac:dyDescent="0.3">
      <c r="A3" s="758" t="e">
        <f>#REF!+1</f>
        <v>#REF!</v>
      </c>
      <c r="B3" s="1239" t="s">
        <v>38</v>
      </c>
      <c r="C3" s="1240"/>
      <c r="D3" s="482" t="s">
        <v>408</v>
      </c>
      <c r="E3" s="551">
        <v>43831</v>
      </c>
      <c r="F3" s="551">
        <v>43862</v>
      </c>
      <c r="G3" s="551">
        <v>43891</v>
      </c>
      <c r="H3" s="551">
        <v>43922</v>
      </c>
      <c r="I3" s="551">
        <v>43952</v>
      </c>
      <c r="J3" s="551">
        <v>43983</v>
      </c>
      <c r="K3" s="551">
        <v>44013</v>
      </c>
      <c r="L3" s="551">
        <v>44044</v>
      </c>
      <c r="M3" s="551">
        <v>44075</v>
      </c>
      <c r="N3" s="551">
        <v>44105</v>
      </c>
      <c r="O3" s="783">
        <v>44136</v>
      </c>
      <c r="P3" s="783" t="s">
        <v>16</v>
      </c>
    </row>
    <row r="4" spans="1:16" x14ac:dyDescent="0.25">
      <c r="A4" s="758" t="e">
        <f t="shared" si="0"/>
        <v>#REF!</v>
      </c>
      <c r="B4" s="1278" t="s">
        <v>233</v>
      </c>
      <c r="C4" s="1279"/>
      <c r="D4" s="1054">
        <v>0.51</v>
      </c>
      <c r="E4" s="952"/>
      <c r="F4" s="952"/>
      <c r="G4" s="952"/>
      <c r="H4" s="952"/>
      <c r="I4" s="952"/>
      <c r="J4" s="952">
        <v>0.51</v>
      </c>
      <c r="K4" s="952"/>
      <c r="L4" s="952"/>
      <c r="M4" s="952"/>
      <c r="N4" s="952"/>
      <c r="O4" s="952"/>
      <c r="P4" s="953"/>
    </row>
    <row r="5" spans="1:16" x14ac:dyDescent="0.25">
      <c r="A5" s="758" t="e">
        <f t="shared" si="0"/>
        <v>#REF!</v>
      </c>
      <c r="B5" s="1255" t="s">
        <v>358</v>
      </c>
      <c r="C5" s="1256"/>
      <c r="D5" s="772">
        <f>+'DATOS CAMEP'!D37*D4</f>
        <v>41834547.661615774</v>
      </c>
      <c r="E5" s="761">
        <f>+'DATOS CAMEP'!E37*$D$4</f>
        <v>43585109.027221374</v>
      </c>
      <c r="F5" s="761">
        <f>+'DATOS CAMEP'!E37*D4</f>
        <v>43585109.027221374</v>
      </c>
      <c r="G5" s="761">
        <f>+'DATOS CAMEP'!E37*D4</f>
        <v>43585109.027221374</v>
      </c>
      <c r="H5" s="761">
        <f>+'DATOS CAMEP'!E37*D4</f>
        <v>43585109.027221374</v>
      </c>
      <c r="I5" s="761">
        <f>+'DATOS CAMEP'!E37*D4</f>
        <v>43585109.027221374</v>
      </c>
      <c r="J5" s="761">
        <f>+'DATOS CAMEP'!E37*J4</f>
        <v>43585109.027221374</v>
      </c>
      <c r="K5" s="761">
        <f>+'DATOS CAMEP'!E37*J4</f>
        <v>43585109.027221374</v>
      </c>
      <c r="L5" s="761">
        <f>+'DATOS CAMEP'!E37*J4</f>
        <v>43585109.027221374</v>
      </c>
      <c r="M5" s="761">
        <f>+'DATOS CAMEP'!E37*J4</f>
        <v>43585109.027221374</v>
      </c>
      <c r="N5" s="761">
        <f>+'DATOS CAMEP'!E37*J4</f>
        <v>43585109.027221374</v>
      </c>
      <c r="O5" s="761">
        <f>+'DATOS CAMEP'!E37*J4</f>
        <v>43585109.027221374</v>
      </c>
      <c r="P5" s="762">
        <f>SUM(D5:O5)</f>
        <v>521270746.96105093</v>
      </c>
    </row>
    <row r="6" spans="1:16" x14ac:dyDescent="0.25">
      <c r="A6" s="758" t="e">
        <f t="shared" si="0"/>
        <v>#REF!</v>
      </c>
      <c r="B6" s="1205" t="s">
        <v>737</v>
      </c>
      <c r="C6" s="1206"/>
      <c r="D6" s="770">
        <v>0</v>
      </c>
      <c r="E6" s="761">
        <v>0</v>
      </c>
      <c r="F6" s="761">
        <v>0</v>
      </c>
      <c r="G6" s="761">
        <v>0</v>
      </c>
      <c r="H6" s="761">
        <v>0</v>
      </c>
      <c r="I6" s="761"/>
      <c r="J6" s="761"/>
      <c r="K6" s="761"/>
      <c r="L6" s="761"/>
      <c r="M6" s="761"/>
      <c r="N6" s="761"/>
      <c r="O6" s="761"/>
      <c r="P6" s="762">
        <f>SUM(D6:O6)</f>
        <v>0</v>
      </c>
    </row>
    <row r="7" spans="1:16" x14ac:dyDescent="0.25">
      <c r="A7" s="758" t="e">
        <f t="shared" si="0"/>
        <v>#REF!</v>
      </c>
      <c r="B7" s="1243" t="s">
        <v>356</v>
      </c>
      <c r="C7" s="1244"/>
      <c r="D7" s="769">
        <v>0</v>
      </c>
      <c r="E7" s="761"/>
      <c r="F7" s="761"/>
      <c r="G7" s="761"/>
      <c r="H7" s="761"/>
      <c r="I7" s="761"/>
      <c r="J7" s="761">
        <f>+D40+E40+F40+G40+H40+I40</f>
        <v>5952878.2583443569</v>
      </c>
      <c r="K7" s="761"/>
      <c r="L7" s="761"/>
      <c r="M7" s="761"/>
      <c r="N7" s="761"/>
      <c r="O7" s="761"/>
      <c r="P7" s="762"/>
    </row>
    <row r="8" spans="1:16" x14ac:dyDescent="0.25">
      <c r="A8" s="758" t="e">
        <f t="shared" si="0"/>
        <v>#REF!</v>
      </c>
      <c r="B8" s="1205" t="s">
        <v>121</v>
      </c>
      <c r="C8" s="1206"/>
      <c r="D8" s="772">
        <f>D5+D6-((D5+D6)/1.19)</f>
        <v>6679465.593031086</v>
      </c>
      <c r="E8" s="761">
        <f t="shared" ref="E8:O8" si="1">E5+E6-((E5+E6)/1.19)</f>
        <v>6958966.9875395447</v>
      </c>
      <c r="F8" s="761">
        <f t="shared" si="1"/>
        <v>6958966.9875395447</v>
      </c>
      <c r="G8" s="761">
        <f t="shared" si="1"/>
        <v>6958966.9875395447</v>
      </c>
      <c r="H8" s="761">
        <f t="shared" si="1"/>
        <v>6958966.9875395447</v>
      </c>
      <c r="I8" s="761">
        <f t="shared" si="1"/>
        <v>6958966.9875395447</v>
      </c>
      <c r="J8" s="761">
        <f t="shared" si="1"/>
        <v>6958966.9875395447</v>
      </c>
      <c r="K8" s="761">
        <f t="shared" si="1"/>
        <v>6958966.9875395447</v>
      </c>
      <c r="L8" s="761">
        <f t="shared" si="1"/>
        <v>6958966.9875395447</v>
      </c>
      <c r="M8" s="761">
        <f t="shared" si="1"/>
        <v>6958966.9875395447</v>
      </c>
      <c r="N8" s="761">
        <f t="shared" si="1"/>
        <v>6958966.9875395447</v>
      </c>
      <c r="O8" s="761">
        <f t="shared" si="1"/>
        <v>6958966.9875395447</v>
      </c>
      <c r="P8" s="762">
        <f>SUM(D8:O8)</f>
        <v>83228102.455966085</v>
      </c>
    </row>
    <row r="9" spans="1:16" x14ac:dyDescent="0.25">
      <c r="A9" s="758" t="e">
        <f t="shared" si="0"/>
        <v>#REF!</v>
      </c>
      <c r="B9" s="1219" t="s">
        <v>87</v>
      </c>
      <c r="C9" s="1220"/>
      <c r="D9" s="763">
        <f>SUM(D5:D7)-D8</f>
        <v>35155082.068584688</v>
      </c>
      <c r="E9" s="764">
        <f t="shared" ref="E9:O9" si="2">SUM(E5:E7)-E8</f>
        <v>36626142.03968183</v>
      </c>
      <c r="F9" s="764">
        <f t="shared" si="2"/>
        <v>36626142.03968183</v>
      </c>
      <c r="G9" s="764">
        <f t="shared" si="2"/>
        <v>36626142.03968183</v>
      </c>
      <c r="H9" s="764">
        <f t="shared" si="2"/>
        <v>36626142.03968183</v>
      </c>
      <c r="I9" s="764">
        <f t="shared" si="2"/>
        <v>36626142.03968183</v>
      </c>
      <c r="J9" s="764">
        <f t="shared" si="2"/>
        <v>42579020.298026189</v>
      </c>
      <c r="K9" s="764">
        <f t="shared" si="2"/>
        <v>36626142.03968183</v>
      </c>
      <c r="L9" s="764">
        <f t="shared" si="2"/>
        <v>36626142.03968183</v>
      </c>
      <c r="M9" s="764">
        <f t="shared" si="2"/>
        <v>36626142.03968183</v>
      </c>
      <c r="N9" s="764">
        <f t="shared" si="2"/>
        <v>36626142.03968183</v>
      </c>
      <c r="O9" s="764">
        <f t="shared" si="2"/>
        <v>36626142.03968183</v>
      </c>
      <c r="P9" s="954">
        <f>SUM(D9:O9)</f>
        <v>443995522.76342928</v>
      </c>
    </row>
    <row r="10" spans="1:16" x14ac:dyDescent="0.25">
      <c r="A10" s="758" t="e">
        <f t="shared" si="0"/>
        <v>#REF!</v>
      </c>
      <c r="B10" s="1213" t="s">
        <v>234</v>
      </c>
      <c r="C10" s="1214"/>
      <c r="D10" s="1213"/>
      <c r="E10" s="1214"/>
      <c r="F10" s="1214"/>
      <c r="G10" s="1214"/>
      <c r="H10" s="1214"/>
      <c r="I10" s="1214"/>
      <c r="J10" s="1214"/>
      <c r="K10" s="1214"/>
      <c r="L10" s="1214"/>
      <c r="M10" s="1214"/>
      <c r="N10" s="1214"/>
      <c r="O10" s="1214"/>
      <c r="P10" s="1215"/>
    </row>
    <row r="11" spans="1:16" ht="15" customHeight="1" x14ac:dyDescent="0.25">
      <c r="A11" s="758" t="e">
        <f t="shared" si="0"/>
        <v>#REF!</v>
      </c>
      <c r="B11" s="1245" t="s">
        <v>740</v>
      </c>
      <c r="C11" s="1246"/>
      <c r="D11" s="943">
        <f>+'Plan Acción y Cronograma (ane1)'!F183*D4</f>
        <v>2269500</v>
      </c>
      <c r="E11" s="766">
        <f>+'Plan Acción y Cronograma (ane1)'!F183*D4</f>
        <v>2269500</v>
      </c>
      <c r="F11" s="766">
        <f>+'Plan Acción y Cronograma (ane1)'!F183*D4</f>
        <v>2269500</v>
      </c>
      <c r="G11" s="766">
        <f>+'Plan Acción y Cronograma (ane1)'!F183*D4</f>
        <v>2269500</v>
      </c>
      <c r="H11" s="766">
        <f>+'Plan Acción y Cronograma (ane1)'!F183*D4</f>
        <v>2269500</v>
      </c>
      <c r="I11" s="766">
        <f>+'Plan Acción y Cronograma (ane1)'!F183*D4</f>
        <v>2269500</v>
      </c>
      <c r="J11" s="766">
        <f>+'Plan Acción y Cronograma (ane1)'!F183*D4</f>
        <v>2269500</v>
      </c>
      <c r="K11" s="766">
        <f>+'Plan Acción y Cronograma (ane1)'!F183*D4</f>
        <v>2269500</v>
      </c>
      <c r="L11" s="766">
        <f>+'Plan Acción y Cronograma (ane1)'!F183*D4</f>
        <v>2269500</v>
      </c>
      <c r="M11" s="766">
        <f>+'Plan Acción y Cronograma (ane1)'!F183*D4</f>
        <v>2269500</v>
      </c>
      <c r="N11" s="766">
        <f>+'Plan Acción y Cronograma (ane1)'!F183*D4</f>
        <v>2269500</v>
      </c>
      <c r="O11" s="766">
        <f>+'Plan Acción y Cronograma (ane1)'!F183*D4</f>
        <v>2269500</v>
      </c>
      <c r="P11" s="762">
        <f>SUM(D11:O11)</f>
        <v>27234000</v>
      </c>
    </row>
    <row r="12" spans="1:16" x14ac:dyDescent="0.25">
      <c r="A12" s="758" t="e">
        <f t="shared" si="0"/>
        <v>#REF!</v>
      </c>
      <c r="B12" s="1245" t="s">
        <v>736</v>
      </c>
      <c r="C12" s="1246"/>
      <c r="D12" s="943"/>
      <c r="E12" s="766"/>
      <c r="F12" s="766"/>
      <c r="G12" s="766"/>
      <c r="H12" s="766"/>
      <c r="I12" s="766"/>
      <c r="J12" s="766"/>
      <c r="K12" s="766"/>
      <c r="L12" s="766"/>
      <c r="M12" s="766"/>
      <c r="N12" s="766"/>
      <c r="O12" s="766"/>
      <c r="P12" s="767"/>
    </row>
    <row r="13" spans="1:16" x14ac:dyDescent="0.25">
      <c r="A13" s="758" t="e">
        <f t="shared" si="0"/>
        <v>#REF!</v>
      </c>
      <c r="B13" s="1275" t="s">
        <v>16</v>
      </c>
      <c r="C13" s="1276"/>
      <c r="D13" s="944">
        <f>+D9-D11</f>
        <v>32885582.068584688</v>
      </c>
      <c r="E13" s="764">
        <f>+E9-E11-E12</f>
        <v>34356642.03968183</v>
      </c>
      <c r="F13" s="764">
        <f>+F9-F11-F12</f>
        <v>34356642.03968183</v>
      </c>
      <c r="G13" s="764">
        <f t="shared" ref="G13:O13" si="3">+G9-G11-G12</f>
        <v>34356642.03968183</v>
      </c>
      <c r="H13" s="764">
        <f t="shared" si="3"/>
        <v>34356642.03968183</v>
      </c>
      <c r="I13" s="764">
        <f t="shared" si="3"/>
        <v>34356642.03968183</v>
      </c>
      <c r="J13" s="764">
        <f t="shared" si="3"/>
        <v>40309520.298026189</v>
      </c>
      <c r="K13" s="764">
        <f t="shared" si="3"/>
        <v>34356642.03968183</v>
      </c>
      <c r="L13" s="764">
        <f t="shared" si="3"/>
        <v>34356642.03968183</v>
      </c>
      <c r="M13" s="764">
        <f t="shared" si="3"/>
        <v>34356642.03968183</v>
      </c>
      <c r="N13" s="764">
        <f t="shared" si="3"/>
        <v>34356642.03968183</v>
      </c>
      <c r="O13" s="764">
        <f t="shared" si="3"/>
        <v>34356642.03968183</v>
      </c>
      <c r="P13" s="954">
        <f t="shared" ref="P13:P39" si="4">SUM(D13:O13)</f>
        <v>416761522.76342928</v>
      </c>
    </row>
    <row r="14" spans="1:16" x14ac:dyDescent="0.25">
      <c r="A14" s="758" t="e">
        <f t="shared" si="0"/>
        <v>#REF!</v>
      </c>
      <c r="B14" s="1229" t="s">
        <v>600</v>
      </c>
      <c r="C14" s="1230"/>
      <c r="D14" s="1200"/>
      <c r="E14" s="1201"/>
      <c r="F14" s="1201"/>
      <c r="G14" s="1201"/>
      <c r="H14" s="1201"/>
      <c r="I14" s="1201"/>
      <c r="J14" s="1201"/>
      <c r="K14" s="1201"/>
      <c r="L14" s="1201"/>
      <c r="M14" s="1201"/>
      <c r="N14" s="1201"/>
      <c r="O14" s="1201"/>
      <c r="P14" s="1202"/>
    </row>
    <row r="15" spans="1:16" x14ac:dyDescent="0.25">
      <c r="A15" s="758" t="e">
        <f t="shared" si="0"/>
        <v>#REF!</v>
      </c>
      <c r="B15" s="1243" t="s">
        <v>101</v>
      </c>
      <c r="C15" s="1244"/>
      <c r="D15" s="772">
        <f>+'PROYECCION DE GASTOS'!H111*D4</f>
        <v>17608548.629327998</v>
      </c>
      <c r="E15" s="761">
        <f>+'PROYECCION DE GASTOS'!I111*D4</f>
        <v>18696637.433418073</v>
      </c>
      <c r="F15" s="761">
        <f>+'PROYECCION DE GASTOS'!I111*J4</f>
        <v>18696637.433418073</v>
      </c>
      <c r="G15" s="761">
        <f>+'PROYECCION DE GASTOS'!I111*J4</f>
        <v>18696637.433418073</v>
      </c>
      <c r="H15" s="761">
        <f>+'PROYECCION DE GASTOS'!I111*D4</f>
        <v>18696637.433418073</v>
      </c>
      <c r="I15" s="761">
        <f>+'PROYECCION DE GASTOS'!I111*J4</f>
        <v>18696637.433418073</v>
      </c>
      <c r="J15" s="761">
        <f>+'PROYECCION DE GASTOS'!I111*J4</f>
        <v>18696637.433418073</v>
      </c>
      <c r="K15" s="761">
        <f>+'PROYECCION DE GASTOS'!I111*J4</f>
        <v>18696637.433418073</v>
      </c>
      <c r="L15" s="761">
        <f>+'PROYECCION DE GASTOS'!I111*J4</f>
        <v>18696637.433418073</v>
      </c>
      <c r="M15" s="761">
        <f>+'PROYECCION DE GASTOS'!I111*J4</f>
        <v>18696637.433418073</v>
      </c>
      <c r="N15" s="761">
        <f>+'PROYECCION DE GASTOS'!I111*J4</f>
        <v>18696637.433418073</v>
      </c>
      <c r="O15" s="761">
        <f>+'PROYECCION DE GASTOS'!I111*J4</f>
        <v>18696637.433418073</v>
      </c>
      <c r="P15" s="762">
        <f t="shared" si="4"/>
        <v>223271560.39692673</v>
      </c>
    </row>
    <row r="16" spans="1:16" x14ac:dyDescent="0.25">
      <c r="A16" s="758" t="e">
        <f t="shared" si="0"/>
        <v>#REF!</v>
      </c>
      <c r="B16" s="1273" t="s">
        <v>231</v>
      </c>
      <c r="C16" s="1274"/>
      <c r="D16" s="945">
        <f>+'PROYECCION DE GASTOS'!G127*D4</f>
        <v>237085.79114857432</v>
      </c>
      <c r="E16" s="768">
        <f>+'PROYECCION DE GASTOS'!H127*J4</f>
        <v>247006.61614890146</v>
      </c>
      <c r="F16" s="768">
        <f>+'PROYECCION DE GASTOS'!H127*J4</f>
        <v>247006.61614890146</v>
      </c>
      <c r="G16" s="768">
        <f>+'PROYECCION DE GASTOS'!H127*D4</f>
        <v>247006.61614890146</v>
      </c>
      <c r="H16" s="768">
        <f>+'PROYECCION DE GASTOS'!H127*D4</f>
        <v>247006.61614890146</v>
      </c>
      <c r="I16" s="768">
        <f>+'PROYECCION DE GASTOS'!H127*J4</f>
        <v>247006.61614890146</v>
      </c>
      <c r="J16" s="768">
        <f>+'PROYECCION DE GASTOS'!H127*J4</f>
        <v>247006.61614890146</v>
      </c>
      <c r="K16" s="768">
        <f>+'PROYECCION DE GASTOS'!H127*J4</f>
        <v>247006.61614890146</v>
      </c>
      <c r="L16" s="768">
        <f>+'PROYECCION DE GASTOS'!H127*J4</f>
        <v>247006.61614890146</v>
      </c>
      <c r="M16" s="768">
        <f>+'PROYECCION DE GASTOS'!H127*J4</f>
        <v>247006.61614890146</v>
      </c>
      <c r="N16" s="768">
        <f>+'PROYECCION DE GASTOS'!H127*J4</f>
        <v>247006.61614890146</v>
      </c>
      <c r="O16" s="768">
        <f>+'PROYECCION DE GASTOS'!H127*J4</f>
        <v>247006.61614890146</v>
      </c>
      <c r="P16" s="956">
        <f t="shared" si="4"/>
        <v>2954158.5687864907</v>
      </c>
    </row>
    <row r="17" spans="1:763" ht="15" customHeight="1" x14ac:dyDescent="0.25">
      <c r="A17" s="758" t="e">
        <f>#REF!+1</f>
        <v>#REF!</v>
      </c>
      <c r="B17" s="1243" t="s">
        <v>601</v>
      </c>
      <c r="C17" s="1244"/>
      <c r="D17" s="772">
        <f t="shared" ref="D17:N17" si="5">+SUM(D15:D16)*10%</f>
        <v>1784563.4420476572</v>
      </c>
      <c r="E17" s="761">
        <f t="shared" si="5"/>
        <v>1894364.4049566975</v>
      </c>
      <c r="F17" s="761">
        <f t="shared" si="5"/>
        <v>1894364.4049566975</v>
      </c>
      <c r="G17" s="761">
        <f t="shared" si="5"/>
        <v>1894364.4049566975</v>
      </c>
      <c r="H17" s="761">
        <f t="shared" si="5"/>
        <v>1894364.4049566975</v>
      </c>
      <c r="I17" s="761">
        <f t="shared" si="5"/>
        <v>1894364.4049566975</v>
      </c>
      <c r="J17" s="761">
        <f t="shared" si="5"/>
        <v>1894364.4049566975</v>
      </c>
      <c r="K17" s="761">
        <f t="shared" si="5"/>
        <v>1894364.4049566975</v>
      </c>
      <c r="L17" s="761">
        <f t="shared" si="5"/>
        <v>1894364.4049566975</v>
      </c>
      <c r="M17" s="761">
        <f t="shared" si="5"/>
        <v>1894364.4049566975</v>
      </c>
      <c r="N17" s="761">
        <f t="shared" si="5"/>
        <v>1894364.4049566975</v>
      </c>
      <c r="O17" s="761">
        <f>SUM(O15:O16)*10%</f>
        <v>1894364.4049566975</v>
      </c>
      <c r="P17" s="762">
        <f t="shared" si="4"/>
        <v>22622571.896571334</v>
      </c>
    </row>
    <row r="18" spans="1:763" x14ac:dyDescent="0.25">
      <c r="A18" s="758" t="e">
        <f t="shared" si="0"/>
        <v>#REF!</v>
      </c>
      <c r="B18" s="1249" t="s">
        <v>598</v>
      </c>
      <c r="C18" s="1277"/>
      <c r="D18" s="772">
        <f>180000*D4+'PROYECCION DE GASTOS'!S63</f>
        <v>707347.33333333337</v>
      </c>
      <c r="E18" s="761">
        <f>+D18</f>
        <v>707347.33333333337</v>
      </c>
      <c r="F18" s="761">
        <f>+E18</f>
        <v>707347.33333333337</v>
      </c>
      <c r="G18" s="761">
        <f t="shared" ref="G18:O18" si="6">+F18</f>
        <v>707347.33333333337</v>
      </c>
      <c r="H18" s="761">
        <f t="shared" si="6"/>
        <v>707347.33333333337</v>
      </c>
      <c r="I18" s="761">
        <f t="shared" si="6"/>
        <v>707347.33333333337</v>
      </c>
      <c r="J18" s="761">
        <f t="shared" si="6"/>
        <v>707347.33333333337</v>
      </c>
      <c r="K18" s="761">
        <f t="shared" si="6"/>
        <v>707347.33333333337</v>
      </c>
      <c r="L18" s="761">
        <f t="shared" si="6"/>
        <v>707347.33333333337</v>
      </c>
      <c r="M18" s="761">
        <f t="shared" si="6"/>
        <v>707347.33333333337</v>
      </c>
      <c r="N18" s="761">
        <f t="shared" si="6"/>
        <v>707347.33333333337</v>
      </c>
      <c r="O18" s="761">
        <f t="shared" si="6"/>
        <v>707347.33333333337</v>
      </c>
      <c r="P18" s="762">
        <f t="shared" si="4"/>
        <v>8488167.9999999981</v>
      </c>
    </row>
    <row r="19" spans="1:763" x14ac:dyDescent="0.25">
      <c r="A19" s="758" t="e">
        <f t="shared" si="0"/>
        <v>#REF!</v>
      </c>
      <c r="B19" s="773" t="s">
        <v>28</v>
      </c>
      <c r="C19" s="774">
        <v>9.6600000000000002E-3</v>
      </c>
      <c r="D19" s="772">
        <f>+$C$19*D5/1.19*J4</f>
        <v>173195.02731908933</v>
      </c>
      <c r="E19" s="761">
        <f>+$C$19*E5/1.19*D4</f>
        <v>180442.35137269649</v>
      </c>
      <c r="F19" s="761">
        <f>+$C$19*F5/1.19*J4</f>
        <v>180442.35137269649</v>
      </c>
      <c r="G19" s="761">
        <f>+$C$19*G5/1.19*D4</f>
        <v>180442.35137269649</v>
      </c>
      <c r="H19" s="761">
        <f>+$C$19*H5/1.19*D4</f>
        <v>180442.35137269649</v>
      </c>
      <c r="I19" s="761">
        <f>+$C$19*I5/1.19*J4</f>
        <v>180442.35137269649</v>
      </c>
      <c r="J19" s="761">
        <f>+$C$19*J5/1.19*J4</f>
        <v>180442.35137269649</v>
      </c>
      <c r="K19" s="761">
        <f>+$C$19*K5/1.19*J4</f>
        <v>180442.35137269649</v>
      </c>
      <c r="L19" s="761">
        <f>+$C$19*L5/1.19*J4</f>
        <v>180442.35137269649</v>
      </c>
      <c r="M19" s="761">
        <f>+$C$19*M5/1.19*J4</f>
        <v>180442.35137269649</v>
      </c>
      <c r="N19" s="761">
        <f>+$C$19*N5/1.19*J4</f>
        <v>180442.35137269649</v>
      </c>
      <c r="O19" s="761">
        <f>+$C$19*O5/1.19*J4</f>
        <v>180442.35137269649</v>
      </c>
      <c r="P19" s="762">
        <f t="shared" si="4"/>
        <v>2158060.8924187506</v>
      </c>
    </row>
    <row r="20" spans="1:763" x14ac:dyDescent="0.25">
      <c r="A20" s="758" t="e">
        <f t="shared" si="0"/>
        <v>#REF!</v>
      </c>
      <c r="B20" s="773" t="s">
        <v>98</v>
      </c>
      <c r="C20" s="775">
        <v>0.15</v>
      </c>
      <c r="D20" s="772">
        <f>$C$20*D19</f>
        <v>25979.254097863399</v>
      </c>
      <c r="E20" s="761">
        <f t="shared" ref="E20:O20" si="7">$C$20*E19</f>
        <v>27066.352705904472</v>
      </c>
      <c r="F20" s="761">
        <f t="shared" si="7"/>
        <v>27066.352705904472</v>
      </c>
      <c r="G20" s="761">
        <f t="shared" si="7"/>
        <v>27066.352705904472</v>
      </c>
      <c r="H20" s="761">
        <f t="shared" si="7"/>
        <v>27066.352705904472</v>
      </c>
      <c r="I20" s="761">
        <f t="shared" si="7"/>
        <v>27066.352705904472</v>
      </c>
      <c r="J20" s="761">
        <f t="shared" si="7"/>
        <v>27066.352705904472</v>
      </c>
      <c r="K20" s="761">
        <f t="shared" si="7"/>
        <v>27066.352705904472</v>
      </c>
      <c r="L20" s="761">
        <f t="shared" si="7"/>
        <v>27066.352705904472</v>
      </c>
      <c r="M20" s="761">
        <f t="shared" si="7"/>
        <v>27066.352705904472</v>
      </c>
      <c r="N20" s="761">
        <f t="shared" si="7"/>
        <v>27066.352705904472</v>
      </c>
      <c r="O20" s="761">
        <f t="shared" si="7"/>
        <v>27066.352705904472</v>
      </c>
      <c r="P20" s="762">
        <f t="shared" si="4"/>
        <v>323709.13386281248</v>
      </c>
    </row>
    <row r="21" spans="1:763" x14ac:dyDescent="0.25">
      <c r="A21" s="758" t="e">
        <f t="shared" si="0"/>
        <v>#REF!</v>
      </c>
      <c r="B21" s="1227" t="s">
        <v>239</v>
      </c>
      <c r="C21" s="1228"/>
      <c r="D21" s="763">
        <f t="shared" ref="D21:O21" si="8">+SUM(D15:D20)</f>
        <v>20536719.477274511</v>
      </c>
      <c r="E21" s="764">
        <f t="shared" si="8"/>
        <v>21752864.491935603</v>
      </c>
      <c r="F21" s="764">
        <f t="shared" si="8"/>
        <v>21752864.491935603</v>
      </c>
      <c r="G21" s="764">
        <f t="shared" si="8"/>
        <v>21752864.491935603</v>
      </c>
      <c r="H21" s="764">
        <f t="shared" si="8"/>
        <v>21752864.491935603</v>
      </c>
      <c r="I21" s="764">
        <f t="shared" si="8"/>
        <v>21752864.491935603</v>
      </c>
      <c r="J21" s="764">
        <f t="shared" si="8"/>
        <v>21752864.491935603</v>
      </c>
      <c r="K21" s="764">
        <f t="shared" si="8"/>
        <v>21752864.491935603</v>
      </c>
      <c r="L21" s="764">
        <f t="shared" si="8"/>
        <v>21752864.491935603</v>
      </c>
      <c r="M21" s="764">
        <f t="shared" si="8"/>
        <v>21752864.491935603</v>
      </c>
      <c r="N21" s="764">
        <f t="shared" si="8"/>
        <v>21752864.491935603</v>
      </c>
      <c r="O21" s="764">
        <f t="shared" si="8"/>
        <v>21752864.491935603</v>
      </c>
      <c r="P21" s="954">
        <f t="shared" si="4"/>
        <v>259818228.8885662</v>
      </c>
    </row>
    <row r="22" spans="1:763" x14ac:dyDescent="0.25">
      <c r="A22" s="758" t="e">
        <f t="shared" si="0"/>
        <v>#REF!</v>
      </c>
      <c r="B22" s="1280" t="s">
        <v>232</v>
      </c>
      <c r="C22" s="1281"/>
      <c r="D22" s="1200"/>
      <c r="E22" s="1201"/>
      <c r="F22" s="1201"/>
      <c r="G22" s="1201"/>
      <c r="H22" s="1201"/>
      <c r="I22" s="1201"/>
      <c r="J22" s="1201"/>
      <c r="K22" s="1201"/>
      <c r="L22" s="1201"/>
      <c r="M22" s="1201"/>
      <c r="N22" s="1201"/>
      <c r="O22" s="1201"/>
      <c r="P22" s="1202"/>
    </row>
    <row r="23" spans="1:763" x14ac:dyDescent="0.25">
      <c r="A23" s="758" t="e">
        <f t="shared" si="0"/>
        <v>#REF!</v>
      </c>
      <c r="B23" s="1243" t="s">
        <v>728</v>
      </c>
      <c r="C23" s="1244"/>
      <c r="D23" s="772">
        <f>+'PROYECCION DE GASTOS'!G121*D4</f>
        <v>7657504.3310036575</v>
      </c>
      <c r="E23" s="761">
        <f>+'PROYECCION DE GASTOS'!H121*D4</f>
        <v>8130686.1306642424</v>
      </c>
      <c r="F23" s="761">
        <f>+'PROYECCION DE GASTOS'!H121*D4</f>
        <v>8130686.1306642424</v>
      </c>
      <c r="G23" s="761">
        <f>+'PROYECCION DE GASTOS'!H121*J4</f>
        <v>8130686.1306642424</v>
      </c>
      <c r="H23" s="761">
        <f>+'PROYECCION DE GASTOS'!H121*D4</f>
        <v>8130686.1306642424</v>
      </c>
      <c r="I23" s="761">
        <f>+'PROYECCION DE GASTOS'!H121*J4</f>
        <v>8130686.1306642424</v>
      </c>
      <c r="J23" s="761">
        <f>+'PROYECCION DE GASTOS'!H121*J4</f>
        <v>8130686.1306642424</v>
      </c>
      <c r="K23" s="761">
        <f>+'PROYECCION DE GASTOS'!H121*J4</f>
        <v>8130686.1306642424</v>
      </c>
      <c r="L23" s="761">
        <f>+'PROYECCION DE GASTOS'!H121*J4</f>
        <v>8130686.1306642424</v>
      </c>
      <c r="M23" s="761">
        <f>+'PROYECCION DE GASTOS'!H121*J4</f>
        <v>8130686.1306642424</v>
      </c>
      <c r="N23" s="761">
        <f>+'PROYECCION DE GASTOS'!H121*J4</f>
        <v>8130686.1306642424</v>
      </c>
      <c r="O23" s="761">
        <f>+'PROYECCION DE GASTOS'!H121*J4</f>
        <v>8130686.1306642424</v>
      </c>
      <c r="P23" s="762">
        <f t="shared" si="4"/>
        <v>97095051.768310338</v>
      </c>
    </row>
    <row r="24" spans="1:763" x14ac:dyDescent="0.25">
      <c r="A24" s="758" t="e">
        <f t="shared" si="0"/>
        <v>#REF!</v>
      </c>
      <c r="B24" s="1243" t="s">
        <v>235</v>
      </c>
      <c r="C24" s="1244"/>
      <c r="D24" s="772">
        <f>+'PROYECCION DE GASTOS'!G127*D4</f>
        <v>237085.79114857432</v>
      </c>
      <c r="E24" s="761">
        <f>+'PROYECCION DE GASTOS'!H127*D4</f>
        <v>247006.61614890146</v>
      </c>
      <c r="F24" s="761">
        <f>+'PROYECCION DE GASTOS'!H127*D4</f>
        <v>247006.61614890146</v>
      </c>
      <c r="G24" s="761">
        <f>+'PROYECCION DE GASTOS'!H127*J4</f>
        <v>247006.61614890146</v>
      </c>
      <c r="H24" s="761">
        <f>+'PROYECCION DE GASTOS'!H127*D4</f>
        <v>247006.61614890146</v>
      </c>
      <c r="I24" s="761">
        <f>+'PROYECCION DE GASTOS'!H127*J4</f>
        <v>247006.61614890146</v>
      </c>
      <c r="J24" s="761">
        <f>+'PROYECCION DE GASTOS'!H127*J4</f>
        <v>247006.61614890146</v>
      </c>
      <c r="K24" s="761">
        <f>+'PROYECCION DE GASTOS'!H127*J4</f>
        <v>247006.61614890146</v>
      </c>
      <c r="L24" s="761">
        <f>+'PROYECCION DE GASTOS'!H127*J4</f>
        <v>247006.61614890146</v>
      </c>
      <c r="M24" s="761">
        <f>+'PROYECCION DE GASTOS'!H127*J4</f>
        <v>247006.61614890146</v>
      </c>
      <c r="N24" s="761">
        <f>+'PROYECCION DE GASTOS'!H127*J4</f>
        <v>247006.61614890146</v>
      </c>
      <c r="O24" s="761">
        <f>+'PROYECCION DE GASTOS'!H127*J4</f>
        <v>247006.61614890146</v>
      </c>
      <c r="P24" s="762">
        <f t="shared" si="4"/>
        <v>2954158.5687864907</v>
      </c>
    </row>
    <row r="25" spans="1:763" s="751" customFormat="1" x14ac:dyDescent="0.25">
      <c r="A25" s="759" t="e">
        <f t="shared" si="0"/>
        <v>#REF!</v>
      </c>
      <c r="B25" s="1269" t="s">
        <v>230</v>
      </c>
      <c r="C25" s="1270"/>
      <c r="D25" s="772">
        <f>+(D24*10%)*4.21%+(40000)</f>
        <v>40998.131180735501</v>
      </c>
      <c r="E25" s="761">
        <f t="shared" ref="E25:O25" si="9">+(E24*10%)*4.21%+(40000)</f>
        <v>41039.897853986877</v>
      </c>
      <c r="F25" s="761">
        <f t="shared" si="9"/>
        <v>41039.897853986877</v>
      </c>
      <c r="G25" s="761">
        <f t="shared" si="9"/>
        <v>41039.897853986877</v>
      </c>
      <c r="H25" s="761">
        <f t="shared" si="9"/>
        <v>41039.897853986877</v>
      </c>
      <c r="I25" s="761">
        <f t="shared" si="9"/>
        <v>41039.897853986877</v>
      </c>
      <c r="J25" s="761">
        <f t="shared" si="9"/>
        <v>41039.897853986877</v>
      </c>
      <c r="K25" s="761">
        <f t="shared" si="9"/>
        <v>41039.897853986877</v>
      </c>
      <c r="L25" s="761">
        <f t="shared" si="9"/>
        <v>41039.897853986877</v>
      </c>
      <c r="M25" s="761">
        <f t="shared" si="9"/>
        <v>41039.897853986877</v>
      </c>
      <c r="N25" s="761">
        <f t="shared" si="9"/>
        <v>41039.897853986877</v>
      </c>
      <c r="O25" s="761">
        <f t="shared" si="9"/>
        <v>41039.897853986877</v>
      </c>
      <c r="P25" s="958">
        <f t="shared" si="4"/>
        <v>492437.0075745912</v>
      </c>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row>
    <row r="26" spans="1:763" x14ac:dyDescent="0.25">
      <c r="A26" s="758" t="e">
        <f t="shared" si="0"/>
        <v>#REF!</v>
      </c>
      <c r="B26" s="1243" t="s">
        <v>240</v>
      </c>
      <c r="C26" s="1244"/>
      <c r="D26" s="776">
        <v>0</v>
      </c>
      <c r="E26" s="800">
        <v>0</v>
      </c>
      <c r="F26" s="800">
        <v>0</v>
      </c>
      <c r="G26" s="800">
        <v>0</v>
      </c>
      <c r="H26" s="800">
        <v>0</v>
      </c>
      <c r="I26" s="800">
        <v>0</v>
      </c>
      <c r="J26" s="800">
        <v>0</v>
      </c>
      <c r="K26" s="800">
        <v>0</v>
      </c>
      <c r="L26" s="800">
        <v>0</v>
      </c>
      <c r="M26" s="800">
        <v>0</v>
      </c>
      <c r="N26" s="800">
        <v>0</v>
      </c>
      <c r="O26" s="800">
        <v>0</v>
      </c>
      <c r="P26" s="959">
        <f t="shared" si="4"/>
        <v>0</v>
      </c>
    </row>
    <row r="27" spans="1:763" x14ac:dyDescent="0.25">
      <c r="A27" s="758" t="e">
        <f t="shared" si="0"/>
        <v>#REF!</v>
      </c>
      <c r="B27" s="1227" t="s">
        <v>238</v>
      </c>
      <c r="C27" s="1228"/>
      <c r="D27" s="763">
        <f>+SUM(D23:D26)</f>
        <v>7935588.2533329669</v>
      </c>
      <c r="E27" s="764">
        <f>+SUM(E23:E26)</f>
        <v>8418732.64466713</v>
      </c>
      <c r="F27" s="764">
        <f t="shared" ref="F27:O27" si="10">+SUM(F23:F26)</f>
        <v>8418732.64466713</v>
      </c>
      <c r="G27" s="764">
        <f t="shared" si="10"/>
        <v>8418732.64466713</v>
      </c>
      <c r="H27" s="764">
        <f t="shared" si="10"/>
        <v>8418732.64466713</v>
      </c>
      <c r="I27" s="764">
        <f t="shared" si="10"/>
        <v>8418732.64466713</v>
      </c>
      <c r="J27" s="764">
        <f t="shared" si="10"/>
        <v>8418732.64466713</v>
      </c>
      <c r="K27" s="764">
        <f t="shared" si="10"/>
        <v>8418732.64466713</v>
      </c>
      <c r="L27" s="764">
        <f t="shared" si="10"/>
        <v>8418732.64466713</v>
      </c>
      <c r="M27" s="764">
        <f t="shared" si="10"/>
        <v>8418732.64466713</v>
      </c>
      <c r="N27" s="764">
        <f t="shared" si="10"/>
        <v>8418732.64466713</v>
      </c>
      <c r="O27" s="764">
        <f t="shared" si="10"/>
        <v>8418732.64466713</v>
      </c>
      <c r="P27" s="954">
        <f t="shared" si="4"/>
        <v>100541647.34467141</v>
      </c>
    </row>
    <row r="28" spans="1:763" x14ac:dyDescent="0.25">
      <c r="A28" s="758" t="e">
        <f t="shared" si="0"/>
        <v>#REF!</v>
      </c>
      <c r="B28" s="1219" t="s">
        <v>237</v>
      </c>
      <c r="C28" s="1220"/>
      <c r="D28" s="763">
        <f t="shared" ref="D28:O28" si="11">+D21+D27</f>
        <v>28472307.73060748</v>
      </c>
      <c r="E28" s="764">
        <f t="shared" si="11"/>
        <v>30171597.136602733</v>
      </c>
      <c r="F28" s="764">
        <f t="shared" si="11"/>
        <v>30171597.136602733</v>
      </c>
      <c r="G28" s="764">
        <f t="shared" si="11"/>
        <v>30171597.136602733</v>
      </c>
      <c r="H28" s="764">
        <f t="shared" si="11"/>
        <v>30171597.136602733</v>
      </c>
      <c r="I28" s="764">
        <f t="shared" si="11"/>
        <v>30171597.136602733</v>
      </c>
      <c r="J28" s="764">
        <f t="shared" si="11"/>
        <v>30171597.136602733</v>
      </c>
      <c r="K28" s="764">
        <f t="shared" si="11"/>
        <v>30171597.136602733</v>
      </c>
      <c r="L28" s="764">
        <f t="shared" si="11"/>
        <v>30171597.136602733</v>
      </c>
      <c r="M28" s="764">
        <f t="shared" si="11"/>
        <v>30171597.136602733</v>
      </c>
      <c r="N28" s="764">
        <f t="shared" si="11"/>
        <v>30171597.136602733</v>
      </c>
      <c r="O28" s="764">
        <f t="shared" si="11"/>
        <v>30171597.136602733</v>
      </c>
      <c r="P28" s="954">
        <f t="shared" si="4"/>
        <v>360359876.23323762</v>
      </c>
    </row>
    <row r="29" spans="1:763" x14ac:dyDescent="0.25">
      <c r="A29" s="758" t="e">
        <f t="shared" si="0"/>
        <v>#REF!</v>
      </c>
      <c r="B29" s="1227" t="s">
        <v>30</v>
      </c>
      <c r="C29" s="1228"/>
      <c r="D29" s="763">
        <f t="shared" ref="D29:N29" si="12">+D13-D28</f>
        <v>4413274.3379772082</v>
      </c>
      <c r="E29" s="764">
        <f t="shared" si="12"/>
        <v>4185044.9030790962</v>
      </c>
      <c r="F29" s="764">
        <f t="shared" si="12"/>
        <v>4185044.9030790962</v>
      </c>
      <c r="G29" s="764">
        <f t="shared" si="12"/>
        <v>4185044.9030790962</v>
      </c>
      <c r="H29" s="764">
        <f t="shared" si="12"/>
        <v>4185044.9030790962</v>
      </c>
      <c r="I29" s="764">
        <f t="shared" si="12"/>
        <v>4185044.9030790962</v>
      </c>
      <c r="J29" s="764">
        <f t="shared" si="12"/>
        <v>10137923.161423456</v>
      </c>
      <c r="K29" s="764">
        <f t="shared" si="12"/>
        <v>4185044.9030790962</v>
      </c>
      <c r="L29" s="764">
        <f t="shared" si="12"/>
        <v>4185044.9030790962</v>
      </c>
      <c r="M29" s="764">
        <f t="shared" si="12"/>
        <v>4185044.9030790962</v>
      </c>
      <c r="N29" s="764">
        <f t="shared" si="12"/>
        <v>4185044.9030790962</v>
      </c>
      <c r="O29" s="764">
        <f>+O9-O28</f>
        <v>6454544.9030790962</v>
      </c>
      <c r="P29" s="954">
        <f t="shared" si="4"/>
        <v>58671146.530191615</v>
      </c>
    </row>
    <row r="30" spans="1:763" x14ac:dyDescent="0.25">
      <c r="A30" s="758" t="e">
        <f t="shared" si="0"/>
        <v>#REF!</v>
      </c>
      <c r="B30" s="1229" t="s">
        <v>505</v>
      </c>
      <c r="C30" s="1230"/>
      <c r="D30" s="946">
        <f>2025000*D4</f>
        <v>1032750</v>
      </c>
      <c r="E30" s="765">
        <f>1994741*D4</f>
        <v>1017317.91</v>
      </c>
      <c r="F30" s="765">
        <f>1964073*D4</f>
        <v>1001677.23</v>
      </c>
      <c r="G30" s="765">
        <f>1934992*D4</f>
        <v>986845.92</v>
      </c>
      <c r="H30" s="765">
        <f>1901490*D4</f>
        <v>969759.9</v>
      </c>
      <c r="I30" s="765">
        <f>1869564*D4</f>
        <v>953477.64</v>
      </c>
      <c r="J30" s="765">
        <f>1837206*D4</f>
        <v>936975.06</v>
      </c>
      <c r="K30" s="765">
        <f>1804412*D4</f>
        <v>920250.12</v>
      </c>
      <c r="L30" s="765">
        <f>1771174*D4</f>
        <v>903298.74</v>
      </c>
      <c r="M30" s="765">
        <f>1737488*D4</f>
        <v>886118.88</v>
      </c>
      <c r="N30" s="765">
        <f>1703348*D4</f>
        <v>868707.48</v>
      </c>
      <c r="O30" s="765">
        <f>1668746.35*D4</f>
        <v>851060.63850000012</v>
      </c>
      <c r="P30" s="957">
        <f t="shared" si="4"/>
        <v>11328239.5185</v>
      </c>
    </row>
    <row r="31" spans="1:763" x14ac:dyDescent="0.25">
      <c r="A31" s="781" t="e">
        <f t="shared" si="0"/>
        <v>#REF!</v>
      </c>
      <c r="B31" s="778" t="s">
        <v>97</v>
      </c>
      <c r="C31" s="779">
        <v>3.5000000000000003E-2</v>
      </c>
      <c r="D31" s="947">
        <f t="shared" ref="D31:O31" si="13">D6*1.19*$C$31</f>
        <v>0</v>
      </c>
      <c r="E31" s="766">
        <f t="shared" si="13"/>
        <v>0</v>
      </c>
      <c r="F31" s="766">
        <f t="shared" si="13"/>
        <v>0</v>
      </c>
      <c r="G31" s="766">
        <f t="shared" si="13"/>
        <v>0</v>
      </c>
      <c r="H31" s="766">
        <f t="shared" si="13"/>
        <v>0</v>
      </c>
      <c r="I31" s="766">
        <f t="shared" si="13"/>
        <v>0</v>
      </c>
      <c r="J31" s="766">
        <f t="shared" si="13"/>
        <v>0</v>
      </c>
      <c r="K31" s="766">
        <f t="shared" si="13"/>
        <v>0</v>
      </c>
      <c r="L31" s="766">
        <f t="shared" si="13"/>
        <v>0</v>
      </c>
      <c r="M31" s="766">
        <f t="shared" si="13"/>
        <v>0</v>
      </c>
      <c r="N31" s="766">
        <f t="shared" si="13"/>
        <v>0</v>
      </c>
      <c r="O31" s="766">
        <f t="shared" si="13"/>
        <v>0</v>
      </c>
      <c r="P31" s="767">
        <f t="shared" si="4"/>
        <v>0</v>
      </c>
    </row>
    <row r="32" spans="1:763" x14ac:dyDescent="0.25">
      <c r="A32" s="781"/>
      <c r="B32" s="1200" t="s">
        <v>726</v>
      </c>
      <c r="C32" s="1201"/>
      <c r="D32" s="960">
        <f>+D30</f>
        <v>1032750</v>
      </c>
      <c r="E32" s="765">
        <f t="shared" ref="E32:N32" si="14">+E30</f>
        <v>1017317.91</v>
      </c>
      <c r="F32" s="765">
        <f t="shared" si="14"/>
        <v>1001677.23</v>
      </c>
      <c r="G32" s="765">
        <f t="shared" si="14"/>
        <v>986845.92</v>
      </c>
      <c r="H32" s="765">
        <f t="shared" si="14"/>
        <v>969759.9</v>
      </c>
      <c r="I32" s="765">
        <f t="shared" si="14"/>
        <v>953477.64</v>
      </c>
      <c r="J32" s="765">
        <f t="shared" si="14"/>
        <v>936975.06</v>
      </c>
      <c r="K32" s="765">
        <f t="shared" si="14"/>
        <v>920250.12</v>
      </c>
      <c r="L32" s="765">
        <f t="shared" si="14"/>
        <v>903298.74</v>
      </c>
      <c r="M32" s="765">
        <f t="shared" si="14"/>
        <v>886118.88</v>
      </c>
      <c r="N32" s="765">
        <f t="shared" si="14"/>
        <v>868707.48</v>
      </c>
      <c r="O32" s="765">
        <f>+O30</f>
        <v>851060.63850000012</v>
      </c>
      <c r="P32" s="957">
        <f t="shared" si="4"/>
        <v>11328239.5185</v>
      </c>
    </row>
    <row r="33" spans="1:16" x14ac:dyDescent="0.25">
      <c r="A33" s="781"/>
      <c r="B33" s="1267" t="s">
        <v>75</v>
      </c>
      <c r="C33" s="1268"/>
      <c r="D33" s="947">
        <v>0</v>
      </c>
      <c r="E33" s="766">
        <v>0</v>
      </c>
      <c r="F33" s="766">
        <v>0</v>
      </c>
      <c r="G33" s="766">
        <v>0</v>
      </c>
      <c r="H33" s="766">
        <v>0</v>
      </c>
      <c r="I33" s="766">
        <v>0</v>
      </c>
      <c r="J33" s="766">
        <v>0</v>
      </c>
      <c r="K33" s="766">
        <v>0</v>
      </c>
      <c r="L33" s="766">
        <v>0</v>
      </c>
      <c r="M33" s="766">
        <v>0</v>
      </c>
      <c r="N33" s="766">
        <v>0</v>
      </c>
      <c r="O33" s="766">
        <v>0</v>
      </c>
      <c r="P33" s="767">
        <f t="shared" si="4"/>
        <v>0</v>
      </c>
    </row>
    <row r="34" spans="1:16" x14ac:dyDescent="0.25">
      <c r="A34" s="758" t="e">
        <f>A31+1</f>
        <v>#REF!</v>
      </c>
      <c r="B34" s="1231" t="s">
        <v>729</v>
      </c>
      <c r="C34" s="1232"/>
      <c r="D34" s="961">
        <f>2241422*D4</f>
        <v>1143125.22</v>
      </c>
      <c r="E34" s="951">
        <f>2271682*D4</f>
        <v>1158557.82</v>
      </c>
      <c r="F34" s="951">
        <f>2302349*D4</f>
        <v>1174197.99</v>
      </c>
      <c r="G34" s="951">
        <f>2333431*D4</f>
        <v>1190049.81</v>
      </c>
      <c r="H34" s="951">
        <f>2364932*D4</f>
        <v>1206115.32</v>
      </c>
      <c r="I34" s="951">
        <f>2396859*D4</f>
        <v>1222398.0900000001</v>
      </c>
      <c r="J34" s="951">
        <f>2429216*D4</f>
        <v>1238900.1599999999</v>
      </c>
      <c r="K34" s="951">
        <f>2462011*D4</f>
        <v>1255625.6100000001</v>
      </c>
      <c r="L34" s="951">
        <f>2494248*D4</f>
        <v>1272066.48</v>
      </c>
      <c r="M34" s="951">
        <f>2529000*D4</f>
        <v>1289790</v>
      </c>
      <c r="N34" s="951">
        <f>2563074*D4</f>
        <v>1307167.74</v>
      </c>
      <c r="O34" s="951">
        <f>2597676.03*D4</f>
        <v>1324814.7752999999</v>
      </c>
      <c r="P34" s="962">
        <f t="shared" si="4"/>
        <v>14782809.0153</v>
      </c>
    </row>
    <row r="35" spans="1:16" x14ac:dyDescent="0.25">
      <c r="A35" s="758" t="e">
        <f t="shared" si="0"/>
        <v>#REF!</v>
      </c>
      <c r="B35" s="1257" t="s">
        <v>754</v>
      </c>
      <c r="C35" s="1258"/>
      <c r="D35" s="795">
        <v>0</v>
      </c>
      <c r="E35" s="795">
        <f>+'Plan Acción y Cronograma (ane1)'!K120/3*J4</f>
        <v>777438.9</v>
      </c>
      <c r="F35" s="795">
        <f>+'Plan Acción y Cronograma (ane1)'!K120/3*J4</f>
        <v>777438.9</v>
      </c>
      <c r="G35" s="795">
        <f>+'Plan Acción y Cronograma (ane1)'!K120/3*J4</f>
        <v>777438.9</v>
      </c>
      <c r="H35" s="793"/>
      <c r="I35" s="793"/>
      <c r="J35" s="795">
        <f>+'Plan Acción y Cronograma (ane1)'!M59*J4</f>
        <v>6520623.4212000007</v>
      </c>
      <c r="K35" s="795"/>
      <c r="L35" s="795">
        <f>+'Plan Acción y Cronograma (ane1)'!F184/3*D4</f>
        <v>2040000</v>
      </c>
      <c r="M35" s="795">
        <f>+'Plan Acción y Cronograma (ane1)'!F184/3*D4</f>
        <v>2040000</v>
      </c>
      <c r="N35" s="795">
        <f>+'Plan Acción y Cronograma (ane1)'!F184/3*'VALORACION FINANCIERA 729-21'!D4</f>
        <v>2040000</v>
      </c>
      <c r="O35" s="795"/>
      <c r="P35" s="795">
        <f t="shared" si="4"/>
        <v>14972940.121200001</v>
      </c>
    </row>
    <row r="36" spans="1:16" ht="21" customHeight="1" x14ac:dyDescent="0.25">
      <c r="A36" s="758" t="e">
        <f>A35+1</f>
        <v>#REF!</v>
      </c>
      <c r="B36" s="796" t="s">
        <v>29</v>
      </c>
      <c r="C36" s="797">
        <v>4.1000000000000003E-3</v>
      </c>
      <c r="D36" s="948">
        <f t="shared" ref="D36:O36" si="15">+D5*$C$36</f>
        <v>171521.6454126247</v>
      </c>
      <c r="E36" s="798">
        <f t="shared" si="15"/>
        <v>178698.94701160764</v>
      </c>
      <c r="F36" s="798">
        <f t="shared" si="15"/>
        <v>178698.94701160764</v>
      </c>
      <c r="G36" s="798">
        <f t="shared" si="15"/>
        <v>178698.94701160764</v>
      </c>
      <c r="H36" s="798">
        <f t="shared" si="15"/>
        <v>178698.94701160764</v>
      </c>
      <c r="I36" s="798">
        <f t="shared" si="15"/>
        <v>178698.94701160764</v>
      </c>
      <c r="J36" s="798">
        <f t="shared" si="15"/>
        <v>178698.94701160764</v>
      </c>
      <c r="K36" s="798">
        <f t="shared" si="15"/>
        <v>178698.94701160764</v>
      </c>
      <c r="L36" s="798">
        <f t="shared" si="15"/>
        <v>178698.94701160764</v>
      </c>
      <c r="M36" s="798">
        <f t="shared" si="15"/>
        <v>178698.94701160764</v>
      </c>
      <c r="N36" s="798">
        <f t="shared" si="15"/>
        <v>178698.94701160764</v>
      </c>
      <c r="O36" s="798">
        <f t="shared" si="15"/>
        <v>178698.94701160764</v>
      </c>
      <c r="P36" s="963">
        <f t="shared" si="4"/>
        <v>2137210.062540309</v>
      </c>
    </row>
    <row r="37" spans="1:16" ht="27" customHeight="1" x14ac:dyDescent="0.25">
      <c r="A37" s="758" t="e">
        <f t="shared" si="0"/>
        <v>#REF!</v>
      </c>
      <c r="B37" s="1265" t="s">
        <v>508</v>
      </c>
      <c r="C37" s="1266"/>
      <c r="D37" s="949">
        <f>+D32+D34+D36</f>
        <v>2347396.8654126246</v>
      </c>
      <c r="E37" s="782">
        <f t="shared" ref="E37:N37" si="16">+E32</f>
        <v>1017317.91</v>
      </c>
      <c r="F37" s="782">
        <f t="shared" si="16"/>
        <v>1001677.23</v>
      </c>
      <c r="G37" s="782">
        <f t="shared" si="16"/>
        <v>986845.92</v>
      </c>
      <c r="H37" s="782">
        <f t="shared" si="16"/>
        <v>969759.9</v>
      </c>
      <c r="I37" s="782">
        <f t="shared" si="16"/>
        <v>953477.64</v>
      </c>
      <c r="J37" s="782">
        <f t="shared" si="16"/>
        <v>936975.06</v>
      </c>
      <c r="K37" s="782">
        <f t="shared" si="16"/>
        <v>920250.12</v>
      </c>
      <c r="L37" s="782">
        <f t="shared" si="16"/>
        <v>903298.74</v>
      </c>
      <c r="M37" s="782">
        <f t="shared" si="16"/>
        <v>886118.88</v>
      </c>
      <c r="N37" s="782">
        <f t="shared" si="16"/>
        <v>868707.48</v>
      </c>
      <c r="O37" s="782">
        <f>+O32</f>
        <v>851060.63850000012</v>
      </c>
      <c r="P37" s="964">
        <f t="shared" si="4"/>
        <v>12642886.383912625</v>
      </c>
    </row>
    <row r="38" spans="1:16" x14ac:dyDescent="0.25">
      <c r="A38" s="758" t="e">
        <f t="shared" si="0"/>
        <v>#REF!</v>
      </c>
      <c r="B38" s="1227" t="s">
        <v>31</v>
      </c>
      <c r="C38" s="1228"/>
      <c r="D38" s="763">
        <f>+D29-D32-D34-D36</f>
        <v>2065877.4725645836</v>
      </c>
      <c r="E38" s="764">
        <f>+E29-E32-E34-E35-E36</f>
        <v>1053031.3260674882</v>
      </c>
      <c r="F38" s="764">
        <f>+F29-F32-F34-F35-F36</f>
        <v>1053031.8360674884</v>
      </c>
      <c r="G38" s="764">
        <f>+G29-G32-G34-G35-G36</f>
        <v>1052011.3260674886</v>
      </c>
      <c r="H38" s="764">
        <f>+H29-H32-H34-H36-H35</f>
        <v>1830470.7360674886</v>
      </c>
      <c r="I38" s="764">
        <f>+I29-I31-I32-I34-I36-I35</f>
        <v>1830470.2260674883</v>
      </c>
      <c r="J38" s="764">
        <f t="shared" ref="J38:O38" si="17">+J29-J31-J32-J34-J35-J36</f>
        <v>1262725.5732118469</v>
      </c>
      <c r="K38" s="764">
        <f t="shared" si="17"/>
        <v>1830470.2260674883</v>
      </c>
      <c r="L38" s="764">
        <f t="shared" si="17"/>
        <v>-209019.26393251162</v>
      </c>
      <c r="M38" s="764">
        <f t="shared" si="17"/>
        <v>-209562.9239325113</v>
      </c>
      <c r="N38" s="764">
        <f t="shared" si="17"/>
        <v>-209529.26393251139</v>
      </c>
      <c r="O38" s="764">
        <f t="shared" si="17"/>
        <v>4099970.5422674883</v>
      </c>
      <c r="P38" s="954">
        <f t="shared" si="4"/>
        <v>15449947.812651318</v>
      </c>
    </row>
    <row r="39" spans="1:16" ht="15.75" customHeight="1" x14ac:dyDescent="0.25">
      <c r="A39" s="758" t="e">
        <f t="shared" si="0"/>
        <v>#REF!</v>
      </c>
      <c r="B39" s="784" t="s">
        <v>507</v>
      </c>
      <c r="C39" s="775">
        <v>0.33</v>
      </c>
      <c r="D39" s="772">
        <f>D38*$C$39</f>
        <v>681739.56594631262</v>
      </c>
      <c r="E39" s="761">
        <f>E38*$C$39</f>
        <v>347500.33760227112</v>
      </c>
      <c r="F39" s="761">
        <f t="shared" ref="F39:O39" si="18">F38*$C$39</f>
        <v>347500.50590227119</v>
      </c>
      <c r="G39" s="761">
        <f t="shared" si="18"/>
        <v>347163.73760227126</v>
      </c>
      <c r="H39" s="761">
        <f t="shared" si="18"/>
        <v>604055.34290227131</v>
      </c>
      <c r="I39" s="761">
        <f t="shared" si="18"/>
        <v>604055.17460227117</v>
      </c>
      <c r="J39" s="761">
        <f t="shared" si="18"/>
        <v>416699.4391599095</v>
      </c>
      <c r="K39" s="761">
        <f t="shared" si="18"/>
        <v>604055.17460227117</v>
      </c>
      <c r="L39" s="761">
        <f t="shared" si="18"/>
        <v>-68976.357097728833</v>
      </c>
      <c r="M39" s="761">
        <f t="shared" si="18"/>
        <v>-69155.764897728732</v>
      </c>
      <c r="N39" s="761">
        <f t="shared" si="18"/>
        <v>-69144.657097728763</v>
      </c>
      <c r="O39" s="761">
        <f t="shared" si="18"/>
        <v>1352990.2789482712</v>
      </c>
      <c r="P39" s="762">
        <f t="shared" si="4"/>
        <v>5098482.778174933</v>
      </c>
    </row>
    <row r="40" spans="1:16" ht="15.75" customHeight="1" x14ac:dyDescent="0.25">
      <c r="B40" s="935" t="s">
        <v>734</v>
      </c>
      <c r="C40" s="936"/>
      <c r="D40" s="965">
        <f>+D38-D39</f>
        <v>1384137.906618271</v>
      </c>
      <c r="E40" s="780">
        <f t="shared" ref="E40:O40" si="19">+E38-E39</f>
        <v>705530.98846521706</v>
      </c>
      <c r="F40" s="780">
        <f t="shared" si="19"/>
        <v>705531.33016521716</v>
      </c>
      <c r="G40" s="780">
        <f t="shared" si="19"/>
        <v>704847.58846521738</v>
      </c>
      <c r="H40" s="780">
        <f t="shared" si="19"/>
        <v>1226415.3931652172</v>
      </c>
      <c r="I40" s="780">
        <f t="shared" si="19"/>
        <v>1226415.051465217</v>
      </c>
      <c r="J40" s="780">
        <f t="shared" si="19"/>
        <v>846026.13405193738</v>
      </c>
      <c r="K40" s="780">
        <f t="shared" si="19"/>
        <v>1226415.051465217</v>
      </c>
      <c r="L40" s="780">
        <f t="shared" si="19"/>
        <v>-140042.9068347828</v>
      </c>
      <c r="M40" s="780">
        <f t="shared" si="19"/>
        <v>-140407.15903478255</v>
      </c>
      <c r="N40" s="780">
        <f t="shared" si="19"/>
        <v>-140384.60683478264</v>
      </c>
      <c r="O40" s="780">
        <f t="shared" si="19"/>
        <v>2746980.2633192171</v>
      </c>
      <c r="P40" s="966">
        <f>+J40+K40+L40+M40+N40+O40</f>
        <v>4398586.776132023</v>
      </c>
    </row>
    <row r="41" spans="1:16" ht="17.25" customHeight="1" thickBot="1" x14ac:dyDescent="0.3">
      <c r="A41" s="931" t="e">
        <f>A39+1</f>
        <v>#REF!</v>
      </c>
      <c r="B41" s="1271" t="s">
        <v>733</v>
      </c>
      <c r="C41" s="1272"/>
      <c r="D41" s="950">
        <f>+D38-D39-D40</f>
        <v>0</v>
      </c>
      <c r="E41" s="932">
        <f t="shared" ref="E41:O41" si="20">+E38-E39-E40</f>
        <v>0</v>
      </c>
      <c r="F41" s="932">
        <f t="shared" si="20"/>
        <v>0</v>
      </c>
      <c r="G41" s="932">
        <f t="shared" si="20"/>
        <v>0</v>
      </c>
      <c r="H41" s="932">
        <f t="shared" si="20"/>
        <v>0</v>
      </c>
      <c r="I41" s="932">
        <f t="shared" si="20"/>
        <v>0</v>
      </c>
      <c r="J41" s="932">
        <f t="shared" si="20"/>
        <v>0</v>
      </c>
      <c r="K41" s="932">
        <f t="shared" si="20"/>
        <v>0</v>
      </c>
      <c r="L41" s="932">
        <f t="shared" si="20"/>
        <v>0</v>
      </c>
      <c r="M41" s="932">
        <f t="shared" si="20"/>
        <v>0</v>
      </c>
      <c r="N41" s="932">
        <f t="shared" si="20"/>
        <v>0</v>
      </c>
      <c r="O41" s="932">
        <f t="shared" si="20"/>
        <v>0</v>
      </c>
      <c r="P41" s="967">
        <f>SUM(D41:O41)</f>
        <v>0</v>
      </c>
    </row>
    <row r="42" spans="1:16" x14ac:dyDescent="0.25">
      <c r="A42" s="758" t="e">
        <f t="shared" si="0"/>
        <v>#REF!</v>
      </c>
      <c r="C42" s="1026"/>
      <c r="D42" s="1027"/>
      <c r="F42" s="1028"/>
      <c r="G42" s="1028"/>
      <c r="H42" s="1028"/>
      <c r="I42" s="1028"/>
      <c r="J42" s="1028"/>
      <c r="K42" s="1028"/>
      <c r="L42" s="1028"/>
      <c r="M42" s="1028"/>
      <c r="N42" s="1028"/>
      <c r="O42" s="1028"/>
    </row>
    <row r="43" spans="1:16" ht="21.75" thickBot="1" x14ac:dyDescent="0.4">
      <c r="B43" s="1029"/>
      <c r="C43" s="1030"/>
      <c r="F43" s="1027"/>
      <c r="G43" s="1031"/>
      <c r="I43" s="1031"/>
      <c r="K43" s="1031"/>
      <c r="M43" s="1031"/>
      <c r="O43" s="1031"/>
    </row>
    <row r="44" spans="1:16" ht="22.5" x14ac:dyDescent="0.25">
      <c r="A44" s="1021">
        <f t="shared" ref="A44:A81" si="21">A43+1</f>
        <v>1</v>
      </c>
      <c r="B44" s="1209" t="s">
        <v>743</v>
      </c>
      <c r="C44" s="1210"/>
      <c r="D44" s="991"/>
      <c r="E44" s="991"/>
      <c r="F44" s="991"/>
      <c r="G44" s="990"/>
      <c r="H44" s="991"/>
      <c r="I44" s="991"/>
      <c r="J44" s="991"/>
      <c r="K44" s="991"/>
      <c r="L44" s="1022"/>
      <c r="M44" s="991"/>
      <c r="N44" s="991"/>
      <c r="O44" s="991"/>
      <c r="P44" s="940"/>
    </row>
    <row r="45" spans="1:16" ht="21" thickBot="1" x14ac:dyDescent="0.35">
      <c r="A45" s="1023">
        <f t="shared" si="21"/>
        <v>2</v>
      </c>
      <c r="B45" s="1211" t="s">
        <v>755</v>
      </c>
      <c r="C45" s="1212"/>
      <c r="D45" s="941"/>
      <c r="E45" s="941"/>
      <c r="F45" s="1033" t="s">
        <v>126</v>
      </c>
      <c r="G45" s="1033" t="s">
        <v>104</v>
      </c>
      <c r="H45" s="1033" t="s">
        <v>105</v>
      </c>
      <c r="I45" s="1033" t="s">
        <v>106</v>
      </c>
      <c r="J45" s="1033" t="s">
        <v>107</v>
      </c>
      <c r="K45" s="1033" t="s">
        <v>108</v>
      </c>
      <c r="L45" s="1033" t="s">
        <v>109</v>
      </c>
      <c r="M45" s="1033" t="s">
        <v>110</v>
      </c>
      <c r="N45" s="1033" t="s">
        <v>111</v>
      </c>
      <c r="O45" s="1033" t="s">
        <v>112</v>
      </c>
      <c r="P45" s="942"/>
    </row>
    <row r="46" spans="1:16" ht="15.75" thickBot="1" x14ac:dyDescent="0.3">
      <c r="A46" s="758">
        <f t="shared" si="21"/>
        <v>3</v>
      </c>
      <c r="B46" s="1263" t="s">
        <v>38</v>
      </c>
      <c r="C46" s="1264"/>
      <c r="D46" s="994" t="s">
        <v>511</v>
      </c>
      <c r="E46" s="756">
        <v>44197</v>
      </c>
      <c r="F46" s="756">
        <v>44228</v>
      </c>
      <c r="G46" s="756">
        <v>44256</v>
      </c>
      <c r="H46" s="756">
        <v>44287</v>
      </c>
      <c r="I46" s="756">
        <v>44317</v>
      </c>
      <c r="J46" s="756">
        <v>44348</v>
      </c>
      <c r="K46" s="756">
        <v>44378</v>
      </c>
      <c r="L46" s="756">
        <v>44409</v>
      </c>
      <c r="M46" s="756">
        <v>44440</v>
      </c>
      <c r="N46" s="756">
        <v>44470</v>
      </c>
      <c r="O46" s="756">
        <v>44501</v>
      </c>
      <c r="P46" s="1032" t="s">
        <v>16</v>
      </c>
    </row>
    <row r="47" spans="1:16" x14ac:dyDescent="0.25">
      <c r="A47" s="758">
        <f t="shared" si="21"/>
        <v>4</v>
      </c>
      <c r="B47" s="1241" t="s">
        <v>233</v>
      </c>
      <c r="C47" s="1242"/>
      <c r="D47" s="1054">
        <v>0.51</v>
      </c>
      <c r="E47" s="952"/>
      <c r="F47" s="952"/>
      <c r="G47" s="952"/>
      <c r="H47" s="952"/>
      <c r="I47" s="952"/>
      <c r="J47" s="952"/>
      <c r="K47" s="952"/>
      <c r="L47" s="952"/>
      <c r="M47" s="952"/>
      <c r="N47" s="952"/>
      <c r="O47" s="952"/>
      <c r="P47" s="953"/>
    </row>
    <row r="48" spans="1:16" x14ac:dyDescent="0.25">
      <c r="A48" s="758">
        <f t="shared" si="21"/>
        <v>5</v>
      </c>
      <c r="B48" s="1255" t="s">
        <v>358</v>
      </c>
      <c r="C48" s="1256"/>
      <c r="D48" s="772">
        <f>+'DATOS CAMEP'!E37*D4</f>
        <v>43585109.027221374</v>
      </c>
      <c r="E48" s="761">
        <f>+'DATOS CAMEP'!F37*D4</f>
        <v>45417946.192582212</v>
      </c>
      <c r="F48" s="761">
        <f>+'DATOS CAMEP'!F37*$D$4</f>
        <v>45417946.192582212</v>
      </c>
      <c r="G48" s="761">
        <f>+'DATOS CAMEP'!F37*D47</f>
        <v>45417946.192582212</v>
      </c>
      <c r="H48" s="761">
        <f>+'DATOS CAMEP'!F37*D47</f>
        <v>45417946.192582212</v>
      </c>
      <c r="I48" s="761">
        <f>+'DATOS CAMEP'!F37*D47</f>
        <v>45417946.192582212</v>
      </c>
      <c r="J48" s="761">
        <f>+'DATOS CAMEP'!F37*D47</f>
        <v>45417946.192582212</v>
      </c>
      <c r="K48" s="761">
        <f>+'DATOS CAMEP'!F37*D47</f>
        <v>45417946.192582212</v>
      </c>
      <c r="L48" s="761">
        <f>+'DATOS CAMEP'!F37*D47</f>
        <v>45417946.192582212</v>
      </c>
      <c r="M48" s="761">
        <f>+'DATOS CAMEP'!F37*D47</f>
        <v>45417946.192582212</v>
      </c>
      <c r="N48" s="761">
        <f>+'DATOS CAMEP'!F37*D47</f>
        <v>45417946.192582212</v>
      </c>
      <c r="O48" s="761">
        <f>+'DATOS CAMEP'!F37*D47</f>
        <v>45417946.192582212</v>
      </c>
      <c r="P48" s="762">
        <f>SUM(D48:O48)</f>
        <v>543182517.14562559</v>
      </c>
    </row>
    <row r="49" spans="1:16" ht="15" customHeight="1" x14ac:dyDescent="0.25">
      <c r="A49" s="758">
        <f t="shared" si="21"/>
        <v>6</v>
      </c>
      <c r="B49" s="1205" t="s">
        <v>737</v>
      </c>
      <c r="C49" s="1206"/>
      <c r="D49" s="772"/>
      <c r="E49" s="968"/>
      <c r="F49" s="968"/>
      <c r="G49" s="968"/>
      <c r="H49" s="968"/>
      <c r="I49" s="968"/>
      <c r="J49" s="968"/>
      <c r="K49" s="968"/>
      <c r="L49" s="771"/>
      <c r="M49" s="771"/>
      <c r="N49" s="771"/>
      <c r="O49" s="771"/>
      <c r="P49" s="972">
        <f t="shared" ref="P49:P83" si="22">SUM(D49:O49)</f>
        <v>0</v>
      </c>
    </row>
    <row r="50" spans="1:16" x14ac:dyDescent="0.25">
      <c r="A50" s="758">
        <f t="shared" si="21"/>
        <v>7</v>
      </c>
      <c r="B50" s="1243" t="s">
        <v>356</v>
      </c>
      <c r="C50" s="1244"/>
      <c r="D50" s="772"/>
      <c r="E50" s="761"/>
      <c r="F50" s="761"/>
      <c r="G50" s="761"/>
      <c r="H50" s="761"/>
      <c r="I50" s="761"/>
      <c r="J50" s="761"/>
      <c r="K50" s="761">
        <f>+C82+D82+E82+F82+G82+H82+I82+J82</f>
        <v>10531062.925493313</v>
      </c>
      <c r="L50" s="761"/>
      <c r="M50" s="761"/>
      <c r="N50" s="761"/>
      <c r="O50" s="761"/>
      <c r="P50" s="762">
        <f>SUM(D50:O50)</f>
        <v>10531062.925493313</v>
      </c>
    </row>
    <row r="51" spans="1:16" x14ac:dyDescent="0.25">
      <c r="A51" s="758">
        <f t="shared" si="21"/>
        <v>8</v>
      </c>
      <c r="B51" s="1205" t="s">
        <v>121</v>
      </c>
      <c r="C51" s="1206"/>
      <c r="D51" s="772">
        <f t="shared" ref="D51:O51" si="23">D48+D49-((D48+D49)/1.19)</f>
        <v>6958966.9875395447</v>
      </c>
      <c r="E51" s="761">
        <f>E48+E49-((E48+E49)/1.19)</f>
        <v>7251604.8542778268</v>
      </c>
      <c r="F51" s="761">
        <f t="shared" si="23"/>
        <v>7251604.8542778268</v>
      </c>
      <c r="G51" s="761">
        <f t="shared" si="23"/>
        <v>7251604.8542778268</v>
      </c>
      <c r="H51" s="761">
        <f t="shared" si="23"/>
        <v>7251604.8542778268</v>
      </c>
      <c r="I51" s="761">
        <f t="shared" si="23"/>
        <v>7251604.8542778268</v>
      </c>
      <c r="J51" s="761">
        <f t="shared" si="23"/>
        <v>7251604.8542778268</v>
      </c>
      <c r="K51" s="761">
        <f t="shared" si="23"/>
        <v>7251604.8542778268</v>
      </c>
      <c r="L51" s="761">
        <f t="shared" si="23"/>
        <v>7251604.8542778268</v>
      </c>
      <c r="M51" s="761">
        <f t="shared" si="23"/>
        <v>7251604.8542778268</v>
      </c>
      <c r="N51" s="761">
        <f t="shared" si="23"/>
        <v>7251604.8542778268</v>
      </c>
      <c r="O51" s="761">
        <f t="shared" si="23"/>
        <v>7251604.8542778268</v>
      </c>
      <c r="P51" s="762">
        <f t="shared" si="22"/>
        <v>86726620.384595633</v>
      </c>
    </row>
    <row r="52" spans="1:16" x14ac:dyDescent="0.25">
      <c r="A52" s="758">
        <f t="shared" si="21"/>
        <v>9</v>
      </c>
      <c r="B52" s="1219" t="s">
        <v>87</v>
      </c>
      <c r="C52" s="1220"/>
      <c r="D52" s="763">
        <f>SUM(D48:D49)-D50-D51</f>
        <v>36626142.03968183</v>
      </c>
      <c r="E52" s="764">
        <f>SUM(E48:E50)-E51</f>
        <v>38166341.338304386</v>
      </c>
      <c r="F52" s="764">
        <f t="shared" ref="F52:O52" si="24">SUM(F48:F50)-F51</f>
        <v>38166341.338304386</v>
      </c>
      <c r="G52" s="764">
        <f t="shared" si="24"/>
        <v>38166341.338304386</v>
      </c>
      <c r="H52" s="764">
        <f t="shared" si="24"/>
        <v>38166341.338304386</v>
      </c>
      <c r="I52" s="764">
        <f t="shared" si="24"/>
        <v>38166341.338304386</v>
      </c>
      <c r="J52" s="764">
        <f t="shared" si="24"/>
        <v>38166341.338304386</v>
      </c>
      <c r="K52" s="764">
        <f t="shared" si="24"/>
        <v>48697404.2637977</v>
      </c>
      <c r="L52" s="764">
        <f t="shared" si="24"/>
        <v>38166341.338304386</v>
      </c>
      <c r="M52" s="764">
        <f>SUM(M48:M50)-M51</f>
        <v>38166341.338304386</v>
      </c>
      <c r="N52" s="764">
        <f t="shared" si="24"/>
        <v>38166341.338304386</v>
      </c>
      <c r="O52" s="764">
        <f t="shared" si="24"/>
        <v>38166341.338304386</v>
      </c>
      <c r="P52" s="954">
        <f t="shared" si="22"/>
        <v>466986959.6865235</v>
      </c>
    </row>
    <row r="53" spans="1:16" x14ac:dyDescent="0.25">
      <c r="A53" s="758">
        <f t="shared" si="21"/>
        <v>10</v>
      </c>
      <c r="B53" s="1251" t="s">
        <v>234</v>
      </c>
      <c r="C53" s="1252"/>
      <c r="D53" s="1216"/>
      <c r="E53" s="1217"/>
      <c r="F53" s="1217"/>
      <c r="G53" s="1217"/>
      <c r="H53" s="1217"/>
      <c r="I53" s="1217"/>
      <c r="J53" s="1217"/>
      <c r="K53" s="1217"/>
      <c r="L53" s="1217"/>
      <c r="M53" s="1217"/>
      <c r="N53" s="1217"/>
      <c r="O53" s="1217"/>
      <c r="P53" s="1218"/>
    </row>
    <row r="54" spans="1:16" ht="15" customHeight="1" x14ac:dyDescent="0.25">
      <c r="A54" s="758">
        <f t="shared" si="21"/>
        <v>11</v>
      </c>
      <c r="B54" s="1245" t="s">
        <v>515</v>
      </c>
      <c r="C54" s="1246"/>
      <c r="D54" s="943">
        <f>+'Plan Acción y Cronograma (ane1)'!F183*D47</f>
        <v>2269500</v>
      </c>
      <c r="E54" s="766">
        <f>+'DATOS MODELO'!I13</f>
        <v>2320374.3135191514</v>
      </c>
      <c r="F54" s="766">
        <f>+'DATOS MODELO'!I13</f>
        <v>2320374.3135191514</v>
      </c>
      <c r="G54" s="766">
        <f>+'DATOS MODELO'!I13</f>
        <v>2320374.3135191514</v>
      </c>
      <c r="H54" s="766">
        <f>+'DATOS MODELO'!I13</f>
        <v>2320374.3135191514</v>
      </c>
      <c r="I54" s="766">
        <f>+'DATOS MODELO'!I13</f>
        <v>2320374.3135191514</v>
      </c>
      <c r="J54" s="766">
        <f>+'DATOS MODELO'!I13</f>
        <v>2320374.3135191514</v>
      </c>
      <c r="K54" s="766">
        <f>+'DATOS MODELO'!I13</f>
        <v>2320374.3135191514</v>
      </c>
      <c r="L54" s="766">
        <f>+'DATOS MODELO'!I13</f>
        <v>2320374.3135191514</v>
      </c>
      <c r="M54" s="766">
        <f>+'DATOS MODELO'!I13</f>
        <v>2320374.3135191514</v>
      </c>
      <c r="N54" s="766">
        <f>+'DATOS MODELO'!I13</f>
        <v>2320374.3135191514</v>
      </c>
      <c r="O54" s="766">
        <f>+'DATOS MODELO'!I13</f>
        <v>2320374.3135191514</v>
      </c>
      <c r="P54" s="762">
        <f t="shared" si="22"/>
        <v>27793617.448710661</v>
      </c>
    </row>
    <row r="55" spans="1:16" x14ac:dyDescent="0.25">
      <c r="A55" s="758">
        <f t="shared" si="21"/>
        <v>12</v>
      </c>
      <c r="B55" s="1245" t="s">
        <v>736</v>
      </c>
      <c r="C55" s="1246"/>
      <c r="D55" s="943">
        <v>0</v>
      </c>
      <c r="E55" s="761"/>
      <c r="F55" s="766"/>
      <c r="G55" s="766"/>
      <c r="H55" s="766"/>
      <c r="I55" s="766"/>
      <c r="J55" s="766"/>
      <c r="K55" s="766"/>
      <c r="L55" s="766"/>
      <c r="M55" s="766"/>
      <c r="N55" s="766"/>
      <c r="O55" s="766"/>
      <c r="P55" s="767">
        <f t="shared" si="22"/>
        <v>0</v>
      </c>
    </row>
    <row r="56" spans="1:16" x14ac:dyDescent="0.25">
      <c r="A56" s="758">
        <f t="shared" si="21"/>
        <v>13</v>
      </c>
      <c r="B56" s="1247" t="s">
        <v>16</v>
      </c>
      <c r="C56" s="1248"/>
      <c r="D56" s="944">
        <f>+D52-D54</f>
        <v>34356642.03968183</v>
      </c>
      <c r="E56" s="787">
        <f>+E52-E54-E55</f>
        <v>35845967.024785236</v>
      </c>
      <c r="F56" s="787">
        <f t="shared" ref="F56:O56" si="25">+F52-F54</f>
        <v>35845967.024785236</v>
      </c>
      <c r="G56" s="787">
        <f t="shared" si="25"/>
        <v>35845967.024785236</v>
      </c>
      <c r="H56" s="787">
        <f t="shared" si="25"/>
        <v>35845967.024785236</v>
      </c>
      <c r="I56" s="787">
        <f t="shared" si="25"/>
        <v>35845967.024785236</v>
      </c>
      <c r="J56" s="787">
        <f t="shared" si="25"/>
        <v>35845967.024785236</v>
      </c>
      <c r="K56" s="787">
        <f t="shared" si="25"/>
        <v>46377029.95027855</v>
      </c>
      <c r="L56" s="787">
        <f t="shared" si="25"/>
        <v>35845967.024785236</v>
      </c>
      <c r="M56" s="787">
        <f t="shared" si="25"/>
        <v>35845967.024785236</v>
      </c>
      <c r="N56" s="787">
        <f t="shared" si="25"/>
        <v>35845967.024785236</v>
      </c>
      <c r="O56" s="787">
        <f t="shared" si="25"/>
        <v>35845967.024785236</v>
      </c>
      <c r="P56" s="973">
        <f>+P52-P54</f>
        <v>439193342.23781282</v>
      </c>
    </row>
    <row r="57" spans="1:16" x14ac:dyDescent="0.25">
      <c r="A57" s="758">
        <f t="shared" si="21"/>
        <v>14</v>
      </c>
      <c r="B57" s="1229" t="s">
        <v>229</v>
      </c>
      <c r="C57" s="1230"/>
      <c r="D57" s="1200"/>
      <c r="E57" s="1201"/>
      <c r="F57" s="1201"/>
      <c r="G57" s="1201"/>
      <c r="H57" s="1201"/>
      <c r="I57" s="1201"/>
      <c r="J57" s="1201"/>
      <c r="K57" s="1201"/>
      <c r="L57" s="1201"/>
      <c r="M57" s="1201"/>
      <c r="N57" s="1201"/>
      <c r="O57" s="1201"/>
      <c r="P57" s="1202"/>
    </row>
    <row r="58" spans="1:16" x14ac:dyDescent="0.25">
      <c r="A58" s="758">
        <f t="shared" si="21"/>
        <v>15</v>
      </c>
      <c r="B58" s="1243" t="s">
        <v>101</v>
      </c>
      <c r="C58" s="1244"/>
      <c r="D58" s="772">
        <f>+'PROYECCION DE GASTOS'!I111*D47</f>
        <v>18696637.433418073</v>
      </c>
      <c r="E58" s="761">
        <f>+'PROYECCION DE GASTOS'!J111*D47</f>
        <v>19873974.319411267</v>
      </c>
      <c r="F58" s="761">
        <f>+'PROYECCION DE GASTOS'!J111*D47</f>
        <v>19873974.319411267</v>
      </c>
      <c r="G58" s="761">
        <f>+'PROYECCION DE GASTOS'!J111*D47</f>
        <v>19873974.319411267</v>
      </c>
      <c r="H58" s="761">
        <f>+'PROYECCION DE GASTOS'!J111*D47</f>
        <v>19873974.319411267</v>
      </c>
      <c r="I58" s="761">
        <f>+'PROYECCION DE GASTOS'!J111*D47</f>
        <v>19873974.319411267</v>
      </c>
      <c r="J58" s="761">
        <f>+'PROYECCION DE GASTOS'!J111*D47</f>
        <v>19873974.319411267</v>
      </c>
      <c r="K58" s="761">
        <f>+'PROYECCION DE GASTOS'!J111*D47</f>
        <v>19873974.319411267</v>
      </c>
      <c r="L58" s="761">
        <f>+'PROYECCION DE GASTOS'!J111*D47</f>
        <v>19873974.319411267</v>
      </c>
      <c r="M58" s="761">
        <f>+'PROYECCION DE GASTOS'!J111*D47</f>
        <v>19873974.319411267</v>
      </c>
      <c r="N58" s="761">
        <f>+'PROYECCION DE GASTOS'!J111*D47</f>
        <v>19873974.319411267</v>
      </c>
      <c r="O58" s="761">
        <f>+'PROYECCION DE GASTOS'!J111*D47</f>
        <v>19873974.319411267</v>
      </c>
      <c r="P58" s="762">
        <f t="shared" si="22"/>
        <v>237310354.94694206</v>
      </c>
    </row>
    <row r="59" spans="1:16" x14ac:dyDescent="0.25">
      <c r="A59" s="758">
        <f t="shared" si="21"/>
        <v>16</v>
      </c>
      <c r="B59" s="1243" t="s">
        <v>231</v>
      </c>
      <c r="C59" s="1244"/>
      <c r="D59" s="772">
        <f>+'PROYECCION DE GASTOS'!H127*D47</f>
        <v>247006.61614890146</v>
      </c>
      <c r="E59" s="761">
        <f>+'PROYECCION DE GASTOS'!I127*D47</f>
        <v>257393.71661215767</v>
      </c>
      <c r="F59" s="761">
        <f>+'PROYECCION DE GASTOS'!I127*D47</f>
        <v>257393.71661215767</v>
      </c>
      <c r="G59" s="761">
        <f>+'PROYECCION DE GASTOS'!I127*D47</f>
        <v>257393.71661215767</v>
      </c>
      <c r="H59" s="761">
        <f>+'PROYECCION DE GASTOS'!I127*D47</f>
        <v>257393.71661215767</v>
      </c>
      <c r="I59" s="761">
        <f>+'PROYECCION DE GASTOS'!I127*D47</f>
        <v>257393.71661215767</v>
      </c>
      <c r="J59" s="761">
        <f>+'PROYECCION DE GASTOS'!I127*D47</f>
        <v>257393.71661215767</v>
      </c>
      <c r="K59" s="761">
        <f>+'PROYECCION DE GASTOS'!I127*D47</f>
        <v>257393.71661215767</v>
      </c>
      <c r="L59" s="761">
        <f>+'PROYECCION DE GASTOS'!I127*D47</f>
        <v>257393.71661215767</v>
      </c>
      <c r="M59" s="761">
        <f>+'PROYECCION DE GASTOS'!I127*D47</f>
        <v>257393.71661215767</v>
      </c>
      <c r="N59" s="761">
        <f>+'PROYECCION DE GASTOS'!I127*D47</f>
        <v>257393.71661215767</v>
      </c>
      <c r="O59" s="761">
        <f>+'PROYECCION DE GASTOS'!I127*D47</f>
        <v>257393.71661215767</v>
      </c>
      <c r="P59" s="762">
        <f t="shared" si="22"/>
        <v>3078337.4988826364</v>
      </c>
    </row>
    <row r="60" spans="1:16" ht="15" customHeight="1" x14ac:dyDescent="0.25">
      <c r="A60" s="758" t="e">
        <f>#REF!+1</f>
        <v>#REF!</v>
      </c>
      <c r="B60" s="1205" t="s">
        <v>250</v>
      </c>
      <c r="C60" s="1206"/>
      <c r="D60" s="772">
        <f t="shared" ref="D60:I60" si="26">+SUM(D58:D59)*10%</f>
        <v>1894364.4049566975</v>
      </c>
      <c r="E60" s="788">
        <f t="shared" si="26"/>
        <v>2013136.8036023425</v>
      </c>
      <c r="F60" s="761">
        <f t="shared" si="26"/>
        <v>2013136.8036023425</v>
      </c>
      <c r="G60" s="761">
        <f t="shared" si="26"/>
        <v>2013136.8036023425</v>
      </c>
      <c r="H60" s="761">
        <f t="shared" si="26"/>
        <v>2013136.8036023425</v>
      </c>
      <c r="I60" s="761">
        <f t="shared" si="26"/>
        <v>2013136.8036023425</v>
      </c>
      <c r="J60" s="761">
        <f t="shared" ref="J60:O60" si="27">SUM(J58:J59)*10%</f>
        <v>2013136.8036023425</v>
      </c>
      <c r="K60" s="761">
        <f t="shared" si="27"/>
        <v>2013136.8036023425</v>
      </c>
      <c r="L60" s="761">
        <f t="shared" si="27"/>
        <v>2013136.8036023425</v>
      </c>
      <c r="M60" s="761">
        <f t="shared" si="27"/>
        <v>2013136.8036023425</v>
      </c>
      <c r="N60" s="761">
        <f t="shared" si="27"/>
        <v>2013136.8036023425</v>
      </c>
      <c r="O60" s="761">
        <f t="shared" si="27"/>
        <v>2013136.8036023425</v>
      </c>
      <c r="P60" s="762">
        <f t="shared" si="22"/>
        <v>24038869.244582459</v>
      </c>
    </row>
    <row r="61" spans="1:16" x14ac:dyDescent="0.25">
      <c r="A61" s="758" t="e">
        <f t="shared" si="21"/>
        <v>#REF!</v>
      </c>
      <c r="B61" s="1259" t="s">
        <v>598</v>
      </c>
      <c r="C61" s="1260"/>
      <c r="D61" s="785">
        <f>180000*$D$47+'PROYECCION DE GASTOS'!T63</f>
        <v>733104.83378847921</v>
      </c>
      <c r="E61" s="968">
        <f>180000*D47+'PROYECCION DE GASTOS'!T63</f>
        <v>733104.83378847921</v>
      </c>
      <c r="F61" s="968">
        <f>180000*D47+'PROYECCION DE GASTOS'!T63</f>
        <v>733104.83378847921</v>
      </c>
      <c r="G61" s="968">
        <f>180000*D47+'PROYECCION DE GASTOS'!T63</f>
        <v>733104.83378847921</v>
      </c>
      <c r="H61" s="968">
        <f>180000*D47+'PROYECCION DE GASTOS'!T63</f>
        <v>733104.83378847921</v>
      </c>
      <c r="I61" s="968">
        <f>180000*D47+'PROYECCION DE GASTOS'!T63</f>
        <v>733104.83378847921</v>
      </c>
      <c r="J61" s="968">
        <f>180000*D47+'PROYECCION DE GASTOS'!T63</f>
        <v>733104.83378847921</v>
      </c>
      <c r="K61" s="968">
        <f>180000*D47+'PROYECCION DE GASTOS'!T63</f>
        <v>733104.83378847921</v>
      </c>
      <c r="L61" s="968">
        <f>180000*D47+'PROYECCION DE GASTOS'!T63</f>
        <v>733104.83378847921</v>
      </c>
      <c r="M61" s="968">
        <f>180000*D47+'PROYECCION DE GASTOS'!T63</f>
        <v>733104.83378847921</v>
      </c>
      <c r="N61" s="968">
        <f>180000*D47+'PROYECCION DE GASTOS'!T63</f>
        <v>733104.83378847921</v>
      </c>
      <c r="O61" s="968">
        <f>180000*D47+'PROYECCION DE GASTOS'!T63</f>
        <v>733104.83378847921</v>
      </c>
      <c r="P61" s="974">
        <f t="shared" si="22"/>
        <v>8797258.0054617487</v>
      </c>
    </row>
    <row r="62" spans="1:16" x14ac:dyDescent="0.25">
      <c r="A62" s="758" t="e">
        <f t="shared" si="21"/>
        <v>#REF!</v>
      </c>
      <c r="B62" s="773" t="s">
        <v>28</v>
      </c>
      <c r="C62" s="774">
        <v>9.6600000000000002E-3</v>
      </c>
      <c r="D62" s="772">
        <f>+$C62*D48/1.19*D47</f>
        <v>180442.35137269649</v>
      </c>
      <c r="E62" s="761">
        <f>+$C62*E48/1.19*D47</f>
        <v>188030.29723729036</v>
      </c>
      <c r="F62" s="761">
        <f>+$C62*F48/1.19*D47</f>
        <v>188030.29723729036</v>
      </c>
      <c r="G62" s="761">
        <f>+$C62*G48/1.19*D47</f>
        <v>188030.29723729036</v>
      </c>
      <c r="H62" s="761">
        <f>+$C62*H48/1.19*D47</f>
        <v>188030.29723729036</v>
      </c>
      <c r="I62" s="761">
        <f>+$C62*I48/1.19*D47</f>
        <v>188030.29723729036</v>
      </c>
      <c r="J62" s="761">
        <f>+$C62*J48/1.19*D47</f>
        <v>188030.29723729036</v>
      </c>
      <c r="K62" s="761">
        <f>+$C62*K48/1.19*D47</f>
        <v>188030.29723729036</v>
      </c>
      <c r="L62" s="761">
        <f>+$C62*L48/1.19*D47</f>
        <v>188030.29723729036</v>
      </c>
      <c r="M62" s="761">
        <f>+$C62*M48/1.19*D47</f>
        <v>188030.29723729036</v>
      </c>
      <c r="N62" s="761">
        <f>+$C62*N48/1.19*D47</f>
        <v>188030.29723729036</v>
      </c>
      <c r="O62" s="761">
        <f>+$C62*O48/1.19*D47</f>
        <v>188030.29723729036</v>
      </c>
      <c r="P62" s="762">
        <f t="shared" si="22"/>
        <v>2248775.62098289</v>
      </c>
    </row>
    <row r="63" spans="1:16" x14ac:dyDescent="0.25">
      <c r="A63" s="758" t="e">
        <f t="shared" si="21"/>
        <v>#REF!</v>
      </c>
      <c r="B63" s="773" t="s">
        <v>98</v>
      </c>
      <c r="C63" s="775">
        <v>0.15</v>
      </c>
      <c r="D63" s="975">
        <f>$C$63*D62</f>
        <v>27066.352705904472</v>
      </c>
      <c r="E63" s="899">
        <f>$C$63*E62</f>
        <v>28204.544585593554</v>
      </c>
      <c r="F63" s="899">
        <f t="shared" ref="F63:O63" si="28">$C$63*F62</f>
        <v>28204.544585593554</v>
      </c>
      <c r="G63" s="899">
        <f t="shared" si="28"/>
        <v>28204.544585593554</v>
      </c>
      <c r="H63" s="899">
        <f t="shared" si="28"/>
        <v>28204.544585593554</v>
      </c>
      <c r="I63" s="899">
        <f t="shared" si="28"/>
        <v>28204.544585593554</v>
      </c>
      <c r="J63" s="899">
        <f t="shared" si="28"/>
        <v>28204.544585593554</v>
      </c>
      <c r="K63" s="899">
        <f t="shared" si="28"/>
        <v>28204.544585593554</v>
      </c>
      <c r="L63" s="899">
        <f t="shared" si="28"/>
        <v>28204.544585593554</v>
      </c>
      <c r="M63" s="899">
        <f t="shared" si="28"/>
        <v>28204.544585593554</v>
      </c>
      <c r="N63" s="899">
        <f t="shared" si="28"/>
        <v>28204.544585593554</v>
      </c>
      <c r="O63" s="899">
        <f t="shared" si="28"/>
        <v>28204.544585593554</v>
      </c>
      <c r="P63" s="976">
        <f t="shared" si="22"/>
        <v>337316.34314743365</v>
      </c>
    </row>
    <row r="64" spans="1:16" x14ac:dyDescent="0.25">
      <c r="A64" s="758" t="e">
        <f t="shared" si="21"/>
        <v>#REF!</v>
      </c>
      <c r="B64" s="1207" t="s">
        <v>239</v>
      </c>
      <c r="C64" s="1208"/>
      <c r="D64" s="763">
        <f t="shared" ref="D64:O64" si="29">+SUM(D58:D63)</f>
        <v>21778621.992390752</v>
      </c>
      <c r="E64" s="764">
        <f t="shared" si="29"/>
        <v>23093844.51523713</v>
      </c>
      <c r="F64" s="764">
        <f t="shared" si="29"/>
        <v>23093844.51523713</v>
      </c>
      <c r="G64" s="764">
        <f t="shared" si="29"/>
        <v>23093844.51523713</v>
      </c>
      <c r="H64" s="764">
        <f t="shared" si="29"/>
        <v>23093844.51523713</v>
      </c>
      <c r="I64" s="764">
        <f t="shared" si="29"/>
        <v>23093844.51523713</v>
      </c>
      <c r="J64" s="764">
        <f t="shared" si="29"/>
        <v>23093844.51523713</v>
      </c>
      <c r="K64" s="764">
        <f t="shared" si="29"/>
        <v>23093844.51523713</v>
      </c>
      <c r="L64" s="764">
        <f t="shared" si="29"/>
        <v>23093844.51523713</v>
      </c>
      <c r="M64" s="764">
        <f t="shared" si="29"/>
        <v>23093844.51523713</v>
      </c>
      <c r="N64" s="764">
        <f t="shared" si="29"/>
        <v>23093844.51523713</v>
      </c>
      <c r="O64" s="764">
        <f t="shared" si="29"/>
        <v>23093844.51523713</v>
      </c>
      <c r="P64" s="954">
        <f t="shared" si="22"/>
        <v>275810911.65999913</v>
      </c>
    </row>
    <row r="65" spans="1:16" x14ac:dyDescent="0.25">
      <c r="A65" s="758" t="e">
        <f t="shared" si="21"/>
        <v>#REF!</v>
      </c>
      <c r="B65" s="1229" t="s">
        <v>232</v>
      </c>
      <c r="C65" s="1230"/>
      <c r="D65" s="1197"/>
      <c r="E65" s="1198"/>
      <c r="F65" s="1198"/>
      <c r="G65" s="1198"/>
      <c r="H65" s="1198"/>
      <c r="I65" s="1198"/>
      <c r="J65" s="1198"/>
      <c r="K65" s="1198"/>
      <c r="L65" s="1198"/>
      <c r="M65" s="1198"/>
      <c r="N65" s="1198"/>
      <c r="O65" s="1198"/>
      <c r="P65" s="1199"/>
    </row>
    <row r="66" spans="1:16" x14ac:dyDescent="0.25">
      <c r="A66" s="758" t="e">
        <f t="shared" si="21"/>
        <v>#REF!</v>
      </c>
      <c r="B66" s="1243" t="s">
        <v>728</v>
      </c>
      <c r="C66" s="1244"/>
      <c r="D66" s="772">
        <f>+'PROYECCION DE GASTOS'!H121*D47</f>
        <v>8130686.1306642424</v>
      </c>
      <c r="E66" s="761">
        <f>+'PROYECCION DE GASTOS'!I121*D47</f>
        <v>8642679.6227642968</v>
      </c>
      <c r="F66" s="761">
        <f>+'PROYECCION DE GASTOS'!I121*D47</f>
        <v>8642679.6227642968</v>
      </c>
      <c r="G66" s="761">
        <f>+'PROYECCION DE GASTOS'!I121*D47</f>
        <v>8642679.6227642968</v>
      </c>
      <c r="H66" s="761">
        <f>+'PROYECCION DE GASTOS'!I121*D47</f>
        <v>8642679.6227642968</v>
      </c>
      <c r="I66" s="761">
        <f>+'PROYECCION DE GASTOS'!I121*D47</f>
        <v>8642679.6227642968</v>
      </c>
      <c r="J66" s="761">
        <f>+'PROYECCION DE GASTOS'!I121*D47</f>
        <v>8642679.6227642968</v>
      </c>
      <c r="K66" s="761">
        <f>+'PROYECCION DE GASTOS'!I121*D47</f>
        <v>8642679.6227642968</v>
      </c>
      <c r="L66" s="761">
        <f>+'PROYECCION DE GASTOS'!I121*D47</f>
        <v>8642679.6227642968</v>
      </c>
      <c r="M66" s="761">
        <f>+'PROYECCION DE GASTOS'!I121*D47</f>
        <v>8642679.6227642968</v>
      </c>
      <c r="N66" s="761">
        <f>+'PROYECCION DE GASTOS'!I121*D47</f>
        <v>8642679.6227642968</v>
      </c>
      <c r="O66" s="761">
        <f>+'PROYECCION DE GASTOS'!I121*D47</f>
        <v>8642679.6227642968</v>
      </c>
      <c r="P66" s="762">
        <f t="shared" si="22"/>
        <v>103200161.98107147</v>
      </c>
    </row>
    <row r="67" spans="1:16" x14ac:dyDescent="0.25">
      <c r="A67" s="758" t="e">
        <f t="shared" si="21"/>
        <v>#REF!</v>
      </c>
      <c r="B67" s="1243" t="s">
        <v>235</v>
      </c>
      <c r="C67" s="1244"/>
      <c r="D67" s="772">
        <f>+'PROYECCION DE GASTOS'!H127*D47</f>
        <v>247006.61614890146</v>
      </c>
      <c r="E67" s="761">
        <f>+'PROYECCION DE GASTOS'!I127*D47</f>
        <v>257393.71661215767</v>
      </c>
      <c r="F67" s="761">
        <f>+'PROYECCION DE GASTOS'!I127*D47</f>
        <v>257393.71661215767</v>
      </c>
      <c r="G67" s="761">
        <f>+'PROYECCION DE GASTOS'!I127*D47</f>
        <v>257393.71661215767</v>
      </c>
      <c r="H67" s="761">
        <f>+'PROYECCION DE GASTOS'!I127</f>
        <v>504693.56198462291</v>
      </c>
      <c r="I67" s="761">
        <f>+'PROYECCION DE GASTOS'!I127</f>
        <v>504693.56198462291</v>
      </c>
      <c r="J67" s="761">
        <f>+'PROYECCION DE GASTOS'!I127</f>
        <v>504693.56198462291</v>
      </c>
      <c r="K67" s="761">
        <f>+'PROYECCION DE GASTOS'!I127</f>
        <v>504693.56198462291</v>
      </c>
      <c r="L67" s="761">
        <f>+'PROYECCION DE GASTOS'!I127</f>
        <v>504693.56198462291</v>
      </c>
      <c r="M67" s="761">
        <f>+'PROYECCION DE GASTOS'!I127</f>
        <v>504693.56198462291</v>
      </c>
      <c r="N67" s="761">
        <f>+'PROYECCION DE GASTOS'!I127</f>
        <v>504693.56198462291</v>
      </c>
      <c r="O67" s="761">
        <f>+'PROYECCION DE GASTOS'!I127</f>
        <v>504693.56198462291</v>
      </c>
      <c r="P67" s="762">
        <f t="shared" si="22"/>
        <v>5056736.2618623581</v>
      </c>
    </row>
    <row r="68" spans="1:16" x14ac:dyDescent="0.25">
      <c r="A68" s="758" t="e">
        <f t="shared" si="21"/>
        <v>#REF!</v>
      </c>
      <c r="B68" s="1243" t="s">
        <v>230</v>
      </c>
      <c r="C68" s="1244"/>
      <c r="D68" s="772">
        <f>+(D67*10%)*4.21%+(40000)</f>
        <v>41039.897853986877</v>
      </c>
      <c r="E68" s="761">
        <f>+(E67*10%)*4.21%+(40000)</f>
        <v>41083.627546937183</v>
      </c>
      <c r="F68" s="761">
        <f>+(F67*10%)*4.21%+(40000)</f>
        <v>41083.627546937183</v>
      </c>
      <c r="G68" s="761">
        <f t="shared" ref="G68:O68" si="30">+(G67*10%)*4.21%+(40000)</f>
        <v>41083.627546937183</v>
      </c>
      <c r="H68" s="761">
        <f t="shared" si="30"/>
        <v>42124.759895955263</v>
      </c>
      <c r="I68" s="761">
        <f t="shared" si="30"/>
        <v>42124.759895955263</v>
      </c>
      <c r="J68" s="761">
        <f t="shared" si="30"/>
        <v>42124.759895955263</v>
      </c>
      <c r="K68" s="761">
        <f t="shared" si="30"/>
        <v>42124.759895955263</v>
      </c>
      <c r="L68" s="761">
        <f t="shared" si="30"/>
        <v>42124.759895955263</v>
      </c>
      <c r="M68" s="761">
        <f t="shared" si="30"/>
        <v>42124.759895955263</v>
      </c>
      <c r="N68" s="761">
        <f t="shared" si="30"/>
        <v>42124.759895955263</v>
      </c>
      <c r="O68" s="761">
        <f t="shared" si="30"/>
        <v>42124.759895955263</v>
      </c>
      <c r="P68" s="762">
        <f t="shared" si="22"/>
        <v>501288.85966244055</v>
      </c>
    </row>
    <row r="69" spans="1:16" x14ac:dyDescent="0.25">
      <c r="A69" s="758" t="e">
        <f t="shared" si="21"/>
        <v>#REF!</v>
      </c>
      <c r="B69" s="1243" t="s">
        <v>240</v>
      </c>
      <c r="C69" s="1244"/>
      <c r="D69" s="776">
        <v>600000</v>
      </c>
      <c r="E69" s="800">
        <v>0</v>
      </c>
      <c r="F69" s="800">
        <v>0</v>
      </c>
      <c r="G69" s="800">
        <v>0</v>
      </c>
      <c r="H69" s="800">
        <v>0</v>
      </c>
      <c r="I69" s="800">
        <v>0</v>
      </c>
      <c r="J69" s="800">
        <v>0</v>
      </c>
      <c r="K69" s="800">
        <v>0</v>
      </c>
      <c r="L69" s="800">
        <v>0</v>
      </c>
      <c r="M69" s="800">
        <v>0</v>
      </c>
      <c r="N69" s="800">
        <v>0</v>
      </c>
      <c r="O69" s="800">
        <v>0</v>
      </c>
      <c r="P69" s="959">
        <f t="shared" si="22"/>
        <v>600000</v>
      </c>
    </row>
    <row r="70" spans="1:16" x14ac:dyDescent="0.25">
      <c r="A70" s="758" t="e">
        <f t="shared" si="21"/>
        <v>#REF!</v>
      </c>
      <c r="B70" s="1227" t="s">
        <v>238</v>
      </c>
      <c r="C70" s="1228"/>
      <c r="D70" s="763">
        <f>+SUM(D66:D69)</f>
        <v>9018732.64466713</v>
      </c>
      <c r="E70" s="764">
        <f>+SUM(E66:E69)</f>
        <v>8941156.9669233914</v>
      </c>
      <c r="F70" s="764">
        <f t="shared" ref="F70:O70" si="31">+SUM(F66:F69)</f>
        <v>8941156.9669233914</v>
      </c>
      <c r="G70" s="764">
        <f t="shared" si="31"/>
        <v>8941156.9669233914</v>
      </c>
      <c r="H70" s="764">
        <f t="shared" si="31"/>
        <v>9189497.9446448758</v>
      </c>
      <c r="I70" s="764">
        <f t="shared" si="31"/>
        <v>9189497.9446448758</v>
      </c>
      <c r="J70" s="764">
        <f t="shared" si="31"/>
        <v>9189497.9446448758</v>
      </c>
      <c r="K70" s="764">
        <f t="shared" si="31"/>
        <v>9189497.9446448758</v>
      </c>
      <c r="L70" s="764">
        <f t="shared" si="31"/>
        <v>9189497.9446448758</v>
      </c>
      <c r="M70" s="764">
        <f t="shared" si="31"/>
        <v>9189497.9446448758</v>
      </c>
      <c r="N70" s="764">
        <f t="shared" si="31"/>
        <v>9189497.9446448758</v>
      </c>
      <c r="O70" s="764">
        <f t="shared" si="31"/>
        <v>9189497.9446448758</v>
      </c>
      <c r="P70" s="954">
        <f t="shared" si="22"/>
        <v>109358187.10259628</v>
      </c>
    </row>
    <row r="71" spans="1:16" x14ac:dyDescent="0.25">
      <c r="A71" s="758" t="e">
        <f t="shared" si="21"/>
        <v>#REF!</v>
      </c>
      <c r="B71" s="1219" t="s">
        <v>237</v>
      </c>
      <c r="C71" s="1220"/>
      <c r="D71" s="763">
        <f t="shared" ref="D71:O71" si="32">+D64+D70</f>
        <v>30797354.637057882</v>
      </c>
      <c r="E71" s="764">
        <f t="shared" si="32"/>
        <v>32035001.482160524</v>
      </c>
      <c r="F71" s="764">
        <f t="shared" si="32"/>
        <v>32035001.482160524</v>
      </c>
      <c r="G71" s="764">
        <f t="shared" si="32"/>
        <v>32035001.482160524</v>
      </c>
      <c r="H71" s="764">
        <f t="shared" si="32"/>
        <v>32283342.459882006</v>
      </c>
      <c r="I71" s="764">
        <f t="shared" si="32"/>
        <v>32283342.459882006</v>
      </c>
      <c r="J71" s="764">
        <f t="shared" si="32"/>
        <v>32283342.459882006</v>
      </c>
      <c r="K71" s="764">
        <f t="shared" si="32"/>
        <v>32283342.459882006</v>
      </c>
      <c r="L71" s="764">
        <f t="shared" si="32"/>
        <v>32283342.459882006</v>
      </c>
      <c r="M71" s="764">
        <f t="shared" si="32"/>
        <v>32283342.459882006</v>
      </c>
      <c r="N71" s="764">
        <f t="shared" si="32"/>
        <v>32283342.459882006</v>
      </c>
      <c r="O71" s="764">
        <f t="shared" si="32"/>
        <v>32283342.459882006</v>
      </c>
      <c r="P71" s="954">
        <f t="shared" si="22"/>
        <v>385169098.76259559</v>
      </c>
    </row>
    <row r="72" spans="1:16" x14ac:dyDescent="0.25">
      <c r="A72" s="758" t="e">
        <f t="shared" si="21"/>
        <v>#REF!</v>
      </c>
      <c r="B72" s="1227" t="s">
        <v>30</v>
      </c>
      <c r="C72" s="1228"/>
      <c r="D72" s="763">
        <f t="shared" ref="D72:O72" si="33">+D56-D71</f>
        <v>3559287.4026239477</v>
      </c>
      <c r="E72" s="764">
        <f t="shared" si="33"/>
        <v>3810965.542624712</v>
      </c>
      <c r="F72" s="764">
        <f t="shared" si="33"/>
        <v>3810965.542624712</v>
      </c>
      <c r="G72" s="764">
        <f t="shared" si="33"/>
        <v>3810965.542624712</v>
      </c>
      <c r="H72" s="764">
        <f t="shared" si="33"/>
        <v>3562624.5649032295</v>
      </c>
      <c r="I72" s="764">
        <f t="shared" si="33"/>
        <v>3562624.5649032295</v>
      </c>
      <c r="J72" s="764">
        <f t="shared" si="33"/>
        <v>3562624.5649032295</v>
      </c>
      <c r="K72" s="764">
        <f t="shared" si="33"/>
        <v>14093687.490396544</v>
      </c>
      <c r="L72" s="764">
        <f t="shared" si="33"/>
        <v>3562624.5649032295</v>
      </c>
      <c r="M72" s="764">
        <f t="shared" si="33"/>
        <v>3562624.5649032295</v>
      </c>
      <c r="N72" s="764">
        <f t="shared" si="33"/>
        <v>3562624.5649032295</v>
      </c>
      <c r="O72" s="764">
        <f t="shared" si="33"/>
        <v>3562624.5649032295</v>
      </c>
      <c r="P72" s="954">
        <f t="shared" si="22"/>
        <v>54024243.475217238</v>
      </c>
    </row>
    <row r="73" spans="1:16" x14ac:dyDescent="0.25">
      <c r="A73" s="758" t="e">
        <f t="shared" si="21"/>
        <v>#REF!</v>
      </c>
      <c r="B73" s="1229" t="s">
        <v>505</v>
      </c>
      <c r="C73" s="1230"/>
      <c r="D73" s="777">
        <f>+'SIMULADOR FINANCIERO'!B17*D47</f>
        <v>833175.6372</v>
      </c>
      <c r="E73" s="969">
        <f>+'SIMULADOR FINANCIERO'!B18*D47</f>
        <v>815049.19169999997</v>
      </c>
      <c r="F73" s="969">
        <f>+'SIMULADOR FINANCIERO'!B19*D47</f>
        <v>796678.03800000006</v>
      </c>
      <c r="G73" s="969">
        <f>+'SIMULADOR FINANCIERO'!B20*D47</f>
        <v>778058.8713</v>
      </c>
      <c r="H73" s="969">
        <f>+'SIMULADOR FINANCIERO'!B21*D47</f>
        <v>759188.35110000009</v>
      </c>
      <c r="I73" s="969">
        <f>+'SIMULADOR FINANCIERO'!B22*D47</f>
        <v>740063.07570000004</v>
      </c>
      <c r="J73" s="969">
        <f>+'SIMULADOR FINANCIERO'!B23*D47</f>
        <v>720679.60770000005</v>
      </c>
      <c r="K73" s="969">
        <f>+'SIMULADOR FINANCIERO'!B24*D47</f>
        <v>701034.46379999991</v>
      </c>
      <c r="L73" s="969">
        <f>+'SIMULADOR FINANCIERO'!B25*D47</f>
        <v>681124.10970000003</v>
      </c>
      <c r="M73" s="969">
        <f>+'SIMULADOR FINANCIERO'!B26*D47</f>
        <v>660944.97030000004</v>
      </c>
      <c r="N73" s="969">
        <f>+'SIMULADOR FINANCIERO'!B27*D47</f>
        <v>640493.40929999994</v>
      </c>
      <c r="O73" s="969">
        <f>+'SIMULADOR FINANCIERO'!B28*D47</f>
        <v>619765.74959999998</v>
      </c>
      <c r="P73" s="978">
        <f t="shared" si="22"/>
        <v>8746255.4754000008</v>
      </c>
    </row>
    <row r="74" spans="1:16" x14ac:dyDescent="0.25">
      <c r="A74" s="758" t="e">
        <f t="shared" si="21"/>
        <v>#REF!</v>
      </c>
      <c r="B74" s="778" t="s">
        <v>97</v>
      </c>
      <c r="C74" s="779">
        <v>3.5000000000000003E-2</v>
      </c>
      <c r="D74" s="947">
        <f t="shared" ref="D74:O74" si="34">+D49*1.19*$C$74</f>
        <v>0</v>
      </c>
      <c r="E74" s="766">
        <f t="shared" si="34"/>
        <v>0</v>
      </c>
      <c r="F74" s="766">
        <f t="shared" si="34"/>
        <v>0</v>
      </c>
      <c r="G74" s="766">
        <f t="shared" si="34"/>
        <v>0</v>
      </c>
      <c r="H74" s="766">
        <f t="shared" si="34"/>
        <v>0</v>
      </c>
      <c r="I74" s="766">
        <f t="shared" si="34"/>
        <v>0</v>
      </c>
      <c r="J74" s="766">
        <f t="shared" si="34"/>
        <v>0</v>
      </c>
      <c r="K74" s="766">
        <f t="shared" si="34"/>
        <v>0</v>
      </c>
      <c r="L74" s="766">
        <f t="shared" si="34"/>
        <v>0</v>
      </c>
      <c r="M74" s="766">
        <f t="shared" si="34"/>
        <v>0</v>
      </c>
      <c r="N74" s="766">
        <f t="shared" si="34"/>
        <v>0</v>
      </c>
      <c r="O74" s="766">
        <f t="shared" si="34"/>
        <v>0</v>
      </c>
      <c r="P74" s="767">
        <f t="shared" si="22"/>
        <v>0</v>
      </c>
    </row>
    <row r="75" spans="1:16" x14ac:dyDescent="0.25">
      <c r="A75" s="758" t="e">
        <f t="shared" si="21"/>
        <v>#REF!</v>
      </c>
      <c r="B75" s="1229" t="s">
        <v>727</v>
      </c>
      <c r="C75" s="1230"/>
      <c r="D75" s="979">
        <f t="shared" ref="D75:O75" si="35">+D73</f>
        <v>833175.6372</v>
      </c>
      <c r="E75" s="970">
        <f t="shared" si="35"/>
        <v>815049.19169999997</v>
      </c>
      <c r="F75" s="970">
        <f t="shared" si="35"/>
        <v>796678.03800000006</v>
      </c>
      <c r="G75" s="970">
        <f t="shared" si="35"/>
        <v>778058.8713</v>
      </c>
      <c r="H75" s="970">
        <f t="shared" si="35"/>
        <v>759188.35110000009</v>
      </c>
      <c r="I75" s="970">
        <f t="shared" si="35"/>
        <v>740063.07570000004</v>
      </c>
      <c r="J75" s="970">
        <f t="shared" si="35"/>
        <v>720679.60770000005</v>
      </c>
      <c r="K75" s="970">
        <f t="shared" si="35"/>
        <v>701034.46379999991</v>
      </c>
      <c r="L75" s="970">
        <f t="shared" si="35"/>
        <v>681124.10970000003</v>
      </c>
      <c r="M75" s="970">
        <f t="shared" si="35"/>
        <v>660944.97030000004</v>
      </c>
      <c r="N75" s="970">
        <f t="shared" si="35"/>
        <v>640493.40929999994</v>
      </c>
      <c r="O75" s="970">
        <f t="shared" si="35"/>
        <v>619765.74959999998</v>
      </c>
      <c r="P75" s="980">
        <f t="shared" si="22"/>
        <v>8746255.4754000008</v>
      </c>
    </row>
    <row r="76" spans="1:16" x14ac:dyDescent="0.25">
      <c r="A76" s="758" t="e">
        <f>#REF!+1</f>
        <v>#REF!</v>
      </c>
      <c r="B76" s="1231" t="s">
        <v>513</v>
      </c>
      <c r="C76" s="1232"/>
      <c r="D76" s="981">
        <f>+'SIMULADOR FINANCIERO'!C17*D47</f>
        <v>1342699.7715</v>
      </c>
      <c r="E76" s="801">
        <f>+'SIMULADOR FINANCIERO'!C18*D47</f>
        <v>1360826.2170000002</v>
      </c>
      <c r="F76" s="971">
        <f>+'SIMULADOR FINANCIERO'!C19*D47</f>
        <v>1379197.3758</v>
      </c>
      <c r="G76" s="971">
        <f>+'SIMULADOR FINANCIERO'!C20*D47</f>
        <v>1397816.5374</v>
      </c>
      <c r="H76" s="971">
        <f>+'SIMULADOR FINANCIERO'!C21*D47</f>
        <v>1416687.0627000001</v>
      </c>
      <c r="I76" s="971">
        <f>+'SIMULADOR FINANCIERO'!C22*D47</f>
        <v>1435812.3381000001</v>
      </c>
      <c r="J76" s="971">
        <f>+'SIMULADOR FINANCIERO'!C23*D47</f>
        <v>1455195.75</v>
      </c>
      <c r="K76" s="971">
        <f>+'SIMULADOR FINANCIERO'!C24*D47</f>
        <v>1474840.9449000002</v>
      </c>
      <c r="L76" s="971">
        <f>+'SIMULADOR FINANCIERO'!C25*D47</f>
        <v>1494751.2989999999</v>
      </c>
      <c r="M76" s="971">
        <f>+'SIMULADOR FINANCIERO'!C26*D47</f>
        <v>1514930.4435000001</v>
      </c>
      <c r="N76" s="971">
        <f>+'SIMULADOR FINANCIERO'!C27*D47</f>
        <v>1535382.0045</v>
      </c>
      <c r="O76" s="971">
        <f>+'SIMULADOR FINANCIERO'!C28*D47</f>
        <v>1556109.6591</v>
      </c>
      <c r="P76" s="982">
        <f t="shared" si="22"/>
        <v>17364249.403500006</v>
      </c>
    </row>
    <row r="77" spans="1:16" x14ac:dyDescent="0.25">
      <c r="A77" s="758" t="e">
        <f t="shared" si="21"/>
        <v>#REF!</v>
      </c>
      <c r="B77" s="1257" t="s">
        <v>725</v>
      </c>
      <c r="C77" s="1258"/>
      <c r="D77" s="983"/>
      <c r="E77" s="801">
        <v>0</v>
      </c>
      <c r="F77" s="801">
        <v>0</v>
      </c>
      <c r="G77" s="801">
        <v>0</v>
      </c>
      <c r="H77" s="801">
        <v>0</v>
      </c>
      <c r="I77" s="801">
        <v>0</v>
      </c>
      <c r="J77" s="801">
        <v>0</v>
      </c>
      <c r="K77" s="801">
        <f>$E$77</f>
        <v>0</v>
      </c>
      <c r="L77" s="801">
        <f>$E$77</f>
        <v>0</v>
      </c>
      <c r="M77" s="801">
        <f>$E$77</f>
        <v>0</v>
      </c>
      <c r="N77" s="801">
        <f>$E$77</f>
        <v>0</v>
      </c>
      <c r="O77" s="801">
        <f>$E$77</f>
        <v>0</v>
      </c>
      <c r="P77" s="802">
        <f t="shared" si="22"/>
        <v>0</v>
      </c>
    </row>
    <row r="78" spans="1:16" ht="21" customHeight="1" x14ac:dyDescent="0.25">
      <c r="A78" s="758" t="e">
        <f t="shared" si="21"/>
        <v>#REF!</v>
      </c>
      <c r="B78" s="796" t="s">
        <v>29</v>
      </c>
      <c r="C78" s="797">
        <v>4.1000000000000003E-3</v>
      </c>
      <c r="D78" s="984">
        <f t="shared" ref="D78:O78" si="36">+D48*$C78</f>
        <v>178698.94701160764</v>
      </c>
      <c r="E78" s="799">
        <f t="shared" si="36"/>
        <v>186213.57938958707</v>
      </c>
      <c r="F78" s="799">
        <f t="shared" si="36"/>
        <v>186213.57938958707</v>
      </c>
      <c r="G78" s="799">
        <f t="shared" si="36"/>
        <v>186213.57938958707</v>
      </c>
      <c r="H78" s="799">
        <f t="shared" si="36"/>
        <v>186213.57938958707</v>
      </c>
      <c r="I78" s="799">
        <f t="shared" si="36"/>
        <v>186213.57938958707</v>
      </c>
      <c r="J78" s="799">
        <f t="shared" si="36"/>
        <v>186213.57938958707</v>
      </c>
      <c r="K78" s="799">
        <f t="shared" si="36"/>
        <v>186213.57938958707</v>
      </c>
      <c r="L78" s="799">
        <f t="shared" si="36"/>
        <v>186213.57938958707</v>
      </c>
      <c r="M78" s="799">
        <f t="shared" si="36"/>
        <v>186213.57938958707</v>
      </c>
      <c r="N78" s="799">
        <f t="shared" si="36"/>
        <v>186213.57938958707</v>
      </c>
      <c r="O78" s="799">
        <f t="shared" si="36"/>
        <v>186213.57938958707</v>
      </c>
      <c r="P78" s="985">
        <f t="shared" si="22"/>
        <v>2227048.3202970652</v>
      </c>
    </row>
    <row r="79" spans="1:16" ht="21" customHeight="1" x14ac:dyDescent="0.25">
      <c r="A79" s="758" t="e">
        <f t="shared" si="21"/>
        <v>#REF!</v>
      </c>
      <c r="B79" s="1223" t="s">
        <v>597</v>
      </c>
      <c r="C79" s="1224"/>
      <c r="D79" s="949">
        <f t="shared" ref="D79:O79" si="37">+D75</f>
        <v>833175.6372</v>
      </c>
      <c r="E79" s="782">
        <f t="shared" si="37"/>
        <v>815049.19169999997</v>
      </c>
      <c r="F79" s="782">
        <f t="shared" si="37"/>
        <v>796678.03800000006</v>
      </c>
      <c r="G79" s="782">
        <f t="shared" si="37"/>
        <v>778058.8713</v>
      </c>
      <c r="H79" s="782">
        <f t="shared" si="37"/>
        <v>759188.35110000009</v>
      </c>
      <c r="I79" s="782">
        <f t="shared" si="37"/>
        <v>740063.07570000004</v>
      </c>
      <c r="J79" s="782">
        <f t="shared" si="37"/>
        <v>720679.60770000005</v>
      </c>
      <c r="K79" s="782">
        <f t="shared" si="37"/>
        <v>701034.46379999991</v>
      </c>
      <c r="L79" s="782">
        <f t="shared" si="37"/>
        <v>681124.10970000003</v>
      </c>
      <c r="M79" s="782">
        <f t="shared" si="37"/>
        <v>660944.97030000004</v>
      </c>
      <c r="N79" s="782">
        <f t="shared" si="37"/>
        <v>640493.40929999994</v>
      </c>
      <c r="O79" s="782">
        <f t="shared" si="37"/>
        <v>619765.74959999998</v>
      </c>
      <c r="P79" s="964">
        <f t="shared" si="22"/>
        <v>8746255.4754000008</v>
      </c>
    </row>
    <row r="80" spans="1:16" x14ac:dyDescent="0.25">
      <c r="A80" s="758" t="e">
        <f t="shared" si="21"/>
        <v>#REF!</v>
      </c>
      <c r="B80" s="1225" t="s">
        <v>31</v>
      </c>
      <c r="C80" s="1226"/>
      <c r="D80" s="763">
        <f>+D72-D74-D75-D76-D77-D78</f>
        <v>1204713.0469123402</v>
      </c>
      <c r="E80" s="764">
        <f>+E72-E74-E75-E76-E78</f>
        <v>1448876.5545351249</v>
      </c>
      <c r="F80" s="764">
        <f t="shared" ref="F80:O80" si="38">+F72-F74-F75-F76-F78</f>
        <v>1448876.5494351247</v>
      </c>
      <c r="G80" s="764">
        <f t="shared" si="38"/>
        <v>1448876.5545351251</v>
      </c>
      <c r="H80" s="764">
        <f t="shared" si="38"/>
        <v>1200535.5717136422</v>
      </c>
      <c r="I80" s="764">
        <f t="shared" si="38"/>
        <v>1200535.5717136425</v>
      </c>
      <c r="J80" s="764">
        <f t="shared" si="38"/>
        <v>1200535.6278136424</v>
      </c>
      <c r="K80" s="764">
        <f t="shared" si="38"/>
        <v>11731598.502306957</v>
      </c>
      <c r="L80" s="764">
        <f t="shared" si="38"/>
        <v>1200535.5768136426</v>
      </c>
      <c r="M80" s="764">
        <f t="shared" si="38"/>
        <v>1200535.5717136422</v>
      </c>
      <c r="N80" s="764">
        <f t="shared" si="38"/>
        <v>1200535.5717136425</v>
      </c>
      <c r="O80" s="764">
        <f t="shared" si="38"/>
        <v>1200535.5768136426</v>
      </c>
      <c r="P80" s="954">
        <f t="shared" si="22"/>
        <v>25686690.276020166</v>
      </c>
    </row>
    <row r="81" spans="1:16383" ht="15.75" customHeight="1" x14ac:dyDescent="0.25">
      <c r="A81" s="758" t="e">
        <f t="shared" si="21"/>
        <v>#REF!</v>
      </c>
      <c r="B81" s="804" t="s">
        <v>507</v>
      </c>
      <c r="C81" s="775">
        <v>0.33</v>
      </c>
      <c r="D81" s="772">
        <f>D80*$C$81</f>
        <v>397555.30548107228</v>
      </c>
      <c r="E81" s="761">
        <f>E80*$C$81</f>
        <v>478129.26299659122</v>
      </c>
      <c r="F81" s="761">
        <f t="shared" ref="F81:O81" si="39">F80*$C$81</f>
        <v>478129.26131359121</v>
      </c>
      <c r="G81" s="761">
        <f t="shared" si="39"/>
        <v>478129.26299659134</v>
      </c>
      <c r="H81" s="761">
        <f t="shared" si="39"/>
        <v>396176.73866550194</v>
      </c>
      <c r="I81" s="761">
        <f t="shared" si="39"/>
        <v>396176.73866550205</v>
      </c>
      <c r="J81" s="761">
        <f t="shared" si="39"/>
        <v>396176.75717850198</v>
      </c>
      <c r="K81" s="761">
        <f t="shared" si="39"/>
        <v>3871427.505761296</v>
      </c>
      <c r="L81" s="761">
        <f t="shared" si="39"/>
        <v>396176.74034850206</v>
      </c>
      <c r="M81" s="761">
        <f t="shared" si="39"/>
        <v>396176.73866550194</v>
      </c>
      <c r="N81" s="761">
        <f t="shared" si="39"/>
        <v>396176.73866550205</v>
      </c>
      <c r="O81" s="761">
        <f t="shared" si="39"/>
        <v>396176.74034850206</v>
      </c>
      <c r="P81" s="762">
        <f t="shared" si="22"/>
        <v>8476607.7910866551</v>
      </c>
    </row>
    <row r="82" spans="1:16383" ht="15.75" customHeight="1" x14ac:dyDescent="0.25">
      <c r="B82" s="986" t="s">
        <v>734</v>
      </c>
      <c r="C82" s="1001">
        <f>+P40</f>
        <v>4398586.776132023</v>
      </c>
      <c r="D82" s="986">
        <f>+D80-D81</f>
        <v>807157.74143126793</v>
      </c>
      <c r="E82" s="935">
        <f t="shared" ref="E82:O82" si="40">+E80-E81</f>
        <v>970747.29153853375</v>
      </c>
      <c r="F82" s="935">
        <f t="shared" si="40"/>
        <v>970747.28812153358</v>
      </c>
      <c r="G82" s="935">
        <f t="shared" si="40"/>
        <v>970747.29153853375</v>
      </c>
      <c r="H82" s="935">
        <f t="shared" si="40"/>
        <v>804358.83304814028</v>
      </c>
      <c r="I82" s="935">
        <f t="shared" si="40"/>
        <v>804358.8330481404</v>
      </c>
      <c r="J82" s="935">
        <f t="shared" si="40"/>
        <v>804358.87063514045</v>
      </c>
      <c r="K82" s="935">
        <f t="shared" si="40"/>
        <v>7860170.9965456612</v>
      </c>
      <c r="L82" s="935">
        <f t="shared" si="40"/>
        <v>804358.83646514057</v>
      </c>
      <c r="M82" s="935">
        <f t="shared" si="40"/>
        <v>804358.83304814028</v>
      </c>
      <c r="N82" s="935">
        <f t="shared" si="40"/>
        <v>804358.8330481404</v>
      </c>
      <c r="O82" s="935">
        <f t="shared" si="40"/>
        <v>804358.83646514057</v>
      </c>
      <c r="P82" s="987">
        <f>+C82+SUM(D82:O82)</f>
        <v>21608669.261065535</v>
      </c>
    </row>
    <row r="83" spans="1:16383" ht="17.25" customHeight="1" thickBot="1" x14ac:dyDescent="0.3">
      <c r="A83" s="758" t="e">
        <f>A81+1</f>
        <v>#REF!</v>
      </c>
      <c r="B83" s="988" t="s">
        <v>733</v>
      </c>
      <c r="C83" s="1034"/>
      <c r="D83" s="988">
        <f>+D80-D81-D82</f>
        <v>0</v>
      </c>
      <c r="E83" s="938">
        <f t="shared" ref="E83:O83" si="41">+E80-E81-E82</f>
        <v>0</v>
      </c>
      <c r="F83" s="938">
        <f t="shared" si="41"/>
        <v>0</v>
      </c>
      <c r="G83" s="938">
        <f t="shared" si="41"/>
        <v>0</v>
      </c>
      <c r="H83" s="938">
        <f t="shared" si="41"/>
        <v>0</v>
      </c>
      <c r="I83" s="938">
        <f t="shared" si="41"/>
        <v>0</v>
      </c>
      <c r="J83" s="938">
        <f t="shared" si="41"/>
        <v>0</v>
      </c>
      <c r="K83" s="938">
        <f t="shared" si="41"/>
        <v>0</v>
      </c>
      <c r="L83" s="938">
        <f t="shared" si="41"/>
        <v>0</v>
      </c>
      <c r="M83" s="938">
        <f t="shared" si="41"/>
        <v>0</v>
      </c>
      <c r="N83" s="938">
        <f t="shared" si="41"/>
        <v>0</v>
      </c>
      <c r="O83" s="938">
        <f t="shared" si="41"/>
        <v>0</v>
      </c>
      <c r="P83" s="989">
        <f t="shared" si="22"/>
        <v>0</v>
      </c>
    </row>
    <row r="84" spans="1:16383" s="1039" customFormat="1" ht="21.75" thickBot="1" x14ac:dyDescent="0.4">
      <c r="A84" s="1035" t="e">
        <f>#REF!+1</f>
        <v>#REF!</v>
      </c>
      <c r="B84" s="1036"/>
      <c r="C84" s="1037"/>
      <c r="D84" s="649"/>
      <c r="E84" s="649"/>
      <c r="F84" s="649"/>
      <c r="G84" s="1038"/>
      <c r="H84" s="649"/>
      <c r="I84" s="1038"/>
      <c r="J84" s="649"/>
      <c r="K84" s="1038"/>
      <c r="L84" s="649"/>
      <c r="M84" s="1038"/>
      <c r="N84" s="649"/>
      <c r="O84" s="1038"/>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row>
    <row r="85" spans="1:16383" ht="22.5" x14ac:dyDescent="0.25">
      <c r="A85" s="758" t="e">
        <f t="shared" ref="A85:A126" si="42">A84+1</f>
        <v>#REF!</v>
      </c>
      <c r="B85" s="1209" t="s">
        <v>745</v>
      </c>
      <c r="C85" s="1210"/>
      <c r="D85" s="991"/>
      <c r="E85" s="991"/>
      <c r="F85" s="991"/>
      <c r="G85" s="991"/>
      <c r="H85" s="991"/>
      <c r="I85" s="991"/>
      <c r="J85" s="991"/>
      <c r="K85" s="991"/>
      <c r="L85" s="1022"/>
      <c r="M85" s="991"/>
      <c r="N85" s="991"/>
      <c r="O85" s="991"/>
      <c r="P85" s="940"/>
    </row>
    <row r="86" spans="1:16383" ht="21" thickBot="1" x14ac:dyDescent="0.35">
      <c r="A86" s="758" t="e">
        <f t="shared" si="42"/>
        <v>#REF!</v>
      </c>
      <c r="B86" s="1211" t="s">
        <v>755</v>
      </c>
      <c r="C86" s="1212"/>
      <c r="D86" s="992"/>
      <c r="E86" s="1040"/>
      <c r="F86" s="1033" t="s">
        <v>126</v>
      </c>
      <c r="G86" s="1033" t="s">
        <v>104</v>
      </c>
      <c r="H86" s="1033" t="s">
        <v>105</v>
      </c>
      <c r="I86" s="1033" t="s">
        <v>106</v>
      </c>
      <c r="J86" s="1033" t="s">
        <v>107</v>
      </c>
      <c r="K86" s="1033" t="s">
        <v>108</v>
      </c>
      <c r="L86" s="1033" t="s">
        <v>109</v>
      </c>
      <c r="M86" s="1033" t="s">
        <v>110</v>
      </c>
      <c r="N86" s="1033" t="s">
        <v>111</v>
      </c>
      <c r="O86" s="1033" t="s">
        <v>112</v>
      </c>
      <c r="P86" s="942"/>
    </row>
    <row r="87" spans="1:16383" ht="15.75" thickBot="1" x14ac:dyDescent="0.3">
      <c r="A87" s="758" t="e">
        <f t="shared" si="42"/>
        <v>#REF!</v>
      </c>
      <c r="B87" s="1239" t="s">
        <v>38</v>
      </c>
      <c r="C87" s="1240"/>
      <c r="D87" s="482" t="s">
        <v>512</v>
      </c>
      <c r="E87" s="551">
        <v>44562</v>
      </c>
      <c r="F87" s="551">
        <v>44593</v>
      </c>
      <c r="G87" s="551">
        <v>44621</v>
      </c>
      <c r="H87" s="551">
        <v>44652</v>
      </c>
      <c r="I87" s="551">
        <v>44682</v>
      </c>
      <c r="J87" s="551">
        <v>44713</v>
      </c>
      <c r="K87" s="551">
        <v>44743</v>
      </c>
      <c r="L87" s="551">
        <v>44774</v>
      </c>
      <c r="M87" s="551">
        <v>44805</v>
      </c>
      <c r="N87" s="551">
        <v>44835</v>
      </c>
      <c r="O87" s="551">
        <v>44866</v>
      </c>
      <c r="P87" s="783" t="s">
        <v>16</v>
      </c>
    </row>
    <row r="88" spans="1:16383" x14ac:dyDescent="0.25">
      <c r="A88" s="758" t="e">
        <f t="shared" si="42"/>
        <v>#REF!</v>
      </c>
      <c r="B88" s="1241" t="s">
        <v>233</v>
      </c>
      <c r="C88" s="1242"/>
      <c r="D88" s="1004">
        <v>0.51</v>
      </c>
      <c r="E88" s="1005"/>
      <c r="F88" s="1005"/>
      <c r="G88" s="1005"/>
      <c r="H88" s="1005"/>
      <c r="I88" s="1005"/>
      <c r="J88" s="1005"/>
      <c r="K88" s="1005"/>
      <c r="L88" s="1005"/>
      <c r="M88" s="1005"/>
      <c r="N88" s="1005"/>
      <c r="O88" s="1005"/>
      <c r="P88" s="1013"/>
    </row>
    <row r="89" spans="1:16383" ht="15" customHeight="1" x14ac:dyDescent="0.25">
      <c r="A89" s="758" t="e">
        <f t="shared" si="42"/>
        <v>#REF!</v>
      </c>
      <c r="B89" s="1255" t="s">
        <v>358</v>
      </c>
      <c r="C89" s="1256"/>
      <c r="D89" s="772">
        <f>+'DATOS CAMEP'!F37*D88</f>
        <v>45417946.192582212</v>
      </c>
      <c r="E89" s="761">
        <f>+'DATOS CAMEP'!G37*D88</f>
        <v>47337260.912589841</v>
      </c>
      <c r="F89" s="761">
        <f>+'DATOS CAMEP'!G37*D88</f>
        <v>47337260.912589841</v>
      </c>
      <c r="G89" s="761">
        <f>+'DATOS CAMEP'!G37*D88</f>
        <v>47337260.912589841</v>
      </c>
      <c r="H89" s="761">
        <f>+'DATOS CAMEP'!G37*D88</f>
        <v>47337260.912589841</v>
      </c>
      <c r="I89" s="761">
        <f>+'DATOS CAMEP'!G37*D88</f>
        <v>47337260.912589841</v>
      </c>
      <c r="J89" s="761">
        <f>+'DATOS CAMEP'!G37*D88</f>
        <v>47337260.912589841</v>
      </c>
      <c r="K89" s="761">
        <f>+'DATOS CAMEP'!G37*D88</f>
        <v>47337260.912589841</v>
      </c>
      <c r="L89" s="761">
        <f>+'DATOS CAMEP'!G37*D88</f>
        <v>47337260.912589841</v>
      </c>
      <c r="M89" s="761">
        <f>+'DATOS CAMEP'!G37*D88</f>
        <v>47337260.912589841</v>
      </c>
      <c r="N89" s="761">
        <f>+'DATOS CAMEP'!G37*D88</f>
        <v>47337260.912589841</v>
      </c>
      <c r="O89" s="761">
        <f>+'DATOS CAMEP'!G37*D88</f>
        <v>47337260.912589841</v>
      </c>
      <c r="P89" s="762">
        <f t="shared" ref="P89:P125" si="43">SUM(D89:O89)</f>
        <v>566127816.23107052</v>
      </c>
    </row>
    <row r="90" spans="1:16383" ht="15" customHeight="1" x14ac:dyDescent="0.25">
      <c r="A90" s="758" t="e">
        <f t="shared" si="42"/>
        <v>#REF!</v>
      </c>
      <c r="B90" s="1205" t="s">
        <v>737</v>
      </c>
      <c r="C90" s="1206"/>
      <c r="D90" s="770">
        <f>10000000*D88</f>
        <v>5100000</v>
      </c>
      <c r="E90" s="771">
        <f>10000000*($D$88)</f>
        <v>5100000</v>
      </c>
      <c r="F90" s="771">
        <f>10000000*($D$88)</f>
        <v>5100000</v>
      </c>
      <c r="G90" s="771">
        <f>10000000*D88</f>
        <v>5100000</v>
      </c>
      <c r="H90" s="771">
        <f>10000000*D88</f>
        <v>5100000</v>
      </c>
      <c r="I90" s="771">
        <f>10000000*D88</f>
        <v>5100000</v>
      </c>
      <c r="J90" s="771">
        <f>10000000*D88</f>
        <v>5100000</v>
      </c>
      <c r="K90" s="771">
        <f>10000000*D88</f>
        <v>5100000</v>
      </c>
      <c r="L90" s="771">
        <f>10000000*D88</f>
        <v>5100000</v>
      </c>
      <c r="M90" s="771">
        <f>10000000*D88</f>
        <v>5100000</v>
      </c>
      <c r="N90" s="771">
        <f>10000000*D88</f>
        <v>5100000</v>
      </c>
      <c r="O90" s="771">
        <f>10000000*D88</f>
        <v>5100000</v>
      </c>
      <c r="P90" s="972">
        <f t="shared" si="43"/>
        <v>61200000</v>
      </c>
    </row>
    <row r="91" spans="1:16383" x14ac:dyDescent="0.25">
      <c r="A91" s="758" t="e">
        <f t="shared" si="42"/>
        <v>#REF!</v>
      </c>
      <c r="B91" s="1243" t="s">
        <v>356</v>
      </c>
      <c r="C91" s="1244"/>
      <c r="D91" s="772"/>
      <c r="E91" s="761"/>
      <c r="F91" s="935">
        <f>+C124+D124+E124</f>
        <v>27904126.020034838</v>
      </c>
      <c r="G91" s="761"/>
      <c r="H91" s="761"/>
      <c r="I91" s="761"/>
      <c r="J91" s="761"/>
      <c r="K91" s="761"/>
      <c r="L91" s="761"/>
      <c r="M91" s="761"/>
      <c r="N91" s="761"/>
      <c r="O91" s="761"/>
      <c r="P91" s="762">
        <f t="shared" si="43"/>
        <v>27904126.020034838</v>
      </c>
    </row>
    <row r="92" spans="1:16383" x14ac:dyDescent="0.25">
      <c r="A92" s="758" t="e">
        <f t="shared" si="42"/>
        <v>#REF!</v>
      </c>
      <c r="B92" s="1205" t="s">
        <v>121</v>
      </c>
      <c r="C92" s="1206"/>
      <c r="D92" s="772">
        <f t="shared" ref="D92:O92" si="44">D89+D90-((D89+D90)/1.19)</f>
        <v>8065890.5685635433</v>
      </c>
      <c r="E92" s="761">
        <f t="shared" si="44"/>
        <v>8372335.7759597227</v>
      </c>
      <c r="F92" s="761">
        <f t="shared" si="44"/>
        <v>8372335.7759597227</v>
      </c>
      <c r="G92" s="761">
        <f t="shared" si="44"/>
        <v>8372335.7759597227</v>
      </c>
      <c r="H92" s="761">
        <f t="shared" si="44"/>
        <v>8372335.7759597227</v>
      </c>
      <c r="I92" s="761">
        <f t="shared" si="44"/>
        <v>8372335.7759597227</v>
      </c>
      <c r="J92" s="761">
        <f t="shared" si="44"/>
        <v>8372335.7759597227</v>
      </c>
      <c r="K92" s="761">
        <f t="shared" si="44"/>
        <v>8372335.7759597227</v>
      </c>
      <c r="L92" s="761">
        <f t="shared" si="44"/>
        <v>8372335.7759597227</v>
      </c>
      <c r="M92" s="761">
        <f t="shared" si="44"/>
        <v>8372335.7759597227</v>
      </c>
      <c r="N92" s="761">
        <f t="shared" si="44"/>
        <v>8372335.7759597227</v>
      </c>
      <c r="O92" s="761">
        <f t="shared" si="44"/>
        <v>8372335.7759597227</v>
      </c>
      <c r="P92" s="762">
        <f t="shared" si="43"/>
        <v>100161584.10412052</v>
      </c>
    </row>
    <row r="93" spans="1:16383" x14ac:dyDescent="0.25">
      <c r="A93" s="758" t="e">
        <f t="shared" si="42"/>
        <v>#REF!</v>
      </c>
      <c r="B93" s="1219" t="s">
        <v>87</v>
      </c>
      <c r="C93" s="1220"/>
      <c r="D93" s="763">
        <f>+D89+D90-D92</f>
        <v>42452055.624018669</v>
      </c>
      <c r="E93" s="764">
        <f t="shared" ref="E93:O93" si="45">+E89+E90-E92</f>
        <v>44064925.136630118</v>
      </c>
      <c r="F93" s="764">
        <f>+F89+F90+F91-F92</f>
        <v>71969051.156664968</v>
      </c>
      <c r="G93" s="764">
        <f t="shared" si="45"/>
        <v>44064925.136630118</v>
      </c>
      <c r="H93" s="764">
        <f t="shared" si="45"/>
        <v>44064925.136630118</v>
      </c>
      <c r="I93" s="764">
        <f t="shared" si="45"/>
        <v>44064925.136630118</v>
      </c>
      <c r="J93" s="764">
        <f t="shared" si="45"/>
        <v>44064925.136630118</v>
      </c>
      <c r="K93" s="764">
        <f t="shared" si="45"/>
        <v>44064925.136630118</v>
      </c>
      <c r="L93" s="764">
        <f t="shared" si="45"/>
        <v>44064925.136630118</v>
      </c>
      <c r="M93" s="764">
        <f t="shared" si="45"/>
        <v>44064925.136630118</v>
      </c>
      <c r="N93" s="764">
        <f t="shared" si="45"/>
        <v>44064925.136630118</v>
      </c>
      <c r="O93" s="764">
        <f t="shared" si="45"/>
        <v>44064925.136630118</v>
      </c>
      <c r="P93" s="954">
        <f t="shared" si="43"/>
        <v>555070358.14698482</v>
      </c>
    </row>
    <row r="94" spans="1:16383" x14ac:dyDescent="0.25">
      <c r="A94" s="758" t="e">
        <f t="shared" si="42"/>
        <v>#REF!</v>
      </c>
      <c r="B94" s="1251" t="s">
        <v>234</v>
      </c>
      <c r="C94" s="1252"/>
      <c r="D94" s="1213"/>
      <c r="E94" s="1214"/>
      <c r="F94" s="1214"/>
      <c r="G94" s="1214"/>
      <c r="H94" s="1214"/>
      <c r="I94" s="1214"/>
      <c r="J94" s="1214"/>
      <c r="K94" s="1214"/>
      <c r="L94" s="1214"/>
      <c r="M94" s="1214"/>
      <c r="N94" s="1214"/>
      <c r="O94" s="1214"/>
      <c r="P94" s="1215"/>
    </row>
    <row r="95" spans="1:16383" s="3" customFormat="1" ht="15" customHeight="1" x14ac:dyDescent="0.25">
      <c r="A95" s="758" t="e">
        <f t="shared" si="42"/>
        <v>#REF!</v>
      </c>
      <c r="B95" s="1245" t="s">
        <v>515</v>
      </c>
      <c r="C95" s="1246"/>
      <c r="D95" s="1007">
        <f>+'DATOS MODELO'!I13</f>
        <v>2320374.3135191514</v>
      </c>
      <c r="E95" s="1002">
        <f>+'DATOS MODELO'!J13</f>
        <v>2471953.0388326207</v>
      </c>
      <c r="F95" s="1002">
        <f>+'DATOS MODELO'!J13</f>
        <v>2471953.0388326207</v>
      </c>
      <c r="G95" s="1002">
        <f>+'DATOS MODELO'!J13</f>
        <v>2471953.0388326207</v>
      </c>
      <c r="H95" s="1002">
        <f>+'DATOS MODELO'!J13</f>
        <v>2471953.0388326207</v>
      </c>
      <c r="I95" s="1002">
        <f>+'DATOS MODELO'!J13</f>
        <v>2471953.0388326207</v>
      </c>
      <c r="J95" s="1002">
        <f>+'DATOS MODELO'!J13</f>
        <v>2471953.0388326207</v>
      </c>
      <c r="K95" s="1002">
        <f>+'DATOS MODELO'!J13</f>
        <v>2471953.0388326207</v>
      </c>
      <c r="L95" s="1002">
        <f>+'DATOS MODELO'!J13</f>
        <v>2471953.0388326207</v>
      </c>
      <c r="M95" s="1002">
        <f>+'DATOS MODELO'!J13</f>
        <v>2471953.0388326207</v>
      </c>
      <c r="N95" s="1002">
        <f>+'DATOS MODELO'!J13</f>
        <v>2471953.0388326207</v>
      </c>
      <c r="O95" s="1002">
        <f>+'DATOS MODELO'!J13</f>
        <v>2471953.0388326207</v>
      </c>
      <c r="P95" s="996">
        <f t="shared" si="43"/>
        <v>29511857.740677971</v>
      </c>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c r="TR95" s="14"/>
      <c r="TS95" s="14"/>
      <c r="TT95" s="14"/>
      <c r="TU95" s="14"/>
      <c r="TV95" s="14"/>
      <c r="TW95" s="14"/>
      <c r="TX95" s="14"/>
      <c r="TY95" s="14"/>
      <c r="TZ95" s="14"/>
      <c r="UA95" s="14"/>
      <c r="UB95" s="14"/>
      <c r="UC95" s="14"/>
      <c r="UD95" s="14"/>
      <c r="UE95" s="14"/>
      <c r="UF95" s="14"/>
      <c r="UG95" s="14"/>
      <c r="UH95" s="14"/>
      <c r="UI95" s="14"/>
      <c r="UJ95" s="14"/>
      <c r="UK95" s="14"/>
      <c r="UL95" s="14"/>
      <c r="UM95" s="14"/>
      <c r="UN95" s="14"/>
      <c r="UO95" s="14"/>
      <c r="UP95" s="14"/>
      <c r="UQ95" s="14"/>
      <c r="UR95" s="14"/>
      <c r="US95" s="14"/>
      <c r="UT95" s="14"/>
      <c r="UU95" s="14"/>
      <c r="UV95" s="14"/>
      <c r="UW95" s="14"/>
      <c r="UX95" s="14"/>
      <c r="UY95" s="14"/>
      <c r="UZ95" s="14"/>
      <c r="VA95" s="14"/>
      <c r="VB95" s="14"/>
      <c r="VC95" s="14"/>
      <c r="VD95" s="14"/>
      <c r="VE95" s="14"/>
      <c r="VF95" s="14"/>
      <c r="VG95" s="14"/>
      <c r="VH95" s="14"/>
      <c r="VI95" s="14"/>
      <c r="VJ95" s="14"/>
      <c r="VK95" s="14"/>
      <c r="VL95" s="14"/>
      <c r="VM95" s="14"/>
      <c r="VN95" s="14"/>
      <c r="VO95" s="14"/>
      <c r="VP95" s="14"/>
      <c r="VQ95" s="14"/>
      <c r="VR95" s="14"/>
      <c r="VS95" s="14"/>
      <c r="VT95" s="14"/>
      <c r="VU95" s="14"/>
      <c r="VV95" s="14"/>
      <c r="VW95" s="14"/>
      <c r="VX95" s="14"/>
      <c r="VY95" s="14"/>
      <c r="VZ95" s="14"/>
      <c r="WA95" s="14"/>
      <c r="WB95" s="14"/>
      <c r="WC95" s="14"/>
      <c r="WD95" s="14"/>
      <c r="WE95" s="14"/>
      <c r="WF95" s="14"/>
      <c r="WG95" s="14"/>
      <c r="WH95" s="14"/>
      <c r="WI95" s="14"/>
      <c r="WJ95" s="14"/>
      <c r="WK95" s="14"/>
      <c r="WL95" s="14"/>
      <c r="WM95" s="14"/>
      <c r="WN95" s="14"/>
      <c r="WO95" s="14"/>
      <c r="WP95" s="14"/>
      <c r="WQ95" s="14"/>
      <c r="WR95" s="14"/>
      <c r="WS95" s="14"/>
      <c r="WT95" s="14"/>
      <c r="WU95" s="14"/>
      <c r="WV95" s="14"/>
      <c r="WW95" s="14"/>
      <c r="WX95" s="14"/>
      <c r="WY95" s="14"/>
      <c r="WZ95" s="14"/>
      <c r="XA95" s="14"/>
      <c r="XB95" s="14"/>
      <c r="XC95" s="14"/>
      <c r="XD95" s="14"/>
      <c r="XE95" s="14"/>
      <c r="XF95" s="14"/>
      <c r="XG95" s="14"/>
      <c r="XH95" s="14"/>
      <c r="XI95" s="14"/>
      <c r="XJ95" s="14"/>
      <c r="XK95" s="14"/>
      <c r="XL95" s="14"/>
      <c r="XM95" s="14"/>
      <c r="XN95" s="14"/>
      <c r="XO95" s="14"/>
      <c r="XP95" s="14"/>
      <c r="XQ95" s="14"/>
      <c r="XR95" s="14"/>
      <c r="XS95" s="14"/>
      <c r="XT95" s="14"/>
      <c r="XU95" s="14"/>
      <c r="XV95" s="14"/>
      <c r="XW95" s="14"/>
      <c r="XX95" s="14"/>
      <c r="XY95" s="14"/>
      <c r="XZ95" s="14"/>
      <c r="YA95" s="14"/>
      <c r="YB95" s="14"/>
      <c r="YC95" s="14"/>
      <c r="YD95" s="14"/>
      <c r="YE95" s="14"/>
      <c r="YF95" s="14"/>
      <c r="YG95" s="14"/>
      <c r="YH95" s="14"/>
      <c r="YI95" s="14"/>
      <c r="YJ95" s="14"/>
      <c r="YK95" s="14"/>
      <c r="YL95" s="14"/>
      <c r="YM95" s="14"/>
      <c r="YN95" s="14"/>
      <c r="YO95" s="14"/>
      <c r="YP95" s="14"/>
      <c r="YQ95" s="14"/>
      <c r="YR95" s="14"/>
      <c r="YS95" s="14"/>
      <c r="YT95" s="14"/>
      <c r="YU95" s="14"/>
      <c r="YV95" s="14"/>
      <c r="YW95" s="14"/>
      <c r="YX95" s="14"/>
      <c r="YY95" s="14"/>
      <c r="YZ95" s="14"/>
      <c r="ZA95" s="14"/>
      <c r="ZB95" s="14"/>
      <c r="ZC95" s="14"/>
      <c r="ZD95" s="14"/>
      <c r="ZE95" s="14"/>
      <c r="ZF95" s="14"/>
      <c r="ZG95" s="14"/>
      <c r="ZH95" s="14"/>
      <c r="ZI95" s="14"/>
      <c r="ZJ95" s="14"/>
      <c r="ZK95" s="14"/>
      <c r="ZL95" s="14"/>
      <c r="ZM95" s="14"/>
      <c r="ZN95" s="14"/>
      <c r="ZO95" s="14"/>
      <c r="ZP95" s="14"/>
      <c r="ZQ95" s="14"/>
      <c r="ZR95" s="14"/>
      <c r="ZS95" s="14"/>
      <c r="ZT95" s="14"/>
      <c r="ZU95" s="14"/>
      <c r="ZV95" s="14"/>
      <c r="ZW95" s="14"/>
      <c r="ZX95" s="14"/>
      <c r="ZY95" s="14"/>
      <c r="ZZ95" s="14"/>
      <c r="AAA95" s="14"/>
      <c r="AAB95" s="14"/>
      <c r="AAC95" s="14"/>
      <c r="AAD95" s="14"/>
      <c r="AAE95" s="14"/>
      <c r="AAF95" s="14"/>
      <c r="AAG95" s="14"/>
      <c r="AAH95" s="14"/>
      <c r="AAI95" s="14"/>
      <c r="AAJ95" s="14"/>
      <c r="AAK95" s="14"/>
      <c r="AAL95" s="14"/>
      <c r="AAM95" s="14"/>
      <c r="AAN95" s="14"/>
      <c r="AAO95" s="14"/>
      <c r="AAP95" s="14"/>
      <c r="AAQ95" s="14"/>
      <c r="AAR95" s="14"/>
      <c r="AAS95" s="14"/>
      <c r="AAT95" s="14"/>
      <c r="AAU95" s="14"/>
      <c r="AAV95" s="14"/>
      <c r="AAW95" s="14"/>
      <c r="AAX95" s="14"/>
      <c r="AAY95" s="14"/>
      <c r="AAZ95" s="14"/>
      <c r="ABA95" s="14"/>
      <c r="ABB95" s="14"/>
      <c r="ABC95" s="14"/>
      <c r="ABD95" s="14"/>
      <c r="ABE95" s="14"/>
      <c r="ABF95" s="14"/>
      <c r="ABG95" s="14"/>
      <c r="ABH95" s="14"/>
      <c r="ABI95" s="14"/>
      <c r="ABJ95" s="14"/>
      <c r="ABK95" s="14"/>
      <c r="ABL95" s="14"/>
      <c r="ABM95" s="14"/>
      <c r="ABN95" s="14"/>
      <c r="ABO95" s="14"/>
      <c r="ABP95" s="14"/>
      <c r="ABQ95" s="14"/>
      <c r="ABR95" s="14"/>
      <c r="ABS95" s="14"/>
      <c r="ABT95" s="14"/>
      <c r="ABU95" s="14"/>
      <c r="ABV95" s="14"/>
      <c r="ABW95" s="14"/>
      <c r="ABX95" s="14"/>
      <c r="ABY95" s="14"/>
      <c r="ABZ95" s="14"/>
      <c r="ACA95" s="14"/>
      <c r="ACB95" s="14"/>
      <c r="ACC95" s="14"/>
      <c r="ACD95" s="14"/>
      <c r="ACE95" s="14"/>
      <c r="ACF95" s="14"/>
      <c r="ACG95" s="14"/>
      <c r="ACH95" s="14"/>
      <c r="ACI95" s="14"/>
      <c r="ACJ95" s="14"/>
      <c r="ACK95" s="14"/>
      <c r="ACL95" s="14"/>
      <c r="ACM95" s="14"/>
      <c r="ACN95" s="14"/>
      <c r="ACO95" s="14"/>
      <c r="ACP95" s="14"/>
      <c r="ACQ95" s="14"/>
      <c r="ACR95" s="14"/>
      <c r="ACS95" s="14"/>
      <c r="ACT95" s="14"/>
      <c r="ACU95" s="14"/>
      <c r="ACV95" s="14"/>
      <c r="ACW95" s="14"/>
      <c r="ACX95" s="14"/>
      <c r="ACY95" s="14"/>
      <c r="ACZ95" s="14"/>
      <c r="ADA95" s="14"/>
      <c r="ADB95" s="14"/>
      <c r="ADC95" s="14"/>
      <c r="ADD95" s="14"/>
      <c r="ADE95" s="14"/>
      <c r="ADF95" s="14"/>
      <c r="ADG95" s="14"/>
      <c r="ADH95" s="14"/>
      <c r="ADI95" s="14"/>
      <c r="ADJ95" s="14"/>
      <c r="ADK95" s="14"/>
      <c r="ADL95" s="14"/>
      <c r="ADM95" s="14"/>
      <c r="ADN95" s="14"/>
      <c r="ADO95" s="14"/>
      <c r="ADP95" s="14"/>
      <c r="ADQ95" s="14"/>
      <c r="ADR95" s="14"/>
      <c r="ADS95" s="14"/>
      <c r="ADT95" s="14"/>
      <c r="ADU95" s="14"/>
      <c r="ADV95" s="14"/>
      <c r="ADW95" s="14"/>
      <c r="ADX95" s="14"/>
      <c r="ADY95" s="14"/>
      <c r="ADZ95" s="14"/>
      <c r="AEA95" s="14"/>
      <c r="AEB95" s="14"/>
      <c r="AEC95" s="14"/>
      <c r="AED95" s="14"/>
      <c r="AEE95" s="14"/>
      <c r="AEF95" s="14"/>
      <c r="AEG95" s="14"/>
      <c r="AEH95" s="14"/>
      <c r="AEI95" s="14"/>
      <c r="AEJ95" s="14"/>
      <c r="AEK95" s="14"/>
      <c r="AEL95" s="14"/>
      <c r="AEM95" s="14"/>
      <c r="AEN95" s="14"/>
      <c r="AEO95" s="14"/>
      <c r="AEP95" s="14"/>
      <c r="AEQ95" s="14"/>
      <c r="AER95" s="14"/>
      <c r="AES95" s="14"/>
      <c r="AET95" s="14"/>
      <c r="AEU95" s="14"/>
      <c r="AEV95" s="14"/>
      <c r="AEW95" s="14"/>
      <c r="AEX95" s="14"/>
      <c r="AEY95" s="14"/>
      <c r="AEZ95" s="14"/>
      <c r="AFA95" s="14"/>
      <c r="AFB95" s="14"/>
      <c r="AFC95" s="14"/>
      <c r="AFD95" s="14"/>
      <c r="AFE95" s="14"/>
      <c r="AFF95" s="14"/>
      <c r="AFG95" s="14"/>
      <c r="AFH95" s="14"/>
      <c r="AFI95" s="14"/>
      <c r="AFJ95" s="14"/>
      <c r="AFK95" s="14"/>
      <c r="AFL95" s="14"/>
      <c r="AFM95" s="14"/>
      <c r="AFN95" s="14"/>
      <c r="AFO95" s="14"/>
      <c r="AFP95" s="14"/>
      <c r="AFQ95" s="14"/>
      <c r="AFR95" s="14"/>
      <c r="AFS95" s="14"/>
      <c r="AFT95" s="14"/>
      <c r="AFU95" s="14"/>
      <c r="AFV95" s="14"/>
      <c r="AFW95" s="14"/>
      <c r="AFX95" s="14"/>
      <c r="AFY95" s="14"/>
      <c r="AFZ95" s="14"/>
      <c r="AGA95" s="14"/>
      <c r="AGB95" s="14"/>
      <c r="AGC95" s="14"/>
      <c r="AGD95" s="14"/>
      <c r="AGE95" s="14"/>
      <c r="AGF95" s="14"/>
      <c r="AGG95" s="14"/>
      <c r="AGH95" s="14"/>
      <c r="AGI95" s="14"/>
      <c r="AGJ95" s="14"/>
      <c r="AGK95" s="14"/>
      <c r="AGL95" s="14"/>
      <c r="AGM95" s="14"/>
      <c r="AGN95" s="14"/>
      <c r="AGO95" s="14"/>
      <c r="AGP95" s="14"/>
      <c r="AGQ95" s="14"/>
      <c r="AGR95" s="14"/>
      <c r="AGS95" s="14"/>
      <c r="AGT95" s="14"/>
      <c r="AGU95" s="14"/>
      <c r="AGV95" s="14"/>
      <c r="AGW95" s="14"/>
      <c r="AGX95" s="14"/>
      <c r="AGY95" s="14"/>
      <c r="AGZ95" s="14"/>
      <c r="AHA95" s="14"/>
      <c r="AHB95" s="14"/>
      <c r="AHC95" s="14"/>
      <c r="AHD95" s="14"/>
      <c r="AHE95" s="14"/>
      <c r="AHF95" s="14"/>
      <c r="AHG95" s="14"/>
      <c r="AHH95" s="14"/>
      <c r="AHI95" s="14"/>
      <c r="AHJ95" s="14"/>
      <c r="AHK95" s="14"/>
      <c r="AHL95" s="14"/>
      <c r="AHM95" s="14"/>
      <c r="AHN95" s="14"/>
      <c r="AHO95" s="14"/>
      <c r="AHP95" s="14"/>
      <c r="AHQ95" s="14"/>
      <c r="AHR95" s="14"/>
      <c r="AHS95" s="14"/>
      <c r="AHT95" s="14"/>
      <c r="AHU95" s="14"/>
      <c r="AHV95" s="14"/>
      <c r="AHW95" s="14"/>
      <c r="AHX95" s="14"/>
      <c r="AHY95" s="14"/>
      <c r="AHZ95" s="14"/>
      <c r="AIA95" s="14"/>
      <c r="AIB95" s="14"/>
      <c r="AIC95" s="14"/>
      <c r="AID95" s="14"/>
      <c r="AIE95" s="14"/>
      <c r="AIF95" s="14"/>
      <c r="AIG95" s="14"/>
      <c r="AIH95" s="14"/>
      <c r="AII95" s="14"/>
      <c r="AIJ95" s="14"/>
      <c r="AIK95" s="14"/>
      <c r="AIL95" s="14"/>
      <c r="AIM95" s="14"/>
      <c r="AIN95" s="14"/>
      <c r="AIO95" s="14"/>
      <c r="AIP95" s="14"/>
      <c r="AIQ95" s="14"/>
      <c r="AIR95" s="14"/>
      <c r="AIS95" s="14"/>
      <c r="AIT95" s="14"/>
      <c r="AIU95" s="14"/>
      <c r="AIV95" s="14"/>
      <c r="AIW95" s="14"/>
      <c r="AIX95" s="14"/>
      <c r="AIY95" s="14"/>
      <c r="AIZ95" s="14"/>
      <c r="AJA95" s="14"/>
      <c r="AJB95" s="14"/>
      <c r="AJC95" s="14"/>
      <c r="AJD95" s="14"/>
      <c r="AJE95" s="14"/>
      <c r="AJF95" s="14"/>
      <c r="AJG95" s="14"/>
      <c r="AJH95" s="14"/>
      <c r="AJI95" s="14"/>
      <c r="AJJ95" s="14"/>
      <c r="AJK95" s="14"/>
      <c r="AJL95" s="14"/>
      <c r="AJM95" s="14"/>
      <c r="AJN95" s="14"/>
      <c r="AJO95" s="14"/>
      <c r="AJP95" s="14"/>
      <c r="AJQ95" s="14"/>
      <c r="AJR95" s="14"/>
      <c r="AJS95" s="14"/>
      <c r="AJT95" s="14"/>
      <c r="AJU95" s="14"/>
      <c r="AJV95" s="14"/>
      <c r="AJW95" s="14"/>
      <c r="AJX95" s="14"/>
      <c r="AJY95" s="14"/>
      <c r="AJZ95" s="14"/>
      <c r="AKA95" s="14"/>
      <c r="AKB95" s="14"/>
      <c r="AKC95" s="14"/>
      <c r="AKD95" s="14"/>
      <c r="AKE95" s="14"/>
      <c r="AKF95" s="14"/>
      <c r="AKG95" s="14"/>
      <c r="AKH95" s="14"/>
      <c r="AKI95" s="14"/>
      <c r="AKJ95" s="14"/>
      <c r="AKK95" s="14"/>
      <c r="AKL95" s="14"/>
      <c r="AKM95" s="14"/>
      <c r="AKN95" s="14"/>
      <c r="AKO95" s="14"/>
      <c r="AKP95" s="14"/>
      <c r="AKQ95" s="14"/>
      <c r="AKR95" s="14"/>
      <c r="AKS95" s="14"/>
      <c r="AKT95" s="14"/>
      <c r="AKU95" s="14"/>
      <c r="AKV95" s="14"/>
      <c r="AKW95" s="14"/>
      <c r="AKX95" s="14"/>
      <c r="AKY95" s="14"/>
      <c r="AKZ95" s="14"/>
      <c r="ALA95" s="14"/>
      <c r="ALB95" s="14"/>
      <c r="ALC95" s="14"/>
      <c r="ALD95" s="14"/>
      <c r="ALE95" s="14"/>
      <c r="ALF95" s="14"/>
      <c r="ALG95" s="14"/>
      <c r="ALH95" s="14"/>
      <c r="ALI95" s="14"/>
      <c r="ALJ95" s="14"/>
      <c r="ALK95" s="14"/>
      <c r="ALL95" s="14"/>
      <c r="ALM95" s="14"/>
      <c r="ALN95" s="14"/>
      <c r="ALO95" s="14"/>
      <c r="ALP95" s="14"/>
      <c r="ALQ95" s="14"/>
      <c r="ALR95" s="14"/>
      <c r="ALS95" s="14"/>
      <c r="ALT95" s="14"/>
      <c r="ALU95" s="14"/>
      <c r="ALV95" s="14"/>
      <c r="ALW95" s="14"/>
      <c r="ALX95" s="14"/>
      <c r="ALY95" s="14"/>
      <c r="ALZ95" s="14"/>
      <c r="AMA95" s="14"/>
      <c r="AMB95" s="14"/>
      <c r="AMC95" s="14"/>
      <c r="AMD95" s="14"/>
      <c r="AME95" s="14"/>
      <c r="AMF95" s="14"/>
      <c r="AMG95" s="14"/>
      <c r="AMH95" s="14"/>
      <c r="AMI95" s="14"/>
      <c r="AMJ95" s="14"/>
      <c r="AMK95" s="14"/>
      <c r="AML95" s="14"/>
      <c r="AMM95" s="14"/>
      <c r="AMN95" s="14"/>
      <c r="AMO95" s="14"/>
      <c r="AMP95" s="14"/>
      <c r="AMQ95" s="14"/>
      <c r="AMR95" s="14"/>
      <c r="AMS95" s="14"/>
      <c r="AMT95" s="14"/>
      <c r="AMU95" s="14"/>
      <c r="AMV95" s="14"/>
      <c r="AMW95" s="14"/>
      <c r="AMX95" s="14"/>
      <c r="AMY95" s="14"/>
      <c r="AMZ95" s="14"/>
      <c r="ANA95" s="14"/>
      <c r="ANB95" s="14"/>
      <c r="ANC95" s="14"/>
      <c r="AND95" s="14"/>
      <c r="ANE95" s="14"/>
      <c r="ANF95" s="14"/>
      <c r="ANG95" s="14"/>
      <c r="ANH95" s="14"/>
      <c r="ANI95" s="14"/>
      <c r="ANJ95" s="14"/>
      <c r="ANK95" s="14"/>
      <c r="ANL95" s="14"/>
      <c r="ANM95" s="14"/>
      <c r="ANN95" s="14"/>
      <c r="ANO95" s="14"/>
      <c r="ANP95" s="14"/>
      <c r="ANQ95" s="14"/>
      <c r="ANR95" s="14"/>
      <c r="ANS95" s="14"/>
      <c r="ANT95" s="14"/>
      <c r="ANU95" s="14"/>
      <c r="ANV95" s="14"/>
      <c r="ANW95" s="14"/>
      <c r="ANX95" s="14"/>
      <c r="ANY95" s="14"/>
      <c r="ANZ95" s="14"/>
      <c r="AOA95" s="14"/>
      <c r="AOB95" s="14"/>
      <c r="AOC95" s="14"/>
      <c r="AOD95" s="14"/>
      <c r="AOE95" s="14"/>
      <c r="AOF95" s="14"/>
      <c r="AOG95" s="14"/>
      <c r="AOH95" s="14"/>
      <c r="AOI95" s="14"/>
      <c r="AOJ95" s="14"/>
      <c r="AOK95" s="14"/>
      <c r="AOL95" s="14"/>
      <c r="AOM95" s="14"/>
      <c r="AON95" s="14"/>
      <c r="AOO95" s="14"/>
      <c r="AOP95" s="14"/>
      <c r="AOQ95" s="14"/>
      <c r="AOR95" s="14"/>
      <c r="AOS95" s="14"/>
      <c r="AOT95" s="14"/>
      <c r="AOU95" s="14"/>
      <c r="AOV95" s="14"/>
      <c r="AOW95" s="14"/>
      <c r="AOX95" s="14"/>
      <c r="AOY95" s="14"/>
      <c r="AOZ95" s="14"/>
      <c r="APA95" s="14"/>
      <c r="APB95" s="14"/>
      <c r="APC95" s="14"/>
      <c r="APD95" s="14"/>
      <c r="APE95" s="14"/>
      <c r="APF95" s="14"/>
      <c r="APG95" s="14"/>
      <c r="APH95" s="14"/>
      <c r="API95" s="14"/>
      <c r="APJ95" s="14"/>
      <c r="APK95" s="14"/>
      <c r="APL95" s="14"/>
      <c r="APM95" s="14"/>
      <c r="APN95" s="14"/>
      <c r="APO95" s="14"/>
      <c r="APP95" s="14"/>
      <c r="APQ95" s="14"/>
      <c r="APR95" s="14"/>
      <c r="APS95" s="14"/>
      <c r="APT95" s="14"/>
      <c r="APU95" s="14"/>
      <c r="APV95" s="14"/>
      <c r="APW95" s="14"/>
      <c r="APX95" s="14"/>
      <c r="APY95" s="14"/>
      <c r="APZ95" s="14"/>
      <c r="AQA95" s="14"/>
      <c r="AQB95" s="14"/>
      <c r="AQC95" s="14"/>
      <c r="AQD95" s="14"/>
      <c r="AQE95" s="14"/>
      <c r="AQF95" s="14"/>
      <c r="AQG95" s="14"/>
      <c r="AQH95" s="14"/>
      <c r="AQI95" s="14"/>
      <c r="AQJ95" s="14"/>
      <c r="AQK95" s="14"/>
      <c r="AQL95" s="14"/>
      <c r="AQM95" s="14"/>
      <c r="AQN95" s="14"/>
      <c r="AQO95" s="14"/>
      <c r="AQP95" s="14"/>
      <c r="AQQ95" s="14"/>
      <c r="AQR95" s="14"/>
      <c r="AQS95" s="14"/>
      <c r="AQT95" s="14"/>
      <c r="AQU95" s="14"/>
      <c r="AQV95" s="14"/>
      <c r="AQW95" s="14"/>
      <c r="AQX95" s="14"/>
      <c r="AQY95" s="14"/>
      <c r="AQZ95" s="14"/>
      <c r="ARA95" s="14"/>
      <c r="ARB95" s="14"/>
      <c r="ARC95" s="14"/>
      <c r="ARD95" s="14"/>
      <c r="ARE95" s="14"/>
      <c r="ARF95" s="14"/>
      <c r="ARG95" s="14"/>
      <c r="ARH95" s="14"/>
      <c r="ARI95" s="14"/>
      <c r="ARJ95" s="14"/>
      <c r="ARK95" s="14"/>
      <c r="ARL95" s="14"/>
      <c r="ARM95" s="14"/>
      <c r="ARN95" s="14"/>
      <c r="ARO95" s="14"/>
      <c r="ARP95" s="14"/>
      <c r="ARQ95" s="14"/>
      <c r="ARR95" s="14"/>
      <c r="ARS95" s="14"/>
      <c r="ART95" s="14"/>
      <c r="ARU95" s="14"/>
      <c r="ARV95" s="14"/>
      <c r="ARW95" s="14"/>
      <c r="ARX95" s="14"/>
      <c r="ARY95" s="14"/>
      <c r="ARZ95" s="14"/>
      <c r="ASA95" s="14"/>
      <c r="ASB95" s="14"/>
      <c r="ASC95" s="14"/>
      <c r="ASD95" s="14"/>
      <c r="ASE95" s="14"/>
      <c r="ASF95" s="14"/>
      <c r="ASG95" s="14"/>
      <c r="ASH95" s="14"/>
      <c r="ASI95" s="14"/>
      <c r="ASJ95" s="14"/>
      <c r="ASK95" s="14"/>
      <c r="ASL95" s="14"/>
      <c r="ASM95" s="14"/>
      <c r="ASN95" s="14"/>
      <c r="ASO95" s="14"/>
      <c r="ASP95" s="14"/>
      <c r="ASQ95" s="14"/>
      <c r="ASR95" s="14"/>
      <c r="ASS95" s="14"/>
      <c r="AST95" s="14"/>
      <c r="ASU95" s="14"/>
      <c r="ASV95" s="14"/>
      <c r="ASW95" s="14"/>
      <c r="ASX95" s="14"/>
      <c r="ASY95" s="14"/>
      <c r="ASZ95" s="14"/>
      <c r="ATA95" s="14"/>
      <c r="ATB95" s="14"/>
      <c r="ATC95" s="14"/>
      <c r="ATD95" s="14"/>
      <c r="ATE95" s="14"/>
      <c r="ATF95" s="14"/>
      <c r="ATG95" s="14"/>
      <c r="ATH95" s="14"/>
      <c r="ATI95" s="14"/>
      <c r="ATJ95" s="14"/>
      <c r="ATK95" s="14"/>
      <c r="ATL95" s="14"/>
      <c r="ATM95" s="14"/>
      <c r="ATN95" s="14"/>
      <c r="ATO95" s="14"/>
      <c r="ATP95" s="14"/>
      <c r="ATQ95" s="14"/>
      <c r="ATR95" s="14"/>
      <c r="ATS95" s="14"/>
      <c r="ATT95" s="14"/>
      <c r="ATU95" s="14"/>
      <c r="ATV95" s="14"/>
      <c r="ATW95" s="14"/>
      <c r="ATX95" s="14"/>
      <c r="ATY95" s="14"/>
      <c r="ATZ95" s="14"/>
      <c r="AUA95" s="14"/>
      <c r="AUB95" s="14"/>
      <c r="AUC95" s="14"/>
      <c r="AUD95" s="14"/>
      <c r="AUE95" s="14"/>
      <c r="AUF95" s="14"/>
      <c r="AUG95" s="14"/>
      <c r="AUH95" s="14"/>
      <c r="AUI95" s="14"/>
      <c r="AUJ95" s="14"/>
      <c r="AUK95" s="14"/>
      <c r="AUL95" s="14"/>
      <c r="AUM95" s="14"/>
      <c r="AUN95" s="14"/>
      <c r="AUO95" s="14"/>
      <c r="AUP95" s="14"/>
      <c r="AUQ95" s="14"/>
      <c r="AUR95" s="14"/>
      <c r="AUS95" s="14"/>
      <c r="AUT95" s="14"/>
      <c r="AUU95" s="14"/>
      <c r="AUV95" s="14"/>
      <c r="AUW95" s="14"/>
      <c r="AUX95" s="14"/>
      <c r="AUY95" s="14"/>
      <c r="AUZ95" s="14"/>
      <c r="AVA95" s="14"/>
      <c r="AVB95" s="14"/>
      <c r="AVC95" s="14"/>
      <c r="AVD95" s="14"/>
      <c r="AVE95" s="14"/>
      <c r="AVF95" s="14"/>
      <c r="AVG95" s="14"/>
      <c r="AVH95" s="14"/>
      <c r="AVI95" s="14"/>
      <c r="AVJ95" s="14"/>
      <c r="AVK95" s="14"/>
      <c r="AVL95" s="14"/>
      <c r="AVM95" s="14"/>
      <c r="AVN95" s="14"/>
      <c r="AVO95" s="14"/>
      <c r="AVP95" s="14"/>
      <c r="AVQ95" s="14"/>
      <c r="AVR95" s="14"/>
      <c r="AVS95" s="14"/>
      <c r="AVT95" s="14"/>
      <c r="AVU95" s="14"/>
      <c r="AVV95" s="14"/>
      <c r="AVW95" s="14"/>
      <c r="AVX95" s="14"/>
      <c r="AVY95" s="14"/>
      <c r="AVZ95" s="14"/>
      <c r="AWA95" s="14"/>
      <c r="AWB95" s="14"/>
      <c r="AWC95" s="14"/>
      <c r="AWD95" s="14"/>
      <c r="AWE95" s="14"/>
      <c r="AWF95" s="14"/>
      <c r="AWG95" s="14"/>
      <c r="AWH95" s="14"/>
      <c r="AWI95" s="14"/>
      <c r="AWJ95" s="14"/>
      <c r="AWK95" s="14"/>
      <c r="AWL95" s="14"/>
      <c r="AWM95" s="14"/>
      <c r="AWN95" s="14"/>
      <c r="AWO95" s="14"/>
      <c r="AWP95" s="14"/>
      <c r="AWQ95" s="14"/>
      <c r="AWR95" s="14"/>
      <c r="AWS95" s="14"/>
      <c r="AWT95" s="14"/>
      <c r="AWU95" s="14"/>
      <c r="AWV95" s="14"/>
      <c r="AWW95" s="14"/>
      <c r="AWX95" s="14"/>
      <c r="AWY95" s="14"/>
      <c r="AWZ95" s="14"/>
      <c r="AXA95" s="14"/>
      <c r="AXB95" s="14"/>
      <c r="AXC95" s="14"/>
      <c r="AXD95" s="14"/>
      <c r="AXE95" s="14"/>
      <c r="AXF95" s="14"/>
      <c r="AXG95" s="14"/>
      <c r="AXH95" s="14"/>
      <c r="AXI95" s="14"/>
      <c r="AXJ95" s="14"/>
      <c r="AXK95" s="14"/>
      <c r="AXL95" s="14"/>
      <c r="AXM95" s="14"/>
      <c r="AXN95" s="14"/>
      <c r="AXO95" s="14"/>
      <c r="AXP95" s="14"/>
      <c r="AXQ95" s="14"/>
      <c r="AXR95" s="14"/>
      <c r="AXS95" s="14"/>
      <c r="AXT95" s="14"/>
      <c r="AXU95" s="14"/>
      <c r="AXV95" s="14"/>
      <c r="AXW95" s="14"/>
      <c r="AXX95" s="14"/>
      <c r="AXY95" s="14"/>
      <c r="AXZ95" s="14"/>
      <c r="AYA95" s="14"/>
      <c r="AYB95" s="14"/>
      <c r="AYC95" s="14"/>
      <c r="AYD95" s="14"/>
      <c r="AYE95" s="14"/>
      <c r="AYF95" s="14"/>
      <c r="AYG95" s="14"/>
      <c r="AYH95" s="14"/>
      <c r="AYI95" s="14"/>
      <c r="AYJ95" s="14"/>
      <c r="AYK95" s="14"/>
      <c r="AYL95" s="14"/>
      <c r="AYM95" s="14"/>
      <c r="AYN95" s="14"/>
      <c r="AYO95" s="14"/>
      <c r="AYP95" s="14"/>
      <c r="AYQ95" s="14"/>
      <c r="AYR95" s="14"/>
      <c r="AYS95" s="14"/>
      <c r="AYT95" s="14"/>
      <c r="AYU95" s="14"/>
      <c r="AYV95" s="14"/>
      <c r="AYW95" s="14"/>
      <c r="AYX95" s="14"/>
      <c r="AYY95" s="14"/>
      <c r="AYZ95" s="14"/>
      <c r="AZA95" s="14"/>
      <c r="AZB95" s="14"/>
      <c r="AZC95" s="14"/>
      <c r="AZD95" s="14"/>
      <c r="AZE95" s="14"/>
      <c r="AZF95" s="14"/>
      <c r="AZG95" s="14"/>
      <c r="AZH95" s="14"/>
      <c r="AZI95" s="14"/>
      <c r="AZJ95" s="14"/>
      <c r="AZK95" s="14"/>
      <c r="AZL95" s="14"/>
      <c r="AZM95" s="14"/>
      <c r="AZN95" s="14"/>
      <c r="AZO95" s="14"/>
      <c r="AZP95" s="14"/>
      <c r="AZQ95" s="14"/>
      <c r="AZR95" s="14"/>
      <c r="AZS95" s="14"/>
      <c r="AZT95" s="14"/>
      <c r="AZU95" s="14"/>
      <c r="AZV95" s="14"/>
      <c r="AZW95" s="14"/>
      <c r="AZX95" s="14"/>
      <c r="AZY95" s="14"/>
      <c r="AZZ95" s="14"/>
      <c r="BAA95" s="14"/>
      <c r="BAB95" s="14"/>
      <c r="BAC95" s="14"/>
      <c r="BAD95" s="14"/>
      <c r="BAE95" s="14"/>
      <c r="BAF95" s="14"/>
      <c r="BAG95" s="14"/>
      <c r="BAH95" s="14"/>
      <c r="BAI95" s="14"/>
      <c r="BAJ95" s="14"/>
      <c r="BAK95" s="14"/>
      <c r="BAL95" s="14"/>
      <c r="BAM95" s="14"/>
      <c r="BAN95" s="14"/>
      <c r="BAO95" s="14"/>
      <c r="BAP95" s="14"/>
      <c r="BAQ95" s="14"/>
      <c r="BAR95" s="14"/>
      <c r="BAS95" s="14"/>
      <c r="BAT95" s="14"/>
      <c r="BAU95" s="14"/>
      <c r="BAV95" s="14"/>
      <c r="BAW95" s="14"/>
      <c r="BAX95" s="14"/>
      <c r="BAY95" s="14"/>
      <c r="BAZ95" s="14"/>
      <c r="BBA95" s="14"/>
      <c r="BBB95" s="14"/>
      <c r="BBC95" s="14"/>
      <c r="BBD95" s="14"/>
      <c r="BBE95" s="14"/>
      <c r="BBF95" s="14"/>
      <c r="BBG95" s="14"/>
      <c r="BBH95" s="14"/>
      <c r="BBI95" s="14"/>
      <c r="BBJ95" s="14"/>
      <c r="BBK95" s="14"/>
      <c r="BBL95" s="14"/>
      <c r="BBM95" s="14"/>
      <c r="BBN95" s="14"/>
      <c r="BBO95" s="14"/>
      <c r="BBP95" s="14"/>
      <c r="BBQ95" s="14"/>
      <c r="BBR95" s="14"/>
      <c r="BBS95" s="14"/>
      <c r="BBT95" s="14"/>
      <c r="BBU95" s="14"/>
      <c r="BBV95" s="14"/>
      <c r="BBW95" s="14"/>
      <c r="BBX95" s="14"/>
      <c r="BBY95" s="14"/>
      <c r="BBZ95" s="14"/>
      <c r="BCA95" s="14"/>
      <c r="BCB95" s="14"/>
      <c r="BCC95" s="14"/>
      <c r="BCD95" s="14"/>
      <c r="BCE95" s="14"/>
      <c r="BCF95" s="14"/>
      <c r="BCG95" s="14"/>
      <c r="BCH95" s="14"/>
      <c r="BCI95" s="14"/>
      <c r="BCJ95" s="14"/>
      <c r="BCK95" s="14"/>
      <c r="BCL95" s="14"/>
      <c r="BCM95" s="14"/>
      <c r="BCN95" s="14"/>
      <c r="BCO95" s="14"/>
      <c r="BCP95" s="14"/>
      <c r="BCQ95" s="14"/>
      <c r="BCR95" s="14"/>
      <c r="BCS95" s="14"/>
      <c r="BCT95" s="14"/>
      <c r="BCU95" s="14"/>
      <c r="BCV95" s="14"/>
      <c r="BCW95" s="14"/>
      <c r="BCX95" s="14"/>
      <c r="BCY95" s="14"/>
      <c r="BCZ95" s="14"/>
      <c r="BDA95" s="14"/>
      <c r="BDB95" s="14"/>
      <c r="BDC95" s="14"/>
      <c r="BDD95" s="14"/>
      <c r="BDE95" s="14"/>
      <c r="BDF95" s="14"/>
      <c r="BDG95" s="14"/>
      <c r="BDH95" s="14"/>
      <c r="BDI95" s="14"/>
      <c r="BDJ95" s="14"/>
      <c r="BDK95" s="14"/>
      <c r="BDL95" s="14"/>
      <c r="BDM95" s="14"/>
      <c r="BDN95" s="14"/>
      <c r="BDO95" s="14"/>
      <c r="BDP95" s="14"/>
      <c r="BDQ95" s="14"/>
      <c r="BDR95" s="14"/>
      <c r="BDS95" s="14"/>
      <c r="BDT95" s="14"/>
      <c r="BDU95" s="14"/>
      <c r="BDV95" s="14"/>
      <c r="BDW95" s="14"/>
      <c r="BDX95" s="14"/>
      <c r="BDY95" s="14"/>
      <c r="BDZ95" s="14"/>
      <c r="BEA95" s="14"/>
      <c r="BEB95" s="14"/>
      <c r="BEC95" s="14"/>
      <c r="BED95" s="14"/>
      <c r="BEE95" s="14"/>
      <c r="BEF95" s="14"/>
      <c r="BEG95" s="14"/>
      <c r="BEH95" s="14"/>
      <c r="BEI95" s="14"/>
      <c r="BEJ95" s="14"/>
      <c r="BEK95" s="14"/>
      <c r="BEL95" s="14"/>
      <c r="BEM95" s="14"/>
      <c r="BEN95" s="14"/>
      <c r="BEO95" s="14"/>
      <c r="BEP95" s="14"/>
      <c r="BEQ95" s="14"/>
      <c r="BER95" s="14"/>
      <c r="BES95" s="14"/>
      <c r="BET95" s="14"/>
      <c r="BEU95" s="14"/>
      <c r="BEV95" s="14"/>
      <c r="BEW95" s="14"/>
      <c r="BEX95" s="14"/>
      <c r="BEY95" s="14"/>
      <c r="BEZ95" s="14"/>
      <c r="BFA95" s="14"/>
      <c r="BFB95" s="14"/>
      <c r="BFC95" s="14"/>
      <c r="BFD95" s="14"/>
      <c r="BFE95" s="14"/>
      <c r="BFF95" s="14"/>
      <c r="BFG95" s="14"/>
      <c r="BFH95" s="14"/>
      <c r="BFI95" s="14"/>
      <c r="BFJ95" s="14"/>
      <c r="BFK95" s="14"/>
      <c r="BFL95" s="14"/>
      <c r="BFM95" s="14"/>
      <c r="BFN95" s="14"/>
      <c r="BFO95" s="14"/>
      <c r="BFP95" s="14"/>
      <c r="BFQ95" s="14"/>
      <c r="BFR95" s="14"/>
      <c r="BFS95" s="14"/>
      <c r="BFT95" s="14"/>
      <c r="BFU95" s="14"/>
      <c r="BFV95" s="14"/>
      <c r="BFW95" s="14"/>
      <c r="BFX95" s="14"/>
      <c r="BFY95" s="14"/>
      <c r="BFZ95" s="14"/>
      <c r="BGA95" s="14"/>
      <c r="BGB95" s="14"/>
      <c r="BGC95" s="14"/>
      <c r="BGD95" s="14"/>
      <c r="BGE95" s="14"/>
      <c r="BGF95" s="14"/>
      <c r="BGG95" s="14"/>
      <c r="BGH95" s="14"/>
      <c r="BGI95" s="14"/>
      <c r="BGJ95" s="14"/>
      <c r="BGK95" s="14"/>
      <c r="BGL95" s="14"/>
      <c r="BGM95" s="14"/>
      <c r="BGN95" s="14"/>
      <c r="BGO95" s="14"/>
      <c r="BGP95" s="14"/>
      <c r="BGQ95" s="14"/>
      <c r="BGR95" s="14"/>
      <c r="BGS95" s="14"/>
      <c r="BGT95" s="14"/>
      <c r="BGU95" s="14"/>
      <c r="BGV95" s="14"/>
      <c r="BGW95" s="14"/>
      <c r="BGX95" s="14"/>
      <c r="BGY95" s="14"/>
      <c r="BGZ95" s="14"/>
      <c r="BHA95" s="14"/>
      <c r="BHB95" s="14"/>
      <c r="BHC95" s="14"/>
      <c r="BHD95" s="14"/>
      <c r="BHE95" s="14"/>
      <c r="BHF95" s="14"/>
      <c r="BHG95" s="14"/>
      <c r="BHH95" s="14"/>
      <c r="BHI95" s="14"/>
      <c r="BHJ95" s="14"/>
      <c r="BHK95" s="14"/>
      <c r="BHL95" s="14"/>
      <c r="BHM95" s="14"/>
      <c r="BHN95" s="14"/>
      <c r="BHO95" s="14"/>
      <c r="BHP95" s="14"/>
      <c r="BHQ95" s="14"/>
      <c r="BHR95" s="14"/>
      <c r="BHS95" s="14"/>
      <c r="BHT95" s="14"/>
      <c r="BHU95" s="14"/>
      <c r="BHV95" s="14"/>
      <c r="BHW95" s="14"/>
      <c r="BHX95" s="14"/>
      <c r="BHY95" s="14"/>
      <c r="BHZ95" s="14"/>
      <c r="BIA95" s="14"/>
      <c r="BIB95" s="14"/>
      <c r="BIC95" s="14"/>
      <c r="BID95" s="14"/>
      <c r="BIE95" s="14"/>
      <c r="BIF95" s="14"/>
      <c r="BIG95" s="14"/>
      <c r="BIH95" s="14"/>
      <c r="BII95" s="14"/>
      <c r="BIJ95" s="14"/>
      <c r="BIK95" s="14"/>
      <c r="BIL95" s="14"/>
      <c r="BIM95" s="14"/>
      <c r="BIN95" s="14"/>
      <c r="BIO95" s="14"/>
      <c r="BIP95" s="14"/>
      <c r="BIQ95" s="14"/>
      <c r="BIR95" s="14"/>
      <c r="BIS95" s="14"/>
      <c r="BIT95" s="14"/>
      <c r="BIU95" s="14"/>
      <c r="BIV95" s="14"/>
      <c r="BIW95" s="14"/>
      <c r="BIX95" s="14"/>
      <c r="BIY95" s="14"/>
      <c r="BIZ95" s="14"/>
      <c r="BJA95" s="14"/>
      <c r="BJB95" s="14"/>
      <c r="BJC95" s="14"/>
      <c r="BJD95" s="14"/>
      <c r="BJE95" s="14"/>
      <c r="BJF95" s="14"/>
      <c r="BJG95" s="14"/>
      <c r="BJH95" s="14"/>
      <c r="BJI95" s="14"/>
      <c r="BJJ95" s="14"/>
      <c r="BJK95" s="14"/>
      <c r="BJL95" s="14"/>
      <c r="BJM95" s="14"/>
      <c r="BJN95" s="14"/>
      <c r="BJO95" s="14"/>
      <c r="BJP95" s="14"/>
      <c r="BJQ95" s="14"/>
      <c r="BJR95" s="14"/>
      <c r="BJS95" s="14"/>
      <c r="BJT95" s="14"/>
      <c r="BJU95" s="14"/>
      <c r="BJV95" s="14"/>
      <c r="BJW95" s="14"/>
      <c r="BJX95" s="14"/>
      <c r="BJY95" s="14"/>
      <c r="BJZ95" s="14"/>
      <c r="BKA95" s="14"/>
      <c r="BKB95" s="14"/>
      <c r="BKC95" s="14"/>
      <c r="BKD95" s="14"/>
      <c r="BKE95" s="14"/>
      <c r="BKF95" s="14"/>
      <c r="BKG95" s="14"/>
      <c r="BKH95" s="14"/>
      <c r="BKI95" s="14"/>
      <c r="BKJ95" s="14"/>
      <c r="BKK95" s="14"/>
      <c r="BKL95" s="14"/>
      <c r="BKM95" s="14"/>
      <c r="BKN95" s="14"/>
      <c r="BKO95" s="14"/>
      <c r="BKP95" s="14"/>
      <c r="BKQ95" s="14"/>
      <c r="BKR95" s="14"/>
      <c r="BKS95" s="14"/>
      <c r="BKT95" s="14"/>
      <c r="BKU95" s="14"/>
      <c r="BKV95" s="14"/>
      <c r="BKW95" s="14"/>
      <c r="BKX95" s="14"/>
      <c r="BKY95" s="14"/>
      <c r="BKZ95" s="14"/>
      <c r="BLA95" s="14"/>
      <c r="BLB95" s="14"/>
      <c r="BLC95" s="14"/>
      <c r="BLD95" s="14"/>
      <c r="BLE95" s="14"/>
      <c r="BLF95" s="14"/>
      <c r="BLG95" s="14"/>
      <c r="BLH95" s="14"/>
      <c r="BLI95" s="14"/>
      <c r="BLJ95" s="14"/>
      <c r="BLK95" s="14"/>
      <c r="BLL95" s="14"/>
      <c r="BLM95" s="14"/>
      <c r="BLN95" s="14"/>
      <c r="BLO95" s="14"/>
      <c r="BLP95" s="14"/>
      <c r="BLQ95" s="14"/>
      <c r="BLR95" s="14"/>
      <c r="BLS95" s="14"/>
      <c r="BLT95" s="14"/>
      <c r="BLU95" s="14"/>
      <c r="BLV95" s="14"/>
      <c r="BLW95" s="14"/>
      <c r="BLX95" s="14"/>
      <c r="BLY95" s="14"/>
      <c r="BLZ95" s="14"/>
      <c r="BMA95" s="14"/>
      <c r="BMB95" s="14"/>
      <c r="BMC95" s="14"/>
      <c r="BMD95" s="14"/>
      <c r="BME95" s="14"/>
      <c r="BMF95" s="14"/>
      <c r="BMG95" s="14"/>
      <c r="BMH95" s="14"/>
      <c r="BMI95" s="14"/>
      <c r="BMJ95" s="14"/>
      <c r="BMK95" s="14"/>
      <c r="BML95" s="14"/>
      <c r="BMM95" s="14"/>
      <c r="BMN95" s="14"/>
      <c r="BMO95" s="14"/>
      <c r="BMP95" s="14"/>
      <c r="BMQ95" s="14"/>
      <c r="BMR95" s="14"/>
      <c r="BMS95" s="14"/>
      <c r="BMT95" s="14"/>
      <c r="BMU95" s="14"/>
      <c r="BMV95" s="14"/>
      <c r="BMW95" s="14"/>
      <c r="BMX95" s="14"/>
      <c r="BMY95" s="14"/>
      <c r="BMZ95" s="14"/>
      <c r="BNA95" s="14"/>
      <c r="BNB95" s="14"/>
      <c r="BNC95" s="14"/>
      <c r="BND95" s="14"/>
      <c r="BNE95" s="14"/>
      <c r="BNF95" s="14"/>
      <c r="BNG95" s="14"/>
      <c r="BNH95" s="14"/>
      <c r="BNI95" s="14"/>
      <c r="BNJ95" s="14"/>
      <c r="BNK95" s="14"/>
      <c r="BNL95" s="14"/>
      <c r="BNM95" s="14"/>
      <c r="BNN95" s="14"/>
      <c r="BNO95" s="14"/>
      <c r="BNP95" s="14"/>
      <c r="BNQ95" s="14"/>
      <c r="BNR95" s="14"/>
      <c r="BNS95" s="14"/>
      <c r="BNT95" s="14"/>
      <c r="BNU95" s="14"/>
      <c r="BNV95" s="14"/>
      <c r="BNW95" s="14"/>
      <c r="BNX95" s="14"/>
      <c r="BNY95" s="14"/>
      <c r="BNZ95" s="14"/>
      <c r="BOA95" s="14"/>
      <c r="BOB95" s="14"/>
      <c r="BOC95" s="14"/>
      <c r="BOD95" s="14"/>
      <c r="BOE95" s="14"/>
      <c r="BOF95" s="14"/>
      <c r="BOG95" s="14"/>
      <c r="BOH95" s="14"/>
      <c r="BOI95" s="14"/>
      <c r="BOJ95" s="14"/>
      <c r="BOK95" s="14"/>
      <c r="BOL95" s="14"/>
      <c r="BOM95" s="14"/>
      <c r="BON95" s="14"/>
      <c r="BOO95" s="14"/>
      <c r="BOP95" s="14"/>
      <c r="BOQ95" s="14"/>
      <c r="BOR95" s="14"/>
      <c r="BOS95" s="14"/>
      <c r="BOT95" s="14"/>
      <c r="BOU95" s="14"/>
      <c r="BOV95" s="14"/>
      <c r="BOW95" s="14"/>
      <c r="BOX95" s="14"/>
      <c r="BOY95" s="14"/>
      <c r="BOZ95" s="14"/>
      <c r="BPA95" s="14"/>
      <c r="BPB95" s="14"/>
      <c r="BPC95" s="14"/>
      <c r="BPD95" s="14"/>
      <c r="BPE95" s="14"/>
      <c r="BPF95" s="14"/>
      <c r="BPG95" s="14"/>
      <c r="BPH95" s="14"/>
      <c r="BPI95" s="14"/>
      <c r="BPJ95" s="14"/>
      <c r="BPK95" s="14"/>
      <c r="BPL95" s="14"/>
      <c r="BPM95" s="14"/>
      <c r="BPN95" s="14"/>
      <c r="BPO95" s="14"/>
      <c r="BPP95" s="14"/>
      <c r="BPQ95" s="14"/>
      <c r="BPR95" s="14"/>
      <c r="BPS95" s="14"/>
      <c r="BPT95" s="14"/>
      <c r="BPU95" s="14"/>
      <c r="BPV95" s="14"/>
      <c r="BPW95" s="14"/>
      <c r="BPX95" s="14"/>
      <c r="BPY95" s="14"/>
      <c r="BPZ95" s="14"/>
      <c r="BQA95" s="14"/>
      <c r="BQB95" s="14"/>
      <c r="BQC95" s="14"/>
      <c r="BQD95" s="14"/>
      <c r="BQE95" s="14"/>
      <c r="BQF95" s="14"/>
      <c r="BQG95" s="14"/>
      <c r="BQH95" s="14"/>
      <c r="BQI95" s="14"/>
      <c r="BQJ95" s="14"/>
      <c r="BQK95" s="14"/>
      <c r="BQL95" s="14"/>
      <c r="BQM95" s="14"/>
      <c r="BQN95" s="14"/>
      <c r="BQO95" s="14"/>
      <c r="BQP95" s="14"/>
      <c r="BQQ95" s="14"/>
      <c r="BQR95" s="14"/>
      <c r="BQS95" s="14"/>
      <c r="BQT95" s="14"/>
      <c r="BQU95" s="14"/>
      <c r="BQV95" s="14"/>
      <c r="BQW95" s="14"/>
      <c r="BQX95" s="14"/>
      <c r="BQY95" s="14"/>
      <c r="BQZ95" s="14"/>
      <c r="BRA95" s="14"/>
      <c r="BRB95" s="14"/>
      <c r="BRC95" s="14"/>
      <c r="BRD95" s="14"/>
      <c r="BRE95" s="14"/>
      <c r="BRF95" s="14"/>
      <c r="BRG95" s="14"/>
      <c r="BRH95" s="14"/>
      <c r="BRI95" s="14"/>
      <c r="BRJ95" s="14"/>
      <c r="BRK95" s="14"/>
      <c r="BRL95" s="14"/>
      <c r="BRM95" s="14"/>
      <c r="BRN95" s="14"/>
      <c r="BRO95" s="14"/>
      <c r="BRP95" s="14"/>
      <c r="BRQ95" s="14"/>
      <c r="BRR95" s="14"/>
      <c r="BRS95" s="14"/>
      <c r="BRT95" s="14"/>
      <c r="BRU95" s="14"/>
      <c r="BRV95" s="14"/>
      <c r="BRW95" s="14"/>
      <c r="BRX95" s="14"/>
      <c r="BRY95" s="14"/>
      <c r="BRZ95" s="14"/>
      <c r="BSA95" s="14"/>
      <c r="BSB95" s="14"/>
      <c r="BSC95" s="14"/>
      <c r="BSD95" s="14"/>
      <c r="BSE95" s="14"/>
      <c r="BSF95" s="14"/>
      <c r="BSG95" s="14"/>
      <c r="BSH95" s="14"/>
      <c r="BSI95" s="14"/>
      <c r="BSJ95" s="14"/>
      <c r="BSK95" s="14"/>
      <c r="BSL95" s="14"/>
      <c r="BSM95" s="14"/>
      <c r="BSN95" s="14"/>
      <c r="BSO95" s="14"/>
      <c r="BSP95" s="14"/>
      <c r="BSQ95" s="14"/>
      <c r="BSR95" s="14"/>
      <c r="BSS95" s="14"/>
      <c r="BST95" s="14"/>
      <c r="BSU95" s="14"/>
      <c r="BSV95" s="14"/>
      <c r="BSW95" s="14"/>
      <c r="BSX95" s="14"/>
      <c r="BSY95" s="14"/>
      <c r="BSZ95" s="14"/>
      <c r="BTA95" s="14"/>
      <c r="BTB95" s="14"/>
      <c r="BTC95" s="14"/>
      <c r="BTD95" s="14"/>
      <c r="BTE95" s="14"/>
      <c r="BTF95" s="14"/>
      <c r="BTG95" s="14"/>
      <c r="BTH95" s="14"/>
      <c r="BTI95" s="14"/>
      <c r="BTJ95" s="14"/>
      <c r="BTK95" s="14"/>
      <c r="BTL95" s="14"/>
      <c r="BTM95" s="14"/>
      <c r="BTN95" s="14"/>
      <c r="BTO95" s="14"/>
      <c r="BTP95" s="14"/>
      <c r="BTQ95" s="14"/>
      <c r="BTR95" s="14"/>
      <c r="BTS95" s="14"/>
      <c r="BTT95" s="14"/>
      <c r="BTU95" s="14"/>
      <c r="BTV95" s="14"/>
      <c r="BTW95" s="14"/>
      <c r="BTX95" s="14"/>
      <c r="BTY95" s="14"/>
      <c r="BTZ95" s="14"/>
      <c r="BUA95" s="14"/>
      <c r="BUB95" s="14"/>
      <c r="BUC95" s="14"/>
      <c r="BUD95" s="14"/>
      <c r="BUE95" s="14"/>
      <c r="BUF95" s="14"/>
      <c r="BUG95" s="14"/>
      <c r="BUH95" s="14"/>
      <c r="BUI95" s="14"/>
      <c r="BUJ95" s="14"/>
      <c r="BUK95" s="14"/>
      <c r="BUL95" s="14"/>
      <c r="BUM95" s="14"/>
      <c r="BUN95" s="14"/>
      <c r="BUO95" s="14"/>
      <c r="BUP95" s="14"/>
      <c r="BUQ95" s="14"/>
      <c r="BUR95" s="14"/>
      <c r="BUS95" s="14"/>
      <c r="BUT95" s="14"/>
      <c r="BUU95" s="14"/>
      <c r="BUV95" s="14"/>
      <c r="BUW95" s="14"/>
      <c r="BUX95" s="14"/>
      <c r="BUY95" s="14"/>
      <c r="BUZ95" s="14"/>
      <c r="BVA95" s="14"/>
      <c r="BVB95" s="14"/>
      <c r="BVC95" s="14"/>
      <c r="BVD95" s="14"/>
      <c r="BVE95" s="14"/>
      <c r="BVF95" s="14"/>
      <c r="BVG95" s="14"/>
      <c r="BVH95" s="14"/>
      <c r="BVI95" s="14"/>
      <c r="BVJ95" s="14"/>
      <c r="BVK95" s="14"/>
      <c r="BVL95" s="14"/>
      <c r="BVM95" s="14"/>
      <c r="BVN95" s="14"/>
      <c r="BVO95" s="14"/>
      <c r="BVP95" s="14"/>
      <c r="BVQ95" s="14"/>
      <c r="BVR95" s="14"/>
      <c r="BVS95" s="14"/>
      <c r="BVT95" s="14"/>
      <c r="BVU95" s="14"/>
      <c r="BVV95" s="14"/>
      <c r="BVW95" s="14"/>
      <c r="BVX95" s="14"/>
      <c r="BVY95" s="14"/>
      <c r="BVZ95" s="14"/>
      <c r="BWA95" s="14"/>
      <c r="BWB95" s="14"/>
      <c r="BWC95" s="14"/>
      <c r="BWD95" s="14"/>
      <c r="BWE95" s="14"/>
      <c r="BWF95" s="14"/>
      <c r="BWG95" s="14"/>
      <c r="BWH95" s="14"/>
      <c r="BWI95" s="14"/>
      <c r="BWJ95" s="14"/>
      <c r="BWK95" s="14"/>
      <c r="BWL95" s="14"/>
      <c r="BWM95" s="14"/>
      <c r="BWN95" s="14"/>
      <c r="BWO95" s="14"/>
      <c r="BWP95" s="14"/>
      <c r="BWQ95" s="14"/>
      <c r="BWR95" s="14"/>
      <c r="BWS95" s="14"/>
      <c r="BWT95" s="14"/>
      <c r="BWU95" s="14"/>
      <c r="BWV95" s="14"/>
      <c r="BWW95" s="14"/>
      <c r="BWX95" s="14"/>
      <c r="BWY95" s="14"/>
      <c r="BWZ95" s="14"/>
      <c r="BXA95" s="14"/>
      <c r="BXB95" s="14"/>
      <c r="BXC95" s="14"/>
      <c r="BXD95" s="14"/>
      <c r="BXE95" s="14"/>
      <c r="BXF95" s="14"/>
      <c r="BXG95" s="14"/>
      <c r="BXH95" s="14"/>
      <c r="BXI95" s="14"/>
      <c r="BXJ95" s="14"/>
      <c r="BXK95" s="14"/>
      <c r="BXL95" s="14"/>
      <c r="BXM95" s="14"/>
      <c r="BXN95" s="14"/>
      <c r="BXO95" s="14"/>
      <c r="BXP95" s="14"/>
      <c r="BXQ95" s="14"/>
      <c r="BXR95" s="14"/>
      <c r="BXS95" s="14"/>
      <c r="BXT95" s="14"/>
      <c r="BXU95" s="14"/>
      <c r="BXV95" s="14"/>
      <c r="BXW95" s="14"/>
      <c r="BXX95" s="14"/>
      <c r="BXY95" s="14"/>
      <c r="BXZ95" s="14"/>
      <c r="BYA95" s="14"/>
      <c r="BYB95" s="14"/>
      <c r="BYC95" s="14"/>
      <c r="BYD95" s="14"/>
      <c r="BYE95" s="14"/>
      <c r="BYF95" s="14"/>
      <c r="BYG95" s="14"/>
      <c r="BYH95" s="14"/>
      <c r="BYI95" s="14"/>
      <c r="BYJ95" s="14"/>
      <c r="BYK95" s="14"/>
      <c r="BYL95" s="14"/>
      <c r="BYM95" s="14"/>
      <c r="BYN95" s="14"/>
      <c r="BYO95" s="14"/>
      <c r="BYP95" s="14"/>
      <c r="BYQ95" s="14"/>
      <c r="BYR95" s="14"/>
      <c r="BYS95" s="14"/>
      <c r="BYT95" s="14"/>
      <c r="BYU95" s="14"/>
      <c r="BYV95" s="14"/>
      <c r="BYW95" s="14"/>
      <c r="BYX95" s="14"/>
      <c r="BYY95" s="14"/>
      <c r="BYZ95" s="14"/>
      <c r="BZA95" s="14"/>
      <c r="BZB95" s="14"/>
      <c r="BZC95" s="14"/>
      <c r="BZD95" s="14"/>
      <c r="BZE95" s="14"/>
      <c r="BZF95" s="14"/>
      <c r="BZG95" s="14"/>
      <c r="BZH95" s="14"/>
      <c r="BZI95" s="14"/>
      <c r="BZJ95" s="14"/>
      <c r="BZK95" s="14"/>
      <c r="BZL95" s="14"/>
      <c r="BZM95" s="14"/>
      <c r="BZN95" s="14"/>
      <c r="BZO95" s="14"/>
      <c r="BZP95" s="14"/>
      <c r="BZQ95" s="14"/>
      <c r="BZR95" s="14"/>
      <c r="BZS95" s="14"/>
      <c r="BZT95" s="14"/>
      <c r="BZU95" s="14"/>
      <c r="BZV95" s="14"/>
      <c r="BZW95" s="14"/>
      <c r="BZX95" s="14"/>
      <c r="BZY95" s="14"/>
      <c r="BZZ95" s="14"/>
      <c r="CAA95" s="14"/>
      <c r="CAB95" s="14"/>
      <c r="CAC95" s="14"/>
      <c r="CAD95" s="14"/>
      <c r="CAE95" s="14"/>
      <c r="CAF95" s="14"/>
      <c r="CAG95" s="14"/>
      <c r="CAH95" s="14"/>
      <c r="CAI95" s="14"/>
      <c r="CAJ95" s="14"/>
      <c r="CAK95" s="14"/>
      <c r="CAL95" s="14"/>
      <c r="CAM95" s="14"/>
      <c r="CAN95" s="14"/>
      <c r="CAO95" s="14"/>
      <c r="CAP95" s="14"/>
      <c r="CAQ95" s="14"/>
      <c r="CAR95" s="14"/>
      <c r="CAS95" s="14"/>
      <c r="CAT95" s="14"/>
      <c r="CAU95" s="14"/>
      <c r="CAV95" s="14"/>
      <c r="CAW95" s="14"/>
      <c r="CAX95" s="14"/>
      <c r="CAY95" s="14"/>
      <c r="CAZ95" s="14"/>
      <c r="CBA95" s="14"/>
      <c r="CBB95" s="14"/>
      <c r="CBC95" s="14"/>
      <c r="CBD95" s="14"/>
      <c r="CBE95" s="14"/>
      <c r="CBF95" s="14"/>
      <c r="CBG95" s="14"/>
      <c r="CBH95" s="14"/>
      <c r="CBI95" s="14"/>
      <c r="CBJ95" s="14"/>
      <c r="CBK95" s="14"/>
      <c r="CBL95" s="14"/>
      <c r="CBM95" s="14"/>
      <c r="CBN95" s="14"/>
      <c r="CBO95" s="14"/>
      <c r="CBP95" s="14"/>
      <c r="CBQ95" s="14"/>
      <c r="CBR95" s="14"/>
      <c r="CBS95" s="14"/>
      <c r="CBT95" s="14"/>
      <c r="CBU95" s="14"/>
      <c r="CBV95" s="14"/>
      <c r="CBW95" s="14"/>
      <c r="CBX95" s="14"/>
      <c r="CBY95" s="14"/>
      <c r="CBZ95" s="14"/>
      <c r="CCA95" s="14"/>
      <c r="CCB95" s="14"/>
      <c r="CCC95" s="14"/>
      <c r="CCD95" s="14"/>
      <c r="CCE95" s="14"/>
      <c r="CCF95" s="14"/>
      <c r="CCG95" s="14"/>
      <c r="CCH95" s="14"/>
      <c r="CCI95" s="14"/>
      <c r="CCJ95" s="14"/>
      <c r="CCK95" s="14"/>
      <c r="CCL95" s="14"/>
      <c r="CCM95" s="14"/>
      <c r="CCN95" s="14"/>
      <c r="CCO95" s="14"/>
      <c r="CCP95" s="14"/>
      <c r="CCQ95" s="14"/>
      <c r="CCR95" s="14"/>
      <c r="CCS95" s="14"/>
      <c r="CCT95" s="14"/>
      <c r="CCU95" s="14"/>
      <c r="CCV95" s="14"/>
      <c r="CCW95" s="14"/>
      <c r="CCX95" s="14"/>
      <c r="CCY95" s="14"/>
      <c r="CCZ95" s="14"/>
      <c r="CDA95" s="14"/>
      <c r="CDB95" s="14"/>
      <c r="CDC95" s="14"/>
      <c r="CDD95" s="14"/>
      <c r="CDE95" s="14"/>
      <c r="CDF95" s="14"/>
      <c r="CDG95" s="14"/>
      <c r="CDH95" s="14"/>
      <c r="CDI95" s="14"/>
      <c r="CDJ95" s="14"/>
      <c r="CDK95" s="14"/>
      <c r="CDL95" s="14"/>
      <c r="CDM95" s="14"/>
      <c r="CDN95" s="14"/>
      <c r="CDO95" s="14"/>
      <c r="CDP95" s="14"/>
      <c r="CDQ95" s="14"/>
      <c r="CDR95" s="14"/>
      <c r="CDS95" s="14"/>
      <c r="CDT95" s="14"/>
      <c r="CDU95" s="14"/>
      <c r="CDV95" s="14"/>
      <c r="CDW95" s="14"/>
      <c r="CDX95" s="14"/>
      <c r="CDY95" s="14"/>
      <c r="CDZ95" s="14"/>
      <c r="CEA95" s="14"/>
      <c r="CEB95" s="14"/>
      <c r="CEC95" s="14"/>
      <c r="CED95" s="14"/>
      <c r="CEE95" s="14"/>
      <c r="CEF95" s="14"/>
      <c r="CEG95" s="14"/>
      <c r="CEH95" s="14"/>
      <c r="CEI95" s="14"/>
      <c r="CEJ95" s="14"/>
      <c r="CEK95" s="14"/>
      <c r="CEL95" s="14"/>
      <c r="CEM95" s="14"/>
      <c r="CEN95" s="14"/>
      <c r="CEO95" s="14"/>
      <c r="CEP95" s="14"/>
      <c r="CEQ95" s="14"/>
      <c r="CER95" s="14"/>
      <c r="CES95" s="14"/>
      <c r="CET95" s="14"/>
      <c r="CEU95" s="14"/>
      <c r="CEV95" s="14"/>
      <c r="CEW95" s="14"/>
      <c r="CEX95" s="14"/>
      <c r="CEY95" s="14"/>
      <c r="CEZ95" s="14"/>
      <c r="CFA95" s="14"/>
      <c r="CFB95" s="14"/>
      <c r="CFC95" s="14"/>
      <c r="CFD95" s="14"/>
      <c r="CFE95" s="14"/>
      <c r="CFF95" s="14"/>
      <c r="CFG95" s="14"/>
      <c r="CFH95" s="14"/>
      <c r="CFI95" s="14"/>
      <c r="CFJ95" s="14"/>
      <c r="CFK95" s="14"/>
      <c r="CFL95" s="14"/>
      <c r="CFM95" s="14"/>
      <c r="CFN95" s="14"/>
      <c r="CFO95" s="14"/>
      <c r="CFP95" s="14"/>
      <c r="CFQ95" s="14"/>
      <c r="CFR95" s="14"/>
      <c r="CFS95" s="14"/>
      <c r="CFT95" s="14"/>
      <c r="CFU95" s="14"/>
      <c r="CFV95" s="14"/>
      <c r="CFW95" s="14"/>
      <c r="CFX95" s="14"/>
      <c r="CFY95" s="14"/>
      <c r="CFZ95" s="14"/>
      <c r="CGA95" s="14"/>
      <c r="CGB95" s="14"/>
      <c r="CGC95" s="14"/>
      <c r="CGD95" s="14"/>
      <c r="CGE95" s="14"/>
      <c r="CGF95" s="14"/>
      <c r="CGG95" s="14"/>
      <c r="CGH95" s="14"/>
      <c r="CGI95" s="14"/>
      <c r="CGJ95" s="14"/>
      <c r="CGK95" s="14"/>
      <c r="CGL95" s="14"/>
      <c r="CGM95" s="14"/>
      <c r="CGN95" s="14"/>
      <c r="CGO95" s="14"/>
      <c r="CGP95" s="14"/>
      <c r="CGQ95" s="14"/>
      <c r="CGR95" s="14"/>
      <c r="CGS95" s="14"/>
      <c r="CGT95" s="14"/>
      <c r="CGU95" s="14"/>
      <c r="CGV95" s="14"/>
      <c r="CGW95" s="14"/>
      <c r="CGX95" s="14"/>
      <c r="CGY95" s="14"/>
      <c r="CGZ95" s="14"/>
      <c r="CHA95" s="14"/>
      <c r="CHB95" s="14"/>
      <c r="CHC95" s="14"/>
      <c r="CHD95" s="14"/>
      <c r="CHE95" s="14"/>
      <c r="CHF95" s="14"/>
      <c r="CHG95" s="14"/>
      <c r="CHH95" s="14"/>
      <c r="CHI95" s="14"/>
      <c r="CHJ95" s="14"/>
      <c r="CHK95" s="14"/>
      <c r="CHL95" s="14"/>
      <c r="CHM95" s="14"/>
      <c r="CHN95" s="14"/>
      <c r="CHO95" s="14"/>
      <c r="CHP95" s="14"/>
      <c r="CHQ95" s="14"/>
      <c r="CHR95" s="14"/>
      <c r="CHS95" s="14"/>
      <c r="CHT95" s="14"/>
      <c r="CHU95" s="14"/>
      <c r="CHV95" s="14"/>
      <c r="CHW95" s="14"/>
      <c r="CHX95" s="14"/>
      <c r="CHY95" s="14"/>
      <c r="CHZ95" s="14"/>
      <c r="CIA95" s="14"/>
      <c r="CIB95" s="14"/>
      <c r="CIC95" s="14"/>
      <c r="CID95" s="14"/>
      <c r="CIE95" s="14"/>
      <c r="CIF95" s="14"/>
      <c r="CIG95" s="14"/>
      <c r="CIH95" s="14"/>
      <c r="CII95" s="14"/>
      <c r="CIJ95" s="14"/>
      <c r="CIK95" s="14"/>
      <c r="CIL95" s="14"/>
      <c r="CIM95" s="14"/>
      <c r="CIN95" s="14"/>
      <c r="CIO95" s="14"/>
      <c r="CIP95" s="14"/>
      <c r="CIQ95" s="14"/>
      <c r="CIR95" s="14"/>
      <c r="CIS95" s="14"/>
      <c r="CIT95" s="14"/>
      <c r="CIU95" s="14"/>
      <c r="CIV95" s="14"/>
      <c r="CIW95" s="14"/>
      <c r="CIX95" s="14"/>
      <c r="CIY95" s="14"/>
      <c r="CIZ95" s="14"/>
      <c r="CJA95" s="14"/>
      <c r="CJB95" s="14"/>
      <c r="CJC95" s="14"/>
      <c r="CJD95" s="14"/>
      <c r="CJE95" s="14"/>
      <c r="CJF95" s="14"/>
      <c r="CJG95" s="14"/>
      <c r="CJH95" s="14"/>
      <c r="CJI95" s="14"/>
      <c r="CJJ95" s="14"/>
      <c r="CJK95" s="14"/>
      <c r="CJL95" s="14"/>
      <c r="CJM95" s="14"/>
      <c r="CJN95" s="14"/>
      <c r="CJO95" s="14"/>
      <c r="CJP95" s="14"/>
      <c r="CJQ95" s="14"/>
      <c r="CJR95" s="14"/>
      <c r="CJS95" s="14"/>
      <c r="CJT95" s="14"/>
      <c r="CJU95" s="14"/>
      <c r="CJV95" s="14"/>
      <c r="CJW95" s="14"/>
      <c r="CJX95" s="14"/>
      <c r="CJY95" s="14"/>
      <c r="CJZ95" s="14"/>
      <c r="CKA95" s="14"/>
      <c r="CKB95" s="14"/>
      <c r="CKC95" s="14"/>
      <c r="CKD95" s="14"/>
      <c r="CKE95" s="14"/>
      <c r="CKF95" s="14"/>
      <c r="CKG95" s="14"/>
      <c r="CKH95" s="14"/>
      <c r="CKI95" s="14"/>
      <c r="CKJ95" s="14"/>
      <c r="CKK95" s="14"/>
      <c r="CKL95" s="14"/>
      <c r="CKM95" s="14"/>
      <c r="CKN95" s="14"/>
      <c r="CKO95" s="14"/>
      <c r="CKP95" s="14"/>
      <c r="CKQ95" s="14"/>
      <c r="CKR95" s="14"/>
      <c r="CKS95" s="14"/>
      <c r="CKT95" s="14"/>
      <c r="CKU95" s="14"/>
      <c r="CKV95" s="14"/>
      <c r="CKW95" s="14"/>
      <c r="CKX95" s="14"/>
      <c r="CKY95" s="14"/>
      <c r="CKZ95" s="14"/>
      <c r="CLA95" s="14"/>
      <c r="CLB95" s="14"/>
      <c r="CLC95" s="14"/>
      <c r="CLD95" s="14"/>
      <c r="CLE95" s="14"/>
      <c r="CLF95" s="14"/>
      <c r="CLG95" s="14"/>
      <c r="CLH95" s="14"/>
      <c r="CLI95" s="14"/>
      <c r="CLJ95" s="14"/>
      <c r="CLK95" s="14"/>
      <c r="CLL95" s="14"/>
      <c r="CLM95" s="14"/>
      <c r="CLN95" s="14"/>
      <c r="CLO95" s="14"/>
      <c r="CLP95" s="14"/>
      <c r="CLQ95" s="14"/>
      <c r="CLR95" s="14"/>
      <c r="CLS95" s="14"/>
      <c r="CLT95" s="14"/>
      <c r="CLU95" s="14"/>
      <c r="CLV95" s="14"/>
      <c r="CLW95" s="14"/>
      <c r="CLX95" s="14"/>
      <c r="CLY95" s="14"/>
      <c r="CLZ95" s="14"/>
      <c r="CMA95" s="14"/>
      <c r="CMB95" s="14"/>
      <c r="CMC95" s="14"/>
      <c r="CMD95" s="14"/>
      <c r="CME95" s="14"/>
      <c r="CMF95" s="14"/>
      <c r="CMG95" s="14"/>
      <c r="CMH95" s="14"/>
      <c r="CMI95" s="14"/>
      <c r="CMJ95" s="14"/>
      <c r="CMK95" s="14"/>
      <c r="CML95" s="14"/>
      <c r="CMM95" s="14"/>
      <c r="CMN95" s="14"/>
      <c r="CMO95" s="14"/>
      <c r="CMP95" s="14"/>
      <c r="CMQ95" s="14"/>
      <c r="CMR95" s="14"/>
      <c r="CMS95" s="14"/>
      <c r="CMT95" s="14"/>
      <c r="CMU95" s="14"/>
      <c r="CMV95" s="14"/>
      <c r="CMW95" s="14"/>
      <c r="CMX95" s="14"/>
      <c r="CMY95" s="14"/>
      <c r="CMZ95" s="14"/>
      <c r="CNA95" s="14"/>
      <c r="CNB95" s="14"/>
      <c r="CNC95" s="14"/>
      <c r="CND95" s="14"/>
      <c r="CNE95" s="14"/>
      <c r="CNF95" s="14"/>
      <c r="CNG95" s="14"/>
      <c r="CNH95" s="14"/>
      <c r="CNI95" s="14"/>
      <c r="CNJ95" s="14"/>
      <c r="CNK95" s="14"/>
      <c r="CNL95" s="14"/>
      <c r="CNM95" s="14"/>
      <c r="CNN95" s="14"/>
      <c r="CNO95" s="14"/>
      <c r="CNP95" s="14"/>
      <c r="CNQ95" s="14"/>
      <c r="CNR95" s="14"/>
      <c r="CNS95" s="14"/>
      <c r="CNT95" s="14"/>
      <c r="CNU95" s="14"/>
      <c r="CNV95" s="14"/>
      <c r="CNW95" s="14"/>
      <c r="CNX95" s="14"/>
      <c r="CNY95" s="14"/>
      <c r="CNZ95" s="14"/>
      <c r="COA95" s="14"/>
      <c r="COB95" s="14"/>
      <c r="COC95" s="14"/>
      <c r="COD95" s="14"/>
      <c r="COE95" s="14"/>
      <c r="COF95" s="14"/>
      <c r="COG95" s="14"/>
      <c r="COH95" s="14"/>
      <c r="COI95" s="14"/>
      <c r="COJ95" s="14"/>
      <c r="COK95" s="14"/>
      <c r="COL95" s="14"/>
      <c r="COM95" s="14"/>
      <c r="CON95" s="14"/>
      <c r="COO95" s="14"/>
      <c r="COP95" s="14"/>
      <c r="COQ95" s="14"/>
      <c r="COR95" s="14"/>
      <c r="COS95" s="14"/>
      <c r="COT95" s="14"/>
      <c r="COU95" s="14"/>
      <c r="COV95" s="14"/>
      <c r="COW95" s="14"/>
      <c r="COX95" s="14"/>
      <c r="COY95" s="14"/>
      <c r="COZ95" s="14"/>
      <c r="CPA95" s="14"/>
      <c r="CPB95" s="14"/>
      <c r="CPC95" s="14"/>
      <c r="CPD95" s="14"/>
      <c r="CPE95" s="14"/>
      <c r="CPF95" s="14"/>
      <c r="CPG95" s="14"/>
      <c r="CPH95" s="14"/>
      <c r="CPI95" s="14"/>
      <c r="CPJ95" s="14"/>
      <c r="CPK95" s="14"/>
      <c r="CPL95" s="14"/>
      <c r="CPM95" s="14"/>
      <c r="CPN95" s="14"/>
      <c r="CPO95" s="14"/>
      <c r="CPP95" s="14"/>
      <c r="CPQ95" s="14"/>
      <c r="CPR95" s="14"/>
      <c r="CPS95" s="14"/>
      <c r="CPT95" s="14"/>
      <c r="CPU95" s="14"/>
      <c r="CPV95" s="14"/>
      <c r="CPW95" s="14"/>
      <c r="CPX95" s="14"/>
      <c r="CPY95" s="14"/>
      <c r="CPZ95" s="14"/>
      <c r="CQA95" s="14"/>
      <c r="CQB95" s="14"/>
      <c r="CQC95" s="14"/>
      <c r="CQD95" s="14"/>
      <c r="CQE95" s="14"/>
      <c r="CQF95" s="14"/>
      <c r="CQG95" s="14"/>
      <c r="CQH95" s="14"/>
      <c r="CQI95" s="14"/>
      <c r="CQJ95" s="14"/>
      <c r="CQK95" s="14"/>
      <c r="CQL95" s="14"/>
      <c r="CQM95" s="14"/>
      <c r="CQN95" s="14"/>
      <c r="CQO95" s="14"/>
      <c r="CQP95" s="14"/>
      <c r="CQQ95" s="14"/>
      <c r="CQR95" s="14"/>
      <c r="CQS95" s="14"/>
      <c r="CQT95" s="14"/>
      <c r="CQU95" s="14"/>
      <c r="CQV95" s="14"/>
      <c r="CQW95" s="14"/>
      <c r="CQX95" s="14"/>
      <c r="CQY95" s="14"/>
      <c r="CQZ95" s="14"/>
      <c r="CRA95" s="14"/>
      <c r="CRB95" s="14"/>
      <c r="CRC95" s="14"/>
      <c r="CRD95" s="14"/>
      <c r="CRE95" s="14"/>
      <c r="CRF95" s="14"/>
      <c r="CRG95" s="14"/>
      <c r="CRH95" s="14"/>
      <c r="CRI95" s="14"/>
      <c r="CRJ95" s="14"/>
      <c r="CRK95" s="14"/>
      <c r="CRL95" s="14"/>
      <c r="CRM95" s="14"/>
      <c r="CRN95" s="14"/>
      <c r="CRO95" s="14"/>
      <c r="CRP95" s="14"/>
      <c r="CRQ95" s="14"/>
      <c r="CRR95" s="14"/>
      <c r="CRS95" s="14"/>
      <c r="CRT95" s="14"/>
      <c r="CRU95" s="14"/>
      <c r="CRV95" s="14"/>
      <c r="CRW95" s="14"/>
      <c r="CRX95" s="14"/>
      <c r="CRY95" s="14"/>
      <c r="CRZ95" s="14"/>
      <c r="CSA95" s="14"/>
      <c r="CSB95" s="14"/>
      <c r="CSC95" s="14"/>
      <c r="CSD95" s="14"/>
      <c r="CSE95" s="14"/>
      <c r="CSF95" s="14"/>
      <c r="CSG95" s="14"/>
      <c r="CSH95" s="14"/>
      <c r="CSI95" s="14"/>
      <c r="CSJ95" s="14"/>
      <c r="CSK95" s="14"/>
      <c r="CSL95" s="14"/>
      <c r="CSM95" s="14"/>
      <c r="CSN95" s="14"/>
      <c r="CSO95" s="14"/>
      <c r="CSP95" s="14"/>
      <c r="CSQ95" s="14"/>
      <c r="CSR95" s="14"/>
      <c r="CSS95" s="14"/>
      <c r="CST95" s="14"/>
      <c r="CSU95" s="14"/>
      <c r="CSV95" s="14"/>
      <c r="CSW95" s="14"/>
      <c r="CSX95" s="14"/>
      <c r="CSY95" s="14"/>
      <c r="CSZ95" s="14"/>
      <c r="CTA95" s="14"/>
      <c r="CTB95" s="14"/>
      <c r="CTC95" s="14"/>
      <c r="CTD95" s="14"/>
      <c r="CTE95" s="14"/>
      <c r="CTF95" s="14"/>
      <c r="CTG95" s="14"/>
      <c r="CTH95" s="14"/>
      <c r="CTI95" s="14"/>
      <c r="CTJ95" s="14"/>
      <c r="CTK95" s="14"/>
      <c r="CTL95" s="14"/>
      <c r="CTM95" s="14"/>
      <c r="CTN95" s="14"/>
      <c r="CTO95" s="14"/>
      <c r="CTP95" s="14"/>
      <c r="CTQ95" s="14"/>
      <c r="CTR95" s="14"/>
      <c r="CTS95" s="14"/>
      <c r="CTT95" s="14"/>
      <c r="CTU95" s="14"/>
      <c r="CTV95" s="14"/>
      <c r="CTW95" s="14"/>
      <c r="CTX95" s="14"/>
      <c r="CTY95" s="14"/>
      <c r="CTZ95" s="14"/>
      <c r="CUA95" s="14"/>
      <c r="CUB95" s="14"/>
      <c r="CUC95" s="14"/>
      <c r="CUD95" s="14"/>
      <c r="CUE95" s="14"/>
      <c r="CUF95" s="14"/>
      <c r="CUG95" s="14"/>
      <c r="CUH95" s="14"/>
      <c r="CUI95" s="14"/>
      <c r="CUJ95" s="14"/>
      <c r="CUK95" s="14"/>
      <c r="CUL95" s="14"/>
      <c r="CUM95" s="14"/>
      <c r="CUN95" s="14"/>
      <c r="CUO95" s="14"/>
      <c r="CUP95" s="14"/>
      <c r="CUQ95" s="14"/>
      <c r="CUR95" s="14"/>
      <c r="CUS95" s="14"/>
      <c r="CUT95" s="14"/>
      <c r="CUU95" s="14"/>
      <c r="CUV95" s="14"/>
      <c r="CUW95" s="14"/>
      <c r="CUX95" s="14"/>
      <c r="CUY95" s="14"/>
      <c r="CUZ95" s="14"/>
      <c r="CVA95" s="14"/>
      <c r="CVB95" s="14"/>
      <c r="CVC95" s="14"/>
      <c r="CVD95" s="14"/>
      <c r="CVE95" s="14"/>
      <c r="CVF95" s="14"/>
      <c r="CVG95" s="14"/>
      <c r="CVH95" s="14"/>
      <c r="CVI95" s="14"/>
      <c r="CVJ95" s="14"/>
      <c r="CVK95" s="14"/>
      <c r="CVL95" s="14"/>
      <c r="CVM95" s="14"/>
      <c r="CVN95" s="14"/>
      <c r="CVO95" s="14"/>
      <c r="CVP95" s="14"/>
      <c r="CVQ95" s="14"/>
      <c r="CVR95" s="14"/>
      <c r="CVS95" s="14"/>
      <c r="CVT95" s="14"/>
      <c r="CVU95" s="14"/>
      <c r="CVV95" s="14"/>
      <c r="CVW95" s="14"/>
      <c r="CVX95" s="14"/>
      <c r="CVY95" s="14"/>
      <c r="CVZ95" s="14"/>
      <c r="CWA95" s="14"/>
      <c r="CWB95" s="14"/>
      <c r="CWC95" s="14"/>
      <c r="CWD95" s="14"/>
      <c r="CWE95" s="14"/>
      <c r="CWF95" s="14"/>
      <c r="CWG95" s="14"/>
      <c r="CWH95" s="14"/>
      <c r="CWI95" s="14"/>
      <c r="CWJ95" s="14"/>
      <c r="CWK95" s="14"/>
      <c r="CWL95" s="14"/>
      <c r="CWM95" s="14"/>
      <c r="CWN95" s="14"/>
      <c r="CWO95" s="14"/>
      <c r="CWP95" s="14"/>
      <c r="CWQ95" s="14"/>
      <c r="CWR95" s="14"/>
      <c r="CWS95" s="14"/>
      <c r="CWT95" s="14"/>
      <c r="CWU95" s="14"/>
      <c r="CWV95" s="14"/>
      <c r="CWW95" s="14"/>
      <c r="CWX95" s="14"/>
      <c r="CWY95" s="14"/>
      <c r="CWZ95" s="14"/>
      <c r="CXA95" s="14"/>
      <c r="CXB95" s="14"/>
      <c r="CXC95" s="14"/>
      <c r="CXD95" s="14"/>
      <c r="CXE95" s="14"/>
      <c r="CXF95" s="14"/>
      <c r="CXG95" s="14"/>
      <c r="CXH95" s="14"/>
      <c r="CXI95" s="14"/>
      <c r="CXJ95" s="14"/>
      <c r="CXK95" s="14"/>
      <c r="CXL95" s="14"/>
      <c r="CXM95" s="14"/>
      <c r="CXN95" s="14"/>
      <c r="CXO95" s="14"/>
      <c r="CXP95" s="14"/>
      <c r="CXQ95" s="14"/>
      <c r="CXR95" s="14"/>
      <c r="CXS95" s="14"/>
      <c r="CXT95" s="14"/>
      <c r="CXU95" s="14"/>
      <c r="CXV95" s="14"/>
      <c r="CXW95" s="14"/>
      <c r="CXX95" s="14"/>
      <c r="CXY95" s="14"/>
      <c r="CXZ95" s="14"/>
      <c r="CYA95" s="14"/>
      <c r="CYB95" s="14"/>
      <c r="CYC95" s="14"/>
      <c r="CYD95" s="14"/>
      <c r="CYE95" s="14"/>
      <c r="CYF95" s="14"/>
      <c r="CYG95" s="14"/>
      <c r="CYH95" s="14"/>
      <c r="CYI95" s="14"/>
      <c r="CYJ95" s="14"/>
      <c r="CYK95" s="14"/>
      <c r="CYL95" s="14"/>
      <c r="CYM95" s="14"/>
      <c r="CYN95" s="14"/>
      <c r="CYO95" s="14"/>
      <c r="CYP95" s="14"/>
      <c r="CYQ95" s="14"/>
      <c r="CYR95" s="14"/>
      <c r="CYS95" s="14"/>
      <c r="CYT95" s="14"/>
      <c r="CYU95" s="14"/>
      <c r="CYV95" s="14"/>
      <c r="CYW95" s="14"/>
      <c r="CYX95" s="14"/>
      <c r="CYY95" s="14"/>
      <c r="CYZ95" s="14"/>
      <c r="CZA95" s="14"/>
      <c r="CZB95" s="14"/>
      <c r="CZC95" s="14"/>
      <c r="CZD95" s="14"/>
      <c r="CZE95" s="14"/>
      <c r="CZF95" s="14"/>
      <c r="CZG95" s="14"/>
      <c r="CZH95" s="14"/>
      <c r="CZI95" s="14"/>
      <c r="CZJ95" s="14"/>
      <c r="CZK95" s="14"/>
      <c r="CZL95" s="14"/>
      <c r="CZM95" s="14"/>
      <c r="CZN95" s="14"/>
      <c r="CZO95" s="14"/>
      <c r="CZP95" s="14"/>
      <c r="CZQ95" s="14"/>
      <c r="CZR95" s="14"/>
      <c r="CZS95" s="14"/>
      <c r="CZT95" s="14"/>
      <c r="CZU95" s="14"/>
      <c r="CZV95" s="14"/>
      <c r="CZW95" s="14"/>
      <c r="CZX95" s="14"/>
      <c r="CZY95" s="14"/>
      <c r="CZZ95" s="14"/>
      <c r="DAA95" s="14"/>
      <c r="DAB95" s="14"/>
      <c r="DAC95" s="14"/>
      <c r="DAD95" s="14"/>
      <c r="DAE95" s="14"/>
      <c r="DAF95" s="14"/>
      <c r="DAG95" s="14"/>
      <c r="DAH95" s="14"/>
      <c r="DAI95" s="14"/>
      <c r="DAJ95" s="14"/>
      <c r="DAK95" s="14"/>
      <c r="DAL95" s="14"/>
      <c r="DAM95" s="14"/>
      <c r="DAN95" s="14"/>
      <c r="DAO95" s="14"/>
      <c r="DAP95" s="14"/>
      <c r="DAQ95" s="14"/>
      <c r="DAR95" s="14"/>
      <c r="DAS95" s="14"/>
      <c r="DAT95" s="14"/>
      <c r="DAU95" s="14"/>
      <c r="DAV95" s="14"/>
      <c r="DAW95" s="14"/>
      <c r="DAX95" s="14"/>
      <c r="DAY95" s="14"/>
      <c r="DAZ95" s="14"/>
      <c r="DBA95" s="14"/>
      <c r="DBB95" s="14"/>
      <c r="DBC95" s="14"/>
      <c r="DBD95" s="14"/>
      <c r="DBE95" s="14"/>
      <c r="DBF95" s="14"/>
      <c r="DBG95" s="14"/>
      <c r="DBH95" s="14"/>
      <c r="DBI95" s="14"/>
      <c r="DBJ95" s="14"/>
      <c r="DBK95" s="14"/>
      <c r="DBL95" s="14"/>
      <c r="DBM95" s="14"/>
      <c r="DBN95" s="14"/>
      <c r="DBO95" s="14"/>
      <c r="DBP95" s="14"/>
      <c r="DBQ95" s="14"/>
      <c r="DBR95" s="14"/>
      <c r="DBS95" s="14"/>
      <c r="DBT95" s="14"/>
      <c r="DBU95" s="14"/>
      <c r="DBV95" s="14"/>
      <c r="DBW95" s="14"/>
      <c r="DBX95" s="14"/>
      <c r="DBY95" s="14"/>
      <c r="DBZ95" s="14"/>
      <c r="DCA95" s="14"/>
      <c r="DCB95" s="14"/>
      <c r="DCC95" s="14"/>
      <c r="DCD95" s="14"/>
      <c r="DCE95" s="14"/>
      <c r="DCF95" s="14"/>
      <c r="DCG95" s="14"/>
      <c r="DCH95" s="14"/>
      <c r="DCI95" s="14"/>
      <c r="DCJ95" s="14"/>
      <c r="DCK95" s="14"/>
      <c r="DCL95" s="14"/>
      <c r="DCM95" s="14"/>
      <c r="DCN95" s="14"/>
      <c r="DCO95" s="14"/>
      <c r="DCP95" s="14"/>
      <c r="DCQ95" s="14"/>
      <c r="DCR95" s="14"/>
      <c r="DCS95" s="14"/>
      <c r="DCT95" s="14"/>
      <c r="DCU95" s="14"/>
      <c r="DCV95" s="14"/>
      <c r="DCW95" s="14"/>
      <c r="DCX95" s="14"/>
      <c r="DCY95" s="14"/>
      <c r="DCZ95" s="14"/>
      <c r="DDA95" s="14"/>
      <c r="DDB95" s="14"/>
      <c r="DDC95" s="14"/>
      <c r="DDD95" s="14"/>
      <c r="DDE95" s="14"/>
      <c r="DDF95" s="14"/>
      <c r="DDG95" s="14"/>
      <c r="DDH95" s="14"/>
      <c r="DDI95" s="14"/>
      <c r="DDJ95" s="14"/>
      <c r="DDK95" s="14"/>
      <c r="DDL95" s="14"/>
      <c r="DDM95" s="14"/>
      <c r="DDN95" s="14"/>
      <c r="DDO95" s="14"/>
      <c r="DDP95" s="14"/>
      <c r="DDQ95" s="14"/>
      <c r="DDR95" s="14"/>
      <c r="DDS95" s="14"/>
      <c r="DDT95" s="14"/>
      <c r="DDU95" s="14"/>
      <c r="DDV95" s="14"/>
      <c r="DDW95" s="14"/>
      <c r="DDX95" s="14"/>
      <c r="DDY95" s="14"/>
      <c r="DDZ95" s="14"/>
      <c r="DEA95" s="14"/>
      <c r="DEB95" s="14"/>
      <c r="DEC95" s="14"/>
      <c r="DED95" s="14"/>
      <c r="DEE95" s="14"/>
      <c r="DEF95" s="14"/>
      <c r="DEG95" s="14"/>
      <c r="DEH95" s="14"/>
      <c r="DEI95" s="14"/>
      <c r="DEJ95" s="14"/>
      <c r="DEK95" s="14"/>
      <c r="DEL95" s="14"/>
      <c r="DEM95" s="14"/>
      <c r="DEN95" s="14"/>
      <c r="DEO95" s="14"/>
      <c r="DEP95" s="14"/>
      <c r="DEQ95" s="14"/>
      <c r="DER95" s="14"/>
      <c r="DES95" s="14"/>
      <c r="DET95" s="14"/>
      <c r="DEU95" s="14"/>
      <c r="DEV95" s="14"/>
      <c r="DEW95" s="14"/>
      <c r="DEX95" s="14"/>
      <c r="DEY95" s="14"/>
      <c r="DEZ95" s="14"/>
      <c r="DFA95" s="14"/>
      <c r="DFB95" s="14"/>
      <c r="DFC95" s="14"/>
      <c r="DFD95" s="14"/>
      <c r="DFE95" s="14"/>
      <c r="DFF95" s="14"/>
      <c r="DFG95" s="14"/>
      <c r="DFH95" s="14"/>
      <c r="DFI95" s="14"/>
      <c r="DFJ95" s="14"/>
      <c r="DFK95" s="14"/>
      <c r="DFL95" s="14"/>
      <c r="DFM95" s="14"/>
      <c r="DFN95" s="14"/>
      <c r="DFO95" s="14"/>
      <c r="DFP95" s="14"/>
      <c r="DFQ95" s="14"/>
      <c r="DFR95" s="14"/>
      <c r="DFS95" s="14"/>
      <c r="DFT95" s="14"/>
      <c r="DFU95" s="14"/>
      <c r="DFV95" s="14"/>
      <c r="DFW95" s="14"/>
      <c r="DFX95" s="14"/>
      <c r="DFY95" s="14"/>
      <c r="DFZ95" s="14"/>
      <c r="DGA95" s="14"/>
      <c r="DGB95" s="14"/>
      <c r="DGC95" s="14"/>
      <c r="DGD95" s="14"/>
      <c r="DGE95" s="14"/>
      <c r="DGF95" s="14"/>
      <c r="DGG95" s="14"/>
      <c r="DGH95" s="14"/>
      <c r="DGI95" s="14"/>
      <c r="DGJ95" s="14"/>
      <c r="DGK95" s="14"/>
      <c r="DGL95" s="14"/>
      <c r="DGM95" s="14"/>
      <c r="DGN95" s="14"/>
      <c r="DGO95" s="14"/>
      <c r="DGP95" s="14"/>
      <c r="DGQ95" s="14"/>
      <c r="DGR95" s="14"/>
      <c r="DGS95" s="14"/>
      <c r="DGT95" s="14"/>
      <c r="DGU95" s="14"/>
      <c r="DGV95" s="14"/>
      <c r="DGW95" s="14"/>
      <c r="DGX95" s="14"/>
      <c r="DGY95" s="14"/>
      <c r="DGZ95" s="14"/>
      <c r="DHA95" s="14"/>
      <c r="DHB95" s="14"/>
      <c r="DHC95" s="14"/>
      <c r="DHD95" s="14"/>
      <c r="DHE95" s="14"/>
      <c r="DHF95" s="14"/>
      <c r="DHG95" s="14"/>
      <c r="DHH95" s="14"/>
      <c r="DHI95" s="14"/>
      <c r="DHJ95" s="14"/>
      <c r="DHK95" s="14"/>
      <c r="DHL95" s="14"/>
      <c r="DHM95" s="14"/>
      <c r="DHN95" s="14"/>
      <c r="DHO95" s="14"/>
      <c r="DHP95" s="14"/>
      <c r="DHQ95" s="14"/>
      <c r="DHR95" s="14"/>
      <c r="DHS95" s="14"/>
      <c r="DHT95" s="14"/>
      <c r="DHU95" s="14"/>
      <c r="DHV95" s="14"/>
      <c r="DHW95" s="14"/>
      <c r="DHX95" s="14"/>
      <c r="DHY95" s="14"/>
      <c r="DHZ95" s="14"/>
      <c r="DIA95" s="14"/>
      <c r="DIB95" s="14"/>
      <c r="DIC95" s="14"/>
      <c r="DID95" s="14"/>
      <c r="DIE95" s="14"/>
      <c r="DIF95" s="14"/>
      <c r="DIG95" s="14"/>
      <c r="DIH95" s="14"/>
      <c r="DII95" s="14"/>
      <c r="DIJ95" s="14"/>
      <c r="DIK95" s="14"/>
      <c r="DIL95" s="14"/>
      <c r="DIM95" s="14"/>
      <c r="DIN95" s="14"/>
      <c r="DIO95" s="14"/>
      <c r="DIP95" s="14"/>
      <c r="DIQ95" s="14"/>
      <c r="DIR95" s="14"/>
      <c r="DIS95" s="14"/>
      <c r="DIT95" s="14"/>
      <c r="DIU95" s="14"/>
      <c r="DIV95" s="14"/>
      <c r="DIW95" s="14"/>
      <c r="DIX95" s="14"/>
      <c r="DIY95" s="14"/>
      <c r="DIZ95" s="14"/>
      <c r="DJA95" s="14"/>
      <c r="DJB95" s="14"/>
      <c r="DJC95" s="14"/>
      <c r="DJD95" s="14"/>
      <c r="DJE95" s="14"/>
      <c r="DJF95" s="14"/>
      <c r="DJG95" s="14"/>
      <c r="DJH95" s="14"/>
      <c r="DJI95" s="14"/>
      <c r="DJJ95" s="14"/>
      <c r="DJK95" s="14"/>
      <c r="DJL95" s="14"/>
      <c r="DJM95" s="14"/>
      <c r="DJN95" s="14"/>
      <c r="DJO95" s="14"/>
      <c r="DJP95" s="14"/>
      <c r="DJQ95" s="14"/>
      <c r="DJR95" s="14"/>
      <c r="DJS95" s="14"/>
      <c r="DJT95" s="14"/>
      <c r="DJU95" s="14"/>
      <c r="DJV95" s="14"/>
      <c r="DJW95" s="14"/>
      <c r="DJX95" s="14"/>
      <c r="DJY95" s="14"/>
      <c r="DJZ95" s="14"/>
      <c r="DKA95" s="14"/>
      <c r="DKB95" s="14"/>
      <c r="DKC95" s="14"/>
      <c r="DKD95" s="14"/>
      <c r="DKE95" s="14"/>
      <c r="DKF95" s="14"/>
      <c r="DKG95" s="14"/>
      <c r="DKH95" s="14"/>
      <c r="DKI95" s="14"/>
      <c r="DKJ95" s="14"/>
      <c r="DKK95" s="14"/>
      <c r="DKL95" s="14"/>
      <c r="DKM95" s="14"/>
      <c r="DKN95" s="14"/>
      <c r="DKO95" s="14"/>
      <c r="DKP95" s="14"/>
      <c r="DKQ95" s="14"/>
      <c r="DKR95" s="14"/>
      <c r="DKS95" s="14"/>
      <c r="DKT95" s="14"/>
      <c r="DKU95" s="14"/>
      <c r="DKV95" s="14"/>
      <c r="DKW95" s="14"/>
      <c r="DKX95" s="14"/>
      <c r="DKY95" s="14"/>
      <c r="DKZ95" s="14"/>
      <c r="DLA95" s="14"/>
      <c r="DLB95" s="14"/>
      <c r="DLC95" s="14"/>
      <c r="DLD95" s="14"/>
      <c r="DLE95" s="14"/>
      <c r="DLF95" s="14"/>
      <c r="DLG95" s="14"/>
      <c r="DLH95" s="14"/>
      <c r="DLI95" s="14"/>
      <c r="DLJ95" s="14"/>
      <c r="DLK95" s="14"/>
      <c r="DLL95" s="14"/>
      <c r="DLM95" s="14"/>
      <c r="DLN95" s="14"/>
      <c r="DLO95" s="14"/>
      <c r="DLP95" s="14"/>
      <c r="DLQ95" s="14"/>
      <c r="DLR95" s="14"/>
      <c r="DLS95" s="14"/>
      <c r="DLT95" s="14"/>
      <c r="DLU95" s="14"/>
      <c r="DLV95" s="14"/>
      <c r="DLW95" s="14"/>
      <c r="DLX95" s="14"/>
      <c r="DLY95" s="14"/>
      <c r="DLZ95" s="14"/>
      <c r="DMA95" s="14"/>
      <c r="DMB95" s="14"/>
      <c r="DMC95" s="14"/>
      <c r="DMD95" s="14"/>
      <c r="DME95" s="14"/>
      <c r="DMF95" s="14"/>
      <c r="DMG95" s="14"/>
      <c r="DMH95" s="14"/>
      <c r="DMI95" s="14"/>
      <c r="DMJ95" s="14"/>
      <c r="DMK95" s="14"/>
      <c r="DML95" s="14"/>
      <c r="DMM95" s="14"/>
      <c r="DMN95" s="14"/>
      <c r="DMO95" s="14"/>
      <c r="DMP95" s="14"/>
      <c r="DMQ95" s="14"/>
      <c r="DMR95" s="14"/>
      <c r="DMS95" s="14"/>
      <c r="DMT95" s="14"/>
      <c r="DMU95" s="14"/>
      <c r="DMV95" s="14"/>
      <c r="DMW95" s="14"/>
      <c r="DMX95" s="14"/>
      <c r="DMY95" s="14"/>
      <c r="DMZ95" s="14"/>
      <c r="DNA95" s="14"/>
      <c r="DNB95" s="14"/>
      <c r="DNC95" s="14"/>
      <c r="DND95" s="14"/>
      <c r="DNE95" s="14"/>
      <c r="DNF95" s="14"/>
      <c r="DNG95" s="14"/>
      <c r="DNH95" s="14"/>
      <c r="DNI95" s="14"/>
      <c r="DNJ95" s="14"/>
      <c r="DNK95" s="14"/>
      <c r="DNL95" s="14"/>
      <c r="DNM95" s="14"/>
      <c r="DNN95" s="14"/>
      <c r="DNO95" s="14"/>
      <c r="DNP95" s="14"/>
      <c r="DNQ95" s="14"/>
      <c r="DNR95" s="14"/>
      <c r="DNS95" s="14"/>
      <c r="DNT95" s="14"/>
      <c r="DNU95" s="14"/>
      <c r="DNV95" s="14"/>
      <c r="DNW95" s="14"/>
      <c r="DNX95" s="14"/>
      <c r="DNY95" s="14"/>
      <c r="DNZ95" s="14"/>
      <c r="DOA95" s="14"/>
      <c r="DOB95" s="14"/>
      <c r="DOC95" s="14"/>
      <c r="DOD95" s="14"/>
      <c r="DOE95" s="14"/>
      <c r="DOF95" s="14"/>
      <c r="DOG95" s="14"/>
      <c r="DOH95" s="14"/>
      <c r="DOI95" s="14"/>
      <c r="DOJ95" s="14"/>
      <c r="DOK95" s="14"/>
      <c r="DOL95" s="14"/>
      <c r="DOM95" s="14"/>
      <c r="DON95" s="14"/>
      <c r="DOO95" s="14"/>
      <c r="DOP95" s="14"/>
      <c r="DOQ95" s="14"/>
      <c r="DOR95" s="14"/>
      <c r="DOS95" s="14"/>
      <c r="DOT95" s="14"/>
      <c r="DOU95" s="14"/>
      <c r="DOV95" s="14"/>
      <c r="DOW95" s="14"/>
      <c r="DOX95" s="14"/>
      <c r="DOY95" s="14"/>
      <c r="DOZ95" s="14"/>
      <c r="DPA95" s="14"/>
      <c r="DPB95" s="14"/>
      <c r="DPC95" s="14"/>
      <c r="DPD95" s="14"/>
      <c r="DPE95" s="14"/>
      <c r="DPF95" s="14"/>
      <c r="DPG95" s="14"/>
      <c r="DPH95" s="14"/>
      <c r="DPI95" s="14"/>
      <c r="DPJ95" s="14"/>
      <c r="DPK95" s="14"/>
      <c r="DPL95" s="14"/>
      <c r="DPM95" s="14"/>
      <c r="DPN95" s="14"/>
      <c r="DPO95" s="14"/>
      <c r="DPP95" s="14"/>
      <c r="DPQ95" s="14"/>
      <c r="DPR95" s="14"/>
      <c r="DPS95" s="14"/>
      <c r="DPT95" s="14"/>
      <c r="DPU95" s="14"/>
      <c r="DPV95" s="14"/>
      <c r="DPW95" s="14"/>
      <c r="DPX95" s="14"/>
      <c r="DPY95" s="14"/>
      <c r="DPZ95" s="14"/>
      <c r="DQA95" s="14"/>
      <c r="DQB95" s="14"/>
      <c r="DQC95" s="14"/>
      <c r="DQD95" s="14"/>
      <c r="DQE95" s="14"/>
      <c r="DQF95" s="14"/>
      <c r="DQG95" s="14"/>
      <c r="DQH95" s="14"/>
      <c r="DQI95" s="14"/>
      <c r="DQJ95" s="14"/>
      <c r="DQK95" s="14"/>
      <c r="DQL95" s="14"/>
      <c r="DQM95" s="14"/>
      <c r="DQN95" s="14"/>
      <c r="DQO95" s="14"/>
      <c r="DQP95" s="14"/>
      <c r="DQQ95" s="14"/>
      <c r="DQR95" s="14"/>
      <c r="DQS95" s="14"/>
      <c r="DQT95" s="14"/>
      <c r="DQU95" s="14"/>
      <c r="DQV95" s="14"/>
      <c r="DQW95" s="14"/>
      <c r="DQX95" s="14"/>
      <c r="DQY95" s="14"/>
      <c r="DQZ95" s="14"/>
      <c r="DRA95" s="14"/>
      <c r="DRB95" s="14"/>
      <c r="DRC95" s="14"/>
      <c r="DRD95" s="14"/>
      <c r="DRE95" s="14"/>
      <c r="DRF95" s="14"/>
      <c r="DRG95" s="14"/>
      <c r="DRH95" s="14"/>
      <c r="DRI95" s="14"/>
      <c r="DRJ95" s="14"/>
      <c r="DRK95" s="14"/>
      <c r="DRL95" s="14"/>
      <c r="DRM95" s="14"/>
      <c r="DRN95" s="14"/>
      <c r="DRO95" s="14"/>
      <c r="DRP95" s="14"/>
      <c r="DRQ95" s="14"/>
      <c r="DRR95" s="14"/>
      <c r="DRS95" s="14"/>
      <c r="DRT95" s="14"/>
      <c r="DRU95" s="14"/>
      <c r="DRV95" s="14"/>
      <c r="DRW95" s="14"/>
      <c r="DRX95" s="14"/>
      <c r="DRY95" s="14"/>
      <c r="DRZ95" s="14"/>
      <c r="DSA95" s="14"/>
      <c r="DSB95" s="14"/>
      <c r="DSC95" s="14"/>
      <c r="DSD95" s="14"/>
      <c r="DSE95" s="14"/>
      <c r="DSF95" s="14"/>
      <c r="DSG95" s="14"/>
      <c r="DSH95" s="14"/>
      <c r="DSI95" s="14"/>
      <c r="DSJ95" s="14"/>
      <c r="DSK95" s="14"/>
      <c r="DSL95" s="14"/>
      <c r="DSM95" s="14"/>
      <c r="DSN95" s="14"/>
      <c r="DSO95" s="14"/>
      <c r="DSP95" s="14"/>
      <c r="DSQ95" s="14"/>
      <c r="DSR95" s="14"/>
      <c r="DSS95" s="14"/>
      <c r="DST95" s="14"/>
      <c r="DSU95" s="14"/>
      <c r="DSV95" s="14"/>
      <c r="DSW95" s="14"/>
      <c r="DSX95" s="14"/>
      <c r="DSY95" s="14"/>
      <c r="DSZ95" s="14"/>
      <c r="DTA95" s="14"/>
      <c r="DTB95" s="14"/>
      <c r="DTC95" s="14"/>
      <c r="DTD95" s="14"/>
      <c r="DTE95" s="14"/>
      <c r="DTF95" s="14"/>
      <c r="DTG95" s="14"/>
      <c r="DTH95" s="14"/>
      <c r="DTI95" s="14"/>
      <c r="DTJ95" s="14"/>
      <c r="DTK95" s="14"/>
      <c r="DTL95" s="14"/>
      <c r="DTM95" s="14"/>
      <c r="DTN95" s="14"/>
      <c r="DTO95" s="14"/>
      <c r="DTP95" s="14"/>
      <c r="DTQ95" s="14"/>
      <c r="DTR95" s="14"/>
      <c r="DTS95" s="14"/>
      <c r="DTT95" s="14"/>
      <c r="DTU95" s="14"/>
      <c r="DTV95" s="14"/>
      <c r="DTW95" s="14"/>
      <c r="DTX95" s="14"/>
      <c r="DTY95" s="14"/>
      <c r="DTZ95" s="14"/>
      <c r="DUA95" s="14"/>
      <c r="DUB95" s="14"/>
      <c r="DUC95" s="14"/>
      <c r="DUD95" s="14"/>
      <c r="DUE95" s="14"/>
      <c r="DUF95" s="14"/>
      <c r="DUG95" s="14"/>
      <c r="DUH95" s="14"/>
      <c r="DUI95" s="14"/>
      <c r="DUJ95" s="14"/>
      <c r="DUK95" s="14"/>
      <c r="DUL95" s="14"/>
      <c r="DUM95" s="14"/>
      <c r="DUN95" s="14"/>
      <c r="DUO95" s="14"/>
      <c r="DUP95" s="14"/>
      <c r="DUQ95" s="14"/>
      <c r="DUR95" s="14"/>
      <c r="DUS95" s="14"/>
      <c r="DUT95" s="14"/>
      <c r="DUU95" s="14"/>
      <c r="DUV95" s="14"/>
      <c r="DUW95" s="14"/>
      <c r="DUX95" s="14"/>
      <c r="DUY95" s="14"/>
      <c r="DUZ95" s="14"/>
      <c r="DVA95" s="14"/>
      <c r="DVB95" s="14"/>
      <c r="DVC95" s="14"/>
      <c r="DVD95" s="14"/>
      <c r="DVE95" s="14"/>
      <c r="DVF95" s="14"/>
      <c r="DVG95" s="14"/>
      <c r="DVH95" s="14"/>
      <c r="DVI95" s="14"/>
      <c r="DVJ95" s="14"/>
      <c r="DVK95" s="14"/>
      <c r="DVL95" s="14"/>
      <c r="DVM95" s="14"/>
      <c r="DVN95" s="14"/>
      <c r="DVO95" s="14"/>
      <c r="DVP95" s="14"/>
      <c r="DVQ95" s="14"/>
      <c r="DVR95" s="14"/>
      <c r="DVS95" s="14"/>
      <c r="DVT95" s="14"/>
      <c r="DVU95" s="14"/>
      <c r="DVV95" s="14"/>
      <c r="DVW95" s="14"/>
      <c r="DVX95" s="14"/>
      <c r="DVY95" s="14"/>
      <c r="DVZ95" s="14"/>
      <c r="DWA95" s="14"/>
      <c r="DWB95" s="14"/>
      <c r="DWC95" s="14"/>
      <c r="DWD95" s="14"/>
      <c r="DWE95" s="14"/>
      <c r="DWF95" s="14"/>
      <c r="DWG95" s="14"/>
      <c r="DWH95" s="14"/>
      <c r="DWI95" s="14"/>
      <c r="DWJ95" s="14"/>
      <c r="DWK95" s="14"/>
      <c r="DWL95" s="14"/>
      <c r="DWM95" s="14"/>
      <c r="DWN95" s="14"/>
      <c r="DWO95" s="14"/>
      <c r="DWP95" s="14"/>
      <c r="DWQ95" s="14"/>
      <c r="DWR95" s="14"/>
      <c r="DWS95" s="14"/>
      <c r="DWT95" s="14"/>
      <c r="DWU95" s="14"/>
      <c r="DWV95" s="14"/>
      <c r="DWW95" s="14"/>
      <c r="DWX95" s="14"/>
      <c r="DWY95" s="14"/>
      <c r="DWZ95" s="14"/>
      <c r="DXA95" s="14"/>
      <c r="DXB95" s="14"/>
      <c r="DXC95" s="14"/>
      <c r="DXD95" s="14"/>
      <c r="DXE95" s="14"/>
      <c r="DXF95" s="14"/>
      <c r="DXG95" s="14"/>
      <c r="DXH95" s="14"/>
      <c r="DXI95" s="14"/>
      <c r="DXJ95" s="14"/>
      <c r="DXK95" s="14"/>
      <c r="DXL95" s="14"/>
      <c r="DXM95" s="14"/>
      <c r="DXN95" s="14"/>
      <c r="DXO95" s="14"/>
      <c r="DXP95" s="14"/>
      <c r="DXQ95" s="14"/>
      <c r="DXR95" s="14"/>
      <c r="DXS95" s="14"/>
      <c r="DXT95" s="14"/>
      <c r="DXU95" s="14"/>
      <c r="DXV95" s="14"/>
      <c r="DXW95" s="14"/>
      <c r="DXX95" s="14"/>
      <c r="DXY95" s="14"/>
      <c r="DXZ95" s="14"/>
      <c r="DYA95" s="14"/>
      <c r="DYB95" s="14"/>
      <c r="DYC95" s="14"/>
      <c r="DYD95" s="14"/>
      <c r="DYE95" s="14"/>
      <c r="DYF95" s="14"/>
      <c r="DYG95" s="14"/>
      <c r="DYH95" s="14"/>
      <c r="DYI95" s="14"/>
      <c r="DYJ95" s="14"/>
      <c r="DYK95" s="14"/>
      <c r="DYL95" s="14"/>
      <c r="DYM95" s="14"/>
      <c r="DYN95" s="14"/>
      <c r="DYO95" s="14"/>
      <c r="DYP95" s="14"/>
      <c r="DYQ95" s="14"/>
      <c r="DYR95" s="14"/>
      <c r="DYS95" s="14"/>
      <c r="DYT95" s="14"/>
      <c r="DYU95" s="14"/>
      <c r="DYV95" s="14"/>
      <c r="DYW95" s="14"/>
      <c r="DYX95" s="14"/>
      <c r="DYY95" s="14"/>
      <c r="DYZ95" s="14"/>
      <c r="DZA95" s="14"/>
      <c r="DZB95" s="14"/>
      <c r="DZC95" s="14"/>
      <c r="DZD95" s="14"/>
      <c r="DZE95" s="14"/>
      <c r="DZF95" s="14"/>
      <c r="DZG95" s="14"/>
      <c r="DZH95" s="14"/>
      <c r="DZI95" s="14"/>
      <c r="DZJ95" s="14"/>
      <c r="DZK95" s="14"/>
      <c r="DZL95" s="14"/>
      <c r="DZM95" s="14"/>
      <c r="DZN95" s="14"/>
      <c r="DZO95" s="14"/>
      <c r="DZP95" s="14"/>
      <c r="DZQ95" s="14"/>
      <c r="DZR95" s="14"/>
      <c r="DZS95" s="14"/>
      <c r="DZT95" s="14"/>
      <c r="DZU95" s="14"/>
      <c r="DZV95" s="14"/>
      <c r="DZW95" s="14"/>
      <c r="DZX95" s="14"/>
      <c r="DZY95" s="14"/>
      <c r="DZZ95" s="14"/>
      <c r="EAA95" s="14"/>
      <c r="EAB95" s="14"/>
      <c r="EAC95" s="14"/>
      <c r="EAD95" s="14"/>
      <c r="EAE95" s="14"/>
      <c r="EAF95" s="14"/>
      <c r="EAG95" s="14"/>
      <c r="EAH95" s="14"/>
      <c r="EAI95" s="14"/>
      <c r="EAJ95" s="14"/>
      <c r="EAK95" s="14"/>
      <c r="EAL95" s="14"/>
      <c r="EAM95" s="14"/>
      <c r="EAN95" s="14"/>
      <c r="EAO95" s="14"/>
      <c r="EAP95" s="14"/>
      <c r="EAQ95" s="14"/>
      <c r="EAR95" s="14"/>
      <c r="EAS95" s="14"/>
      <c r="EAT95" s="14"/>
      <c r="EAU95" s="14"/>
      <c r="EAV95" s="14"/>
      <c r="EAW95" s="14"/>
      <c r="EAX95" s="14"/>
      <c r="EAY95" s="14"/>
      <c r="EAZ95" s="14"/>
      <c r="EBA95" s="14"/>
      <c r="EBB95" s="14"/>
      <c r="EBC95" s="14"/>
      <c r="EBD95" s="14"/>
      <c r="EBE95" s="14"/>
      <c r="EBF95" s="14"/>
      <c r="EBG95" s="14"/>
      <c r="EBH95" s="14"/>
      <c r="EBI95" s="14"/>
      <c r="EBJ95" s="14"/>
      <c r="EBK95" s="14"/>
      <c r="EBL95" s="14"/>
      <c r="EBM95" s="14"/>
      <c r="EBN95" s="14"/>
      <c r="EBO95" s="14"/>
      <c r="EBP95" s="14"/>
      <c r="EBQ95" s="14"/>
      <c r="EBR95" s="14"/>
      <c r="EBS95" s="14"/>
      <c r="EBT95" s="14"/>
      <c r="EBU95" s="14"/>
      <c r="EBV95" s="14"/>
      <c r="EBW95" s="14"/>
      <c r="EBX95" s="14"/>
      <c r="EBY95" s="14"/>
      <c r="EBZ95" s="14"/>
      <c r="ECA95" s="14"/>
      <c r="ECB95" s="14"/>
      <c r="ECC95" s="14"/>
      <c r="ECD95" s="14"/>
      <c r="ECE95" s="14"/>
      <c r="ECF95" s="14"/>
      <c r="ECG95" s="14"/>
      <c r="ECH95" s="14"/>
      <c r="ECI95" s="14"/>
      <c r="ECJ95" s="14"/>
      <c r="ECK95" s="14"/>
      <c r="ECL95" s="14"/>
      <c r="ECM95" s="14"/>
      <c r="ECN95" s="14"/>
      <c r="ECO95" s="14"/>
      <c r="ECP95" s="14"/>
      <c r="ECQ95" s="14"/>
      <c r="ECR95" s="14"/>
      <c r="ECS95" s="14"/>
      <c r="ECT95" s="14"/>
      <c r="ECU95" s="14"/>
      <c r="ECV95" s="14"/>
      <c r="ECW95" s="14"/>
      <c r="ECX95" s="14"/>
      <c r="ECY95" s="14"/>
      <c r="ECZ95" s="14"/>
      <c r="EDA95" s="14"/>
      <c r="EDB95" s="14"/>
      <c r="EDC95" s="14"/>
      <c r="EDD95" s="14"/>
      <c r="EDE95" s="14"/>
      <c r="EDF95" s="14"/>
      <c r="EDG95" s="14"/>
      <c r="EDH95" s="14"/>
      <c r="EDI95" s="14"/>
      <c r="EDJ95" s="14"/>
      <c r="EDK95" s="14"/>
      <c r="EDL95" s="14"/>
      <c r="EDM95" s="14"/>
      <c r="EDN95" s="14"/>
      <c r="EDO95" s="14"/>
      <c r="EDP95" s="14"/>
      <c r="EDQ95" s="14"/>
      <c r="EDR95" s="14"/>
      <c r="EDS95" s="14"/>
      <c r="EDT95" s="14"/>
      <c r="EDU95" s="14"/>
      <c r="EDV95" s="14"/>
      <c r="EDW95" s="14"/>
      <c r="EDX95" s="14"/>
      <c r="EDY95" s="14"/>
      <c r="EDZ95" s="14"/>
      <c r="EEA95" s="14"/>
      <c r="EEB95" s="14"/>
      <c r="EEC95" s="14"/>
      <c r="EED95" s="14"/>
      <c r="EEE95" s="14"/>
      <c r="EEF95" s="14"/>
      <c r="EEG95" s="14"/>
      <c r="EEH95" s="14"/>
      <c r="EEI95" s="14"/>
      <c r="EEJ95" s="14"/>
      <c r="EEK95" s="14"/>
      <c r="EEL95" s="14"/>
      <c r="EEM95" s="14"/>
      <c r="EEN95" s="14"/>
      <c r="EEO95" s="14"/>
      <c r="EEP95" s="14"/>
      <c r="EEQ95" s="14"/>
      <c r="EER95" s="14"/>
      <c r="EES95" s="14"/>
      <c r="EET95" s="14"/>
      <c r="EEU95" s="14"/>
      <c r="EEV95" s="14"/>
      <c r="EEW95" s="14"/>
      <c r="EEX95" s="14"/>
      <c r="EEY95" s="14"/>
      <c r="EEZ95" s="14"/>
      <c r="EFA95" s="14"/>
      <c r="EFB95" s="14"/>
      <c r="EFC95" s="14"/>
      <c r="EFD95" s="14"/>
      <c r="EFE95" s="14"/>
      <c r="EFF95" s="14"/>
      <c r="EFG95" s="14"/>
      <c r="EFH95" s="14"/>
      <c r="EFI95" s="14"/>
      <c r="EFJ95" s="14"/>
      <c r="EFK95" s="14"/>
      <c r="EFL95" s="14"/>
      <c r="EFM95" s="14"/>
      <c r="EFN95" s="14"/>
      <c r="EFO95" s="14"/>
      <c r="EFP95" s="14"/>
      <c r="EFQ95" s="14"/>
      <c r="EFR95" s="14"/>
      <c r="EFS95" s="14"/>
      <c r="EFT95" s="14"/>
      <c r="EFU95" s="14"/>
      <c r="EFV95" s="14"/>
      <c r="EFW95" s="14"/>
      <c r="EFX95" s="14"/>
      <c r="EFY95" s="14"/>
      <c r="EFZ95" s="14"/>
      <c r="EGA95" s="14"/>
      <c r="EGB95" s="14"/>
      <c r="EGC95" s="14"/>
      <c r="EGD95" s="14"/>
      <c r="EGE95" s="14"/>
      <c r="EGF95" s="14"/>
      <c r="EGG95" s="14"/>
      <c r="EGH95" s="14"/>
      <c r="EGI95" s="14"/>
      <c r="EGJ95" s="14"/>
      <c r="EGK95" s="14"/>
      <c r="EGL95" s="14"/>
      <c r="EGM95" s="14"/>
      <c r="EGN95" s="14"/>
      <c r="EGO95" s="14"/>
      <c r="EGP95" s="14"/>
      <c r="EGQ95" s="14"/>
      <c r="EGR95" s="14"/>
      <c r="EGS95" s="14"/>
      <c r="EGT95" s="14"/>
      <c r="EGU95" s="14"/>
      <c r="EGV95" s="14"/>
      <c r="EGW95" s="14"/>
      <c r="EGX95" s="14"/>
      <c r="EGY95" s="14"/>
      <c r="EGZ95" s="14"/>
      <c r="EHA95" s="14"/>
      <c r="EHB95" s="14"/>
      <c r="EHC95" s="14"/>
      <c r="EHD95" s="14"/>
      <c r="EHE95" s="14"/>
      <c r="EHF95" s="14"/>
      <c r="EHG95" s="14"/>
      <c r="EHH95" s="14"/>
      <c r="EHI95" s="14"/>
      <c r="EHJ95" s="14"/>
      <c r="EHK95" s="14"/>
      <c r="EHL95" s="14"/>
      <c r="EHM95" s="14"/>
      <c r="EHN95" s="14"/>
      <c r="EHO95" s="14"/>
      <c r="EHP95" s="14"/>
      <c r="EHQ95" s="14"/>
      <c r="EHR95" s="14"/>
      <c r="EHS95" s="14"/>
      <c r="EHT95" s="14"/>
      <c r="EHU95" s="14"/>
      <c r="EHV95" s="14"/>
      <c r="EHW95" s="14"/>
      <c r="EHX95" s="14"/>
      <c r="EHY95" s="14"/>
      <c r="EHZ95" s="14"/>
      <c r="EIA95" s="14"/>
      <c r="EIB95" s="14"/>
      <c r="EIC95" s="14"/>
      <c r="EID95" s="14"/>
      <c r="EIE95" s="14"/>
      <c r="EIF95" s="14"/>
      <c r="EIG95" s="14"/>
      <c r="EIH95" s="14"/>
      <c r="EII95" s="14"/>
      <c r="EIJ95" s="14"/>
      <c r="EIK95" s="14"/>
      <c r="EIL95" s="14"/>
      <c r="EIM95" s="14"/>
      <c r="EIN95" s="14"/>
      <c r="EIO95" s="14"/>
      <c r="EIP95" s="14"/>
      <c r="EIQ95" s="14"/>
      <c r="EIR95" s="14"/>
      <c r="EIS95" s="14"/>
      <c r="EIT95" s="14"/>
      <c r="EIU95" s="14"/>
      <c r="EIV95" s="14"/>
      <c r="EIW95" s="14"/>
      <c r="EIX95" s="14"/>
      <c r="EIY95" s="14"/>
      <c r="EIZ95" s="14"/>
      <c r="EJA95" s="14"/>
      <c r="EJB95" s="14"/>
      <c r="EJC95" s="14"/>
      <c r="EJD95" s="14"/>
      <c r="EJE95" s="14"/>
      <c r="EJF95" s="14"/>
      <c r="EJG95" s="14"/>
      <c r="EJH95" s="14"/>
      <c r="EJI95" s="14"/>
      <c r="EJJ95" s="14"/>
      <c r="EJK95" s="14"/>
      <c r="EJL95" s="14"/>
      <c r="EJM95" s="14"/>
      <c r="EJN95" s="14"/>
      <c r="EJO95" s="14"/>
      <c r="EJP95" s="14"/>
      <c r="EJQ95" s="14"/>
      <c r="EJR95" s="14"/>
      <c r="EJS95" s="14"/>
      <c r="EJT95" s="14"/>
      <c r="EJU95" s="14"/>
      <c r="EJV95" s="14"/>
      <c r="EJW95" s="14"/>
      <c r="EJX95" s="14"/>
      <c r="EJY95" s="14"/>
      <c r="EJZ95" s="14"/>
      <c r="EKA95" s="14"/>
      <c r="EKB95" s="14"/>
      <c r="EKC95" s="14"/>
      <c r="EKD95" s="14"/>
      <c r="EKE95" s="14"/>
      <c r="EKF95" s="14"/>
      <c r="EKG95" s="14"/>
      <c r="EKH95" s="14"/>
      <c r="EKI95" s="14"/>
      <c r="EKJ95" s="14"/>
      <c r="EKK95" s="14"/>
      <c r="EKL95" s="14"/>
      <c r="EKM95" s="14"/>
      <c r="EKN95" s="14"/>
      <c r="EKO95" s="14"/>
      <c r="EKP95" s="14"/>
      <c r="EKQ95" s="14"/>
      <c r="EKR95" s="14"/>
      <c r="EKS95" s="14"/>
      <c r="EKT95" s="14"/>
      <c r="EKU95" s="14"/>
      <c r="EKV95" s="14"/>
      <c r="EKW95" s="14"/>
      <c r="EKX95" s="14"/>
      <c r="EKY95" s="14"/>
      <c r="EKZ95" s="14"/>
      <c r="ELA95" s="14"/>
      <c r="ELB95" s="14"/>
      <c r="ELC95" s="14"/>
      <c r="ELD95" s="14"/>
      <c r="ELE95" s="14"/>
      <c r="ELF95" s="14"/>
      <c r="ELG95" s="14"/>
      <c r="ELH95" s="14"/>
      <c r="ELI95" s="14"/>
      <c r="ELJ95" s="14"/>
      <c r="ELK95" s="14"/>
      <c r="ELL95" s="14"/>
      <c r="ELM95" s="14"/>
      <c r="ELN95" s="14"/>
      <c r="ELO95" s="14"/>
      <c r="ELP95" s="14"/>
      <c r="ELQ95" s="14"/>
      <c r="ELR95" s="14"/>
      <c r="ELS95" s="14"/>
      <c r="ELT95" s="14"/>
      <c r="ELU95" s="14"/>
      <c r="ELV95" s="14"/>
      <c r="ELW95" s="14"/>
      <c r="ELX95" s="14"/>
      <c r="ELY95" s="14"/>
      <c r="ELZ95" s="14"/>
      <c r="EMA95" s="14"/>
      <c r="EMB95" s="14"/>
      <c r="EMC95" s="14"/>
      <c r="EMD95" s="14"/>
      <c r="EME95" s="14"/>
      <c r="EMF95" s="14"/>
      <c r="EMG95" s="14"/>
      <c r="EMH95" s="14"/>
      <c r="EMI95" s="14"/>
      <c r="EMJ95" s="14"/>
      <c r="EMK95" s="14"/>
      <c r="EML95" s="14"/>
      <c r="EMM95" s="14"/>
      <c r="EMN95" s="14"/>
      <c r="EMO95" s="14"/>
      <c r="EMP95" s="14"/>
      <c r="EMQ95" s="14"/>
      <c r="EMR95" s="14"/>
      <c r="EMS95" s="14"/>
      <c r="EMT95" s="14"/>
      <c r="EMU95" s="14"/>
      <c r="EMV95" s="14"/>
      <c r="EMW95" s="14"/>
      <c r="EMX95" s="14"/>
      <c r="EMY95" s="14"/>
      <c r="EMZ95" s="14"/>
      <c r="ENA95" s="14"/>
      <c r="ENB95" s="14"/>
      <c r="ENC95" s="14"/>
      <c r="END95" s="14"/>
      <c r="ENE95" s="14"/>
      <c r="ENF95" s="14"/>
      <c r="ENG95" s="14"/>
      <c r="ENH95" s="14"/>
      <c r="ENI95" s="14"/>
      <c r="ENJ95" s="14"/>
      <c r="ENK95" s="14"/>
      <c r="ENL95" s="14"/>
      <c r="ENM95" s="14"/>
      <c r="ENN95" s="14"/>
      <c r="ENO95" s="14"/>
      <c r="ENP95" s="14"/>
      <c r="ENQ95" s="14"/>
      <c r="ENR95" s="14"/>
      <c r="ENS95" s="14"/>
      <c r="ENT95" s="14"/>
      <c r="ENU95" s="14"/>
      <c r="ENV95" s="14"/>
      <c r="ENW95" s="14"/>
      <c r="ENX95" s="14"/>
      <c r="ENY95" s="14"/>
      <c r="ENZ95" s="14"/>
      <c r="EOA95" s="14"/>
      <c r="EOB95" s="14"/>
      <c r="EOC95" s="14"/>
      <c r="EOD95" s="14"/>
      <c r="EOE95" s="14"/>
      <c r="EOF95" s="14"/>
      <c r="EOG95" s="14"/>
      <c r="EOH95" s="14"/>
      <c r="EOI95" s="14"/>
      <c r="EOJ95" s="14"/>
      <c r="EOK95" s="14"/>
      <c r="EOL95" s="14"/>
      <c r="EOM95" s="14"/>
      <c r="EON95" s="14"/>
      <c r="EOO95" s="14"/>
      <c r="EOP95" s="14"/>
      <c r="EOQ95" s="14"/>
      <c r="EOR95" s="14"/>
      <c r="EOS95" s="14"/>
      <c r="EOT95" s="14"/>
      <c r="EOU95" s="14"/>
      <c r="EOV95" s="14"/>
      <c r="EOW95" s="14"/>
      <c r="EOX95" s="14"/>
      <c r="EOY95" s="14"/>
      <c r="EOZ95" s="14"/>
      <c r="EPA95" s="14"/>
      <c r="EPB95" s="14"/>
      <c r="EPC95" s="14"/>
      <c r="EPD95" s="14"/>
      <c r="EPE95" s="14"/>
      <c r="EPF95" s="14"/>
      <c r="EPG95" s="14"/>
      <c r="EPH95" s="14"/>
      <c r="EPI95" s="14"/>
      <c r="EPJ95" s="14"/>
      <c r="EPK95" s="14"/>
      <c r="EPL95" s="14"/>
      <c r="EPM95" s="14"/>
      <c r="EPN95" s="14"/>
      <c r="EPO95" s="14"/>
      <c r="EPP95" s="14"/>
      <c r="EPQ95" s="14"/>
      <c r="EPR95" s="14"/>
      <c r="EPS95" s="14"/>
      <c r="EPT95" s="14"/>
      <c r="EPU95" s="14"/>
      <c r="EPV95" s="14"/>
      <c r="EPW95" s="14"/>
      <c r="EPX95" s="14"/>
      <c r="EPY95" s="14"/>
      <c r="EPZ95" s="14"/>
      <c r="EQA95" s="14"/>
      <c r="EQB95" s="14"/>
      <c r="EQC95" s="14"/>
      <c r="EQD95" s="14"/>
      <c r="EQE95" s="14"/>
      <c r="EQF95" s="14"/>
      <c r="EQG95" s="14"/>
      <c r="EQH95" s="14"/>
      <c r="EQI95" s="14"/>
      <c r="EQJ95" s="14"/>
      <c r="EQK95" s="14"/>
      <c r="EQL95" s="14"/>
      <c r="EQM95" s="14"/>
      <c r="EQN95" s="14"/>
      <c r="EQO95" s="14"/>
      <c r="EQP95" s="14"/>
      <c r="EQQ95" s="14"/>
      <c r="EQR95" s="14"/>
      <c r="EQS95" s="14"/>
      <c r="EQT95" s="14"/>
      <c r="EQU95" s="14"/>
      <c r="EQV95" s="14"/>
      <c r="EQW95" s="14"/>
      <c r="EQX95" s="14"/>
      <c r="EQY95" s="14"/>
      <c r="EQZ95" s="14"/>
      <c r="ERA95" s="14"/>
      <c r="ERB95" s="14"/>
      <c r="ERC95" s="14"/>
      <c r="ERD95" s="14"/>
      <c r="ERE95" s="14"/>
      <c r="ERF95" s="14"/>
      <c r="ERG95" s="14"/>
      <c r="ERH95" s="14"/>
      <c r="ERI95" s="14"/>
      <c r="ERJ95" s="14"/>
      <c r="ERK95" s="14"/>
      <c r="ERL95" s="14"/>
      <c r="ERM95" s="14"/>
      <c r="ERN95" s="14"/>
      <c r="ERO95" s="14"/>
      <c r="ERP95" s="14"/>
      <c r="ERQ95" s="14"/>
      <c r="ERR95" s="14"/>
      <c r="ERS95" s="14"/>
      <c r="ERT95" s="14"/>
      <c r="ERU95" s="14"/>
      <c r="ERV95" s="14"/>
      <c r="ERW95" s="14"/>
      <c r="ERX95" s="14"/>
      <c r="ERY95" s="14"/>
      <c r="ERZ95" s="14"/>
      <c r="ESA95" s="14"/>
      <c r="ESB95" s="14"/>
      <c r="ESC95" s="14"/>
      <c r="ESD95" s="14"/>
      <c r="ESE95" s="14"/>
      <c r="ESF95" s="14"/>
      <c r="ESG95" s="14"/>
      <c r="ESH95" s="14"/>
      <c r="ESI95" s="14"/>
      <c r="ESJ95" s="14"/>
      <c r="ESK95" s="14"/>
      <c r="ESL95" s="14"/>
      <c r="ESM95" s="14"/>
      <c r="ESN95" s="14"/>
      <c r="ESO95" s="14"/>
      <c r="ESP95" s="14"/>
      <c r="ESQ95" s="14"/>
      <c r="ESR95" s="14"/>
      <c r="ESS95" s="14"/>
      <c r="EST95" s="14"/>
      <c r="ESU95" s="14"/>
      <c r="ESV95" s="14"/>
      <c r="ESW95" s="14"/>
      <c r="ESX95" s="14"/>
      <c r="ESY95" s="14"/>
      <c r="ESZ95" s="14"/>
      <c r="ETA95" s="14"/>
      <c r="ETB95" s="14"/>
      <c r="ETC95" s="14"/>
      <c r="ETD95" s="14"/>
      <c r="ETE95" s="14"/>
      <c r="ETF95" s="14"/>
      <c r="ETG95" s="14"/>
      <c r="ETH95" s="14"/>
      <c r="ETI95" s="14"/>
      <c r="ETJ95" s="14"/>
      <c r="ETK95" s="14"/>
      <c r="ETL95" s="14"/>
      <c r="ETM95" s="14"/>
      <c r="ETN95" s="14"/>
      <c r="ETO95" s="14"/>
      <c r="ETP95" s="14"/>
      <c r="ETQ95" s="14"/>
      <c r="ETR95" s="14"/>
      <c r="ETS95" s="14"/>
      <c r="ETT95" s="14"/>
      <c r="ETU95" s="14"/>
      <c r="ETV95" s="14"/>
      <c r="ETW95" s="14"/>
      <c r="ETX95" s="14"/>
      <c r="ETY95" s="14"/>
      <c r="ETZ95" s="14"/>
      <c r="EUA95" s="14"/>
      <c r="EUB95" s="14"/>
      <c r="EUC95" s="14"/>
      <c r="EUD95" s="14"/>
      <c r="EUE95" s="14"/>
      <c r="EUF95" s="14"/>
      <c r="EUG95" s="14"/>
      <c r="EUH95" s="14"/>
      <c r="EUI95" s="14"/>
      <c r="EUJ95" s="14"/>
      <c r="EUK95" s="14"/>
      <c r="EUL95" s="14"/>
      <c r="EUM95" s="14"/>
      <c r="EUN95" s="14"/>
      <c r="EUO95" s="14"/>
      <c r="EUP95" s="14"/>
      <c r="EUQ95" s="14"/>
      <c r="EUR95" s="14"/>
      <c r="EUS95" s="14"/>
      <c r="EUT95" s="14"/>
      <c r="EUU95" s="14"/>
      <c r="EUV95" s="14"/>
      <c r="EUW95" s="14"/>
      <c r="EUX95" s="14"/>
      <c r="EUY95" s="14"/>
      <c r="EUZ95" s="14"/>
      <c r="EVA95" s="14"/>
      <c r="EVB95" s="14"/>
      <c r="EVC95" s="14"/>
      <c r="EVD95" s="14"/>
      <c r="EVE95" s="14"/>
      <c r="EVF95" s="14"/>
      <c r="EVG95" s="14"/>
      <c r="EVH95" s="14"/>
      <c r="EVI95" s="14"/>
      <c r="EVJ95" s="14"/>
      <c r="EVK95" s="14"/>
      <c r="EVL95" s="14"/>
      <c r="EVM95" s="14"/>
      <c r="EVN95" s="14"/>
      <c r="EVO95" s="14"/>
      <c r="EVP95" s="14"/>
      <c r="EVQ95" s="14"/>
      <c r="EVR95" s="14"/>
      <c r="EVS95" s="14"/>
      <c r="EVT95" s="14"/>
      <c r="EVU95" s="14"/>
      <c r="EVV95" s="14"/>
      <c r="EVW95" s="14"/>
      <c r="EVX95" s="14"/>
      <c r="EVY95" s="14"/>
      <c r="EVZ95" s="14"/>
      <c r="EWA95" s="14"/>
      <c r="EWB95" s="14"/>
      <c r="EWC95" s="14"/>
      <c r="EWD95" s="14"/>
      <c r="EWE95" s="14"/>
      <c r="EWF95" s="14"/>
      <c r="EWG95" s="14"/>
      <c r="EWH95" s="14"/>
      <c r="EWI95" s="14"/>
      <c r="EWJ95" s="14"/>
      <c r="EWK95" s="14"/>
      <c r="EWL95" s="14"/>
      <c r="EWM95" s="14"/>
      <c r="EWN95" s="14"/>
      <c r="EWO95" s="14"/>
      <c r="EWP95" s="14"/>
      <c r="EWQ95" s="14"/>
      <c r="EWR95" s="14"/>
      <c r="EWS95" s="14"/>
      <c r="EWT95" s="14"/>
      <c r="EWU95" s="14"/>
      <c r="EWV95" s="14"/>
      <c r="EWW95" s="14"/>
      <c r="EWX95" s="14"/>
      <c r="EWY95" s="14"/>
      <c r="EWZ95" s="14"/>
      <c r="EXA95" s="14"/>
      <c r="EXB95" s="14"/>
      <c r="EXC95" s="14"/>
      <c r="EXD95" s="14"/>
      <c r="EXE95" s="14"/>
      <c r="EXF95" s="14"/>
      <c r="EXG95" s="14"/>
      <c r="EXH95" s="14"/>
      <c r="EXI95" s="14"/>
      <c r="EXJ95" s="14"/>
      <c r="EXK95" s="14"/>
      <c r="EXL95" s="14"/>
      <c r="EXM95" s="14"/>
      <c r="EXN95" s="14"/>
      <c r="EXO95" s="14"/>
      <c r="EXP95" s="14"/>
      <c r="EXQ95" s="14"/>
      <c r="EXR95" s="14"/>
      <c r="EXS95" s="14"/>
      <c r="EXT95" s="14"/>
      <c r="EXU95" s="14"/>
      <c r="EXV95" s="14"/>
      <c r="EXW95" s="14"/>
      <c r="EXX95" s="14"/>
      <c r="EXY95" s="14"/>
      <c r="EXZ95" s="14"/>
      <c r="EYA95" s="14"/>
      <c r="EYB95" s="14"/>
      <c r="EYC95" s="14"/>
      <c r="EYD95" s="14"/>
      <c r="EYE95" s="14"/>
      <c r="EYF95" s="14"/>
      <c r="EYG95" s="14"/>
      <c r="EYH95" s="14"/>
      <c r="EYI95" s="14"/>
      <c r="EYJ95" s="14"/>
      <c r="EYK95" s="14"/>
      <c r="EYL95" s="14"/>
      <c r="EYM95" s="14"/>
      <c r="EYN95" s="14"/>
      <c r="EYO95" s="14"/>
      <c r="EYP95" s="14"/>
      <c r="EYQ95" s="14"/>
      <c r="EYR95" s="14"/>
      <c r="EYS95" s="14"/>
      <c r="EYT95" s="14"/>
      <c r="EYU95" s="14"/>
      <c r="EYV95" s="14"/>
      <c r="EYW95" s="14"/>
      <c r="EYX95" s="14"/>
      <c r="EYY95" s="14"/>
      <c r="EYZ95" s="14"/>
      <c r="EZA95" s="14"/>
      <c r="EZB95" s="14"/>
      <c r="EZC95" s="14"/>
      <c r="EZD95" s="14"/>
      <c r="EZE95" s="14"/>
      <c r="EZF95" s="14"/>
      <c r="EZG95" s="14"/>
      <c r="EZH95" s="14"/>
      <c r="EZI95" s="14"/>
      <c r="EZJ95" s="14"/>
      <c r="EZK95" s="14"/>
      <c r="EZL95" s="14"/>
      <c r="EZM95" s="14"/>
      <c r="EZN95" s="14"/>
      <c r="EZO95" s="14"/>
      <c r="EZP95" s="14"/>
      <c r="EZQ95" s="14"/>
      <c r="EZR95" s="14"/>
      <c r="EZS95" s="14"/>
      <c r="EZT95" s="14"/>
      <c r="EZU95" s="14"/>
      <c r="EZV95" s="14"/>
      <c r="EZW95" s="14"/>
      <c r="EZX95" s="14"/>
      <c r="EZY95" s="14"/>
      <c r="EZZ95" s="14"/>
      <c r="FAA95" s="14"/>
      <c r="FAB95" s="14"/>
      <c r="FAC95" s="14"/>
      <c r="FAD95" s="14"/>
      <c r="FAE95" s="14"/>
      <c r="FAF95" s="14"/>
      <c r="FAG95" s="14"/>
      <c r="FAH95" s="14"/>
      <c r="FAI95" s="14"/>
      <c r="FAJ95" s="14"/>
      <c r="FAK95" s="14"/>
      <c r="FAL95" s="14"/>
      <c r="FAM95" s="14"/>
      <c r="FAN95" s="14"/>
      <c r="FAO95" s="14"/>
      <c r="FAP95" s="14"/>
      <c r="FAQ95" s="14"/>
      <c r="FAR95" s="14"/>
      <c r="FAS95" s="14"/>
      <c r="FAT95" s="14"/>
      <c r="FAU95" s="14"/>
      <c r="FAV95" s="14"/>
      <c r="FAW95" s="14"/>
      <c r="FAX95" s="14"/>
      <c r="FAY95" s="14"/>
      <c r="FAZ95" s="14"/>
      <c r="FBA95" s="14"/>
      <c r="FBB95" s="14"/>
      <c r="FBC95" s="14"/>
      <c r="FBD95" s="14"/>
      <c r="FBE95" s="14"/>
      <c r="FBF95" s="14"/>
      <c r="FBG95" s="14"/>
      <c r="FBH95" s="14"/>
      <c r="FBI95" s="14"/>
      <c r="FBJ95" s="14"/>
      <c r="FBK95" s="14"/>
      <c r="FBL95" s="14"/>
      <c r="FBM95" s="14"/>
      <c r="FBN95" s="14"/>
      <c r="FBO95" s="14"/>
      <c r="FBP95" s="14"/>
      <c r="FBQ95" s="14"/>
      <c r="FBR95" s="14"/>
      <c r="FBS95" s="14"/>
      <c r="FBT95" s="14"/>
      <c r="FBU95" s="14"/>
      <c r="FBV95" s="14"/>
      <c r="FBW95" s="14"/>
      <c r="FBX95" s="14"/>
      <c r="FBY95" s="14"/>
      <c r="FBZ95" s="14"/>
      <c r="FCA95" s="14"/>
      <c r="FCB95" s="14"/>
      <c r="FCC95" s="14"/>
      <c r="FCD95" s="14"/>
      <c r="FCE95" s="14"/>
      <c r="FCF95" s="14"/>
      <c r="FCG95" s="14"/>
      <c r="FCH95" s="14"/>
      <c r="FCI95" s="14"/>
      <c r="FCJ95" s="14"/>
      <c r="FCK95" s="14"/>
      <c r="FCL95" s="14"/>
      <c r="FCM95" s="14"/>
      <c r="FCN95" s="14"/>
      <c r="FCO95" s="14"/>
      <c r="FCP95" s="14"/>
      <c r="FCQ95" s="14"/>
      <c r="FCR95" s="14"/>
      <c r="FCS95" s="14"/>
      <c r="FCT95" s="14"/>
      <c r="FCU95" s="14"/>
      <c r="FCV95" s="14"/>
      <c r="FCW95" s="14"/>
      <c r="FCX95" s="14"/>
      <c r="FCY95" s="14"/>
      <c r="FCZ95" s="14"/>
      <c r="FDA95" s="14"/>
      <c r="FDB95" s="14"/>
      <c r="FDC95" s="14"/>
      <c r="FDD95" s="14"/>
      <c r="FDE95" s="14"/>
      <c r="FDF95" s="14"/>
      <c r="FDG95" s="14"/>
      <c r="FDH95" s="14"/>
      <c r="FDI95" s="14"/>
      <c r="FDJ95" s="14"/>
      <c r="FDK95" s="14"/>
      <c r="FDL95" s="14"/>
      <c r="FDM95" s="14"/>
      <c r="FDN95" s="14"/>
      <c r="FDO95" s="14"/>
      <c r="FDP95" s="14"/>
      <c r="FDQ95" s="14"/>
      <c r="FDR95" s="14"/>
      <c r="FDS95" s="14"/>
      <c r="FDT95" s="14"/>
      <c r="FDU95" s="14"/>
      <c r="FDV95" s="14"/>
      <c r="FDW95" s="14"/>
      <c r="FDX95" s="14"/>
      <c r="FDY95" s="14"/>
      <c r="FDZ95" s="14"/>
      <c r="FEA95" s="14"/>
      <c r="FEB95" s="14"/>
      <c r="FEC95" s="14"/>
      <c r="FED95" s="14"/>
      <c r="FEE95" s="14"/>
      <c r="FEF95" s="14"/>
      <c r="FEG95" s="14"/>
      <c r="FEH95" s="14"/>
      <c r="FEI95" s="14"/>
      <c r="FEJ95" s="14"/>
      <c r="FEK95" s="14"/>
      <c r="FEL95" s="14"/>
      <c r="FEM95" s="14"/>
      <c r="FEN95" s="14"/>
      <c r="FEO95" s="14"/>
      <c r="FEP95" s="14"/>
      <c r="FEQ95" s="14"/>
      <c r="FER95" s="14"/>
      <c r="FES95" s="14"/>
      <c r="FET95" s="14"/>
      <c r="FEU95" s="14"/>
      <c r="FEV95" s="14"/>
      <c r="FEW95" s="14"/>
      <c r="FEX95" s="14"/>
      <c r="FEY95" s="14"/>
      <c r="FEZ95" s="14"/>
      <c r="FFA95" s="14"/>
      <c r="FFB95" s="14"/>
      <c r="FFC95" s="14"/>
      <c r="FFD95" s="14"/>
      <c r="FFE95" s="14"/>
      <c r="FFF95" s="14"/>
      <c r="FFG95" s="14"/>
      <c r="FFH95" s="14"/>
      <c r="FFI95" s="14"/>
      <c r="FFJ95" s="14"/>
      <c r="FFK95" s="14"/>
      <c r="FFL95" s="14"/>
      <c r="FFM95" s="14"/>
      <c r="FFN95" s="14"/>
      <c r="FFO95" s="14"/>
      <c r="FFP95" s="14"/>
      <c r="FFQ95" s="14"/>
      <c r="FFR95" s="14"/>
      <c r="FFS95" s="14"/>
      <c r="FFT95" s="14"/>
      <c r="FFU95" s="14"/>
      <c r="FFV95" s="14"/>
      <c r="FFW95" s="14"/>
      <c r="FFX95" s="14"/>
      <c r="FFY95" s="14"/>
      <c r="FFZ95" s="14"/>
      <c r="FGA95" s="14"/>
      <c r="FGB95" s="14"/>
      <c r="FGC95" s="14"/>
      <c r="FGD95" s="14"/>
      <c r="FGE95" s="14"/>
      <c r="FGF95" s="14"/>
      <c r="FGG95" s="14"/>
      <c r="FGH95" s="14"/>
      <c r="FGI95" s="14"/>
      <c r="FGJ95" s="14"/>
      <c r="FGK95" s="14"/>
      <c r="FGL95" s="14"/>
      <c r="FGM95" s="14"/>
      <c r="FGN95" s="14"/>
      <c r="FGO95" s="14"/>
      <c r="FGP95" s="14"/>
      <c r="FGQ95" s="14"/>
      <c r="FGR95" s="14"/>
      <c r="FGS95" s="14"/>
      <c r="FGT95" s="14"/>
      <c r="FGU95" s="14"/>
      <c r="FGV95" s="14"/>
      <c r="FGW95" s="14"/>
      <c r="FGX95" s="14"/>
      <c r="FGY95" s="14"/>
      <c r="FGZ95" s="14"/>
      <c r="FHA95" s="14"/>
      <c r="FHB95" s="14"/>
      <c r="FHC95" s="14"/>
      <c r="FHD95" s="14"/>
      <c r="FHE95" s="14"/>
      <c r="FHF95" s="14"/>
      <c r="FHG95" s="14"/>
      <c r="FHH95" s="14"/>
      <c r="FHI95" s="14"/>
      <c r="FHJ95" s="14"/>
      <c r="FHK95" s="14"/>
      <c r="FHL95" s="14"/>
      <c r="FHM95" s="14"/>
      <c r="FHN95" s="14"/>
      <c r="FHO95" s="14"/>
      <c r="FHP95" s="14"/>
      <c r="FHQ95" s="14"/>
      <c r="FHR95" s="14"/>
      <c r="FHS95" s="14"/>
      <c r="FHT95" s="14"/>
      <c r="FHU95" s="14"/>
      <c r="FHV95" s="14"/>
      <c r="FHW95" s="14"/>
      <c r="FHX95" s="14"/>
      <c r="FHY95" s="14"/>
      <c r="FHZ95" s="14"/>
      <c r="FIA95" s="14"/>
      <c r="FIB95" s="14"/>
      <c r="FIC95" s="14"/>
      <c r="FID95" s="14"/>
      <c r="FIE95" s="14"/>
      <c r="FIF95" s="14"/>
      <c r="FIG95" s="14"/>
      <c r="FIH95" s="14"/>
      <c r="FII95" s="14"/>
      <c r="FIJ95" s="14"/>
      <c r="FIK95" s="14"/>
      <c r="FIL95" s="14"/>
      <c r="FIM95" s="14"/>
      <c r="FIN95" s="14"/>
      <c r="FIO95" s="14"/>
      <c r="FIP95" s="14"/>
      <c r="FIQ95" s="14"/>
      <c r="FIR95" s="14"/>
      <c r="FIS95" s="14"/>
      <c r="FIT95" s="14"/>
      <c r="FIU95" s="14"/>
      <c r="FIV95" s="14"/>
      <c r="FIW95" s="14"/>
      <c r="FIX95" s="14"/>
      <c r="FIY95" s="14"/>
      <c r="FIZ95" s="14"/>
      <c r="FJA95" s="14"/>
      <c r="FJB95" s="14"/>
      <c r="FJC95" s="14"/>
      <c r="FJD95" s="14"/>
      <c r="FJE95" s="14"/>
      <c r="FJF95" s="14"/>
      <c r="FJG95" s="14"/>
      <c r="FJH95" s="14"/>
      <c r="FJI95" s="14"/>
      <c r="FJJ95" s="14"/>
      <c r="FJK95" s="14"/>
      <c r="FJL95" s="14"/>
      <c r="FJM95" s="14"/>
      <c r="FJN95" s="14"/>
      <c r="FJO95" s="14"/>
      <c r="FJP95" s="14"/>
      <c r="FJQ95" s="14"/>
      <c r="FJR95" s="14"/>
      <c r="FJS95" s="14"/>
      <c r="FJT95" s="14"/>
      <c r="FJU95" s="14"/>
      <c r="FJV95" s="14"/>
      <c r="FJW95" s="14"/>
      <c r="FJX95" s="14"/>
      <c r="FJY95" s="14"/>
      <c r="FJZ95" s="14"/>
      <c r="FKA95" s="14"/>
      <c r="FKB95" s="14"/>
      <c r="FKC95" s="14"/>
      <c r="FKD95" s="14"/>
      <c r="FKE95" s="14"/>
      <c r="FKF95" s="14"/>
      <c r="FKG95" s="14"/>
      <c r="FKH95" s="14"/>
      <c r="FKI95" s="14"/>
      <c r="FKJ95" s="14"/>
      <c r="FKK95" s="14"/>
      <c r="FKL95" s="14"/>
      <c r="FKM95" s="14"/>
      <c r="FKN95" s="14"/>
      <c r="FKO95" s="14"/>
      <c r="FKP95" s="14"/>
      <c r="FKQ95" s="14"/>
      <c r="FKR95" s="14"/>
      <c r="FKS95" s="14"/>
      <c r="FKT95" s="14"/>
      <c r="FKU95" s="14"/>
      <c r="FKV95" s="14"/>
      <c r="FKW95" s="14"/>
      <c r="FKX95" s="14"/>
      <c r="FKY95" s="14"/>
      <c r="FKZ95" s="14"/>
      <c r="FLA95" s="14"/>
      <c r="FLB95" s="14"/>
      <c r="FLC95" s="14"/>
      <c r="FLD95" s="14"/>
      <c r="FLE95" s="14"/>
      <c r="FLF95" s="14"/>
      <c r="FLG95" s="14"/>
      <c r="FLH95" s="14"/>
      <c r="FLI95" s="14"/>
      <c r="FLJ95" s="14"/>
      <c r="FLK95" s="14"/>
      <c r="FLL95" s="14"/>
      <c r="FLM95" s="14"/>
      <c r="FLN95" s="14"/>
      <c r="FLO95" s="14"/>
      <c r="FLP95" s="14"/>
      <c r="FLQ95" s="14"/>
      <c r="FLR95" s="14"/>
      <c r="FLS95" s="14"/>
      <c r="FLT95" s="14"/>
      <c r="FLU95" s="14"/>
      <c r="FLV95" s="14"/>
      <c r="FLW95" s="14"/>
      <c r="FLX95" s="14"/>
      <c r="FLY95" s="14"/>
      <c r="FLZ95" s="14"/>
      <c r="FMA95" s="14"/>
      <c r="FMB95" s="14"/>
      <c r="FMC95" s="14"/>
      <c r="FMD95" s="14"/>
      <c r="FME95" s="14"/>
      <c r="FMF95" s="14"/>
      <c r="FMG95" s="14"/>
      <c r="FMH95" s="14"/>
      <c r="FMI95" s="14"/>
      <c r="FMJ95" s="14"/>
      <c r="FMK95" s="14"/>
      <c r="FML95" s="14"/>
      <c r="FMM95" s="14"/>
      <c r="FMN95" s="14"/>
      <c r="FMO95" s="14"/>
      <c r="FMP95" s="14"/>
      <c r="FMQ95" s="14"/>
      <c r="FMR95" s="14"/>
      <c r="FMS95" s="14"/>
      <c r="FMT95" s="14"/>
      <c r="FMU95" s="14"/>
      <c r="FMV95" s="14"/>
      <c r="FMW95" s="14"/>
      <c r="FMX95" s="14"/>
      <c r="FMY95" s="14"/>
      <c r="FMZ95" s="14"/>
      <c r="FNA95" s="14"/>
      <c r="FNB95" s="14"/>
      <c r="FNC95" s="14"/>
      <c r="FND95" s="14"/>
      <c r="FNE95" s="14"/>
      <c r="FNF95" s="14"/>
      <c r="FNG95" s="14"/>
      <c r="FNH95" s="14"/>
      <c r="FNI95" s="14"/>
      <c r="FNJ95" s="14"/>
      <c r="FNK95" s="14"/>
      <c r="FNL95" s="14"/>
      <c r="FNM95" s="14"/>
      <c r="FNN95" s="14"/>
      <c r="FNO95" s="14"/>
      <c r="FNP95" s="14"/>
      <c r="FNQ95" s="14"/>
      <c r="FNR95" s="14"/>
      <c r="FNS95" s="14"/>
      <c r="FNT95" s="14"/>
      <c r="FNU95" s="14"/>
      <c r="FNV95" s="14"/>
      <c r="FNW95" s="14"/>
      <c r="FNX95" s="14"/>
      <c r="FNY95" s="14"/>
      <c r="FNZ95" s="14"/>
      <c r="FOA95" s="14"/>
      <c r="FOB95" s="14"/>
      <c r="FOC95" s="14"/>
      <c r="FOD95" s="14"/>
      <c r="FOE95" s="14"/>
      <c r="FOF95" s="14"/>
      <c r="FOG95" s="14"/>
      <c r="FOH95" s="14"/>
      <c r="FOI95" s="14"/>
      <c r="FOJ95" s="14"/>
      <c r="FOK95" s="14"/>
      <c r="FOL95" s="14"/>
      <c r="FOM95" s="14"/>
      <c r="FON95" s="14"/>
      <c r="FOO95" s="14"/>
      <c r="FOP95" s="14"/>
      <c r="FOQ95" s="14"/>
      <c r="FOR95" s="14"/>
      <c r="FOS95" s="14"/>
      <c r="FOT95" s="14"/>
      <c r="FOU95" s="14"/>
      <c r="FOV95" s="14"/>
      <c r="FOW95" s="14"/>
      <c r="FOX95" s="14"/>
      <c r="FOY95" s="14"/>
      <c r="FOZ95" s="14"/>
      <c r="FPA95" s="14"/>
      <c r="FPB95" s="14"/>
      <c r="FPC95" s="14"/>
      <c r="FPD95" s="14"/>
      <c r="FPE95" s="14"/>
      <c r="FPF95" s="14"/>
      <c r="FPG95" s="14"/>
      <c r="FPH95" s="14"/>
      <c r="FPI95" s="14"/>
      <c r="FPJ95" s="14"/>
      <c r="FPK95" s="14"/>
      <c r="FPL95" s="14"/>
      <c r="FPM95" s="14"/>
      <c r="FPN95" s="14"/>
      <c r="FPO95" s="14"/>
      <c r="FPP95" s="14"/>
      <c r="FPQ95" s="14"/>
      <c r="FPR95" s="14"/>
      <c r="FPS95" s="14"/>
      <c r="FPT95" s="14"/>
      <c r="FPU95" s="14"/>
      <c r="FPV95" s="14"/>
      <c r="FPW95" s="14"/>
      <c r="FPX95" s="14"/>
      <c r="FPY95" s="14"/>
      <c r="FPZ95" s="14"/>
      <c r="FQA95" s="14"/>
      <c r="FQB95" s="14"/>
      <c r="FQC95" s="14"/>
      <c r="FQD95" s="14"/>
      <c r="FQE95" s="14"/>
      <c r="FQF95" s="14"/>
      <c r="FQG95" s="14"/>
      <c r="FQH95" s="14"/>
      <c r="FQI95" s="14"/>
      <c r="FQJ95" s="14"/>
      <c r="FQK95" s="14"/>
      <c r="FQL95" s="14"/>
      <c r="FQM95" s="14"/>
      <c r="FQN95" s="14"/>
      <c r="FQO95" s="14"/>
      <c r="FQP95" s="14"/>
      <c r="FQQ95" s="14"/>
      <c r="FQR95" s="14"/>
      <c r="FQS95" s="14"/>
      <c r="FQT95" s="14"/>
      <c r="FQU95" s="14"/>
      <c r="FQV95" s="14"/>
      <c r="FQW95" s="14"/>
      <c r="FQX95" s="14"/>
      <c r="FQY95" s="14"/>
      <c r="FQZ95" s="14"/>
      <c r="FRA95" s="14"/>
      <c r="FRB95" s="14"/>
      <c r="FRC95" s="14"/>
      <c r="FRD95" s="14"/>
      <c r="FRE95" s="14"/>
      <c r="FRF95" s="14"/>
      <c r="FRG95" s="14"/>
      <c r="FRH95" s="14"/>
      <c r="FRI95" s="14"/>
      <c r="FRJ95" s="14"/>
      <c r="FRK95" s="14"/>
      <c r="FRL95" s="14"/>
      <c r="FRM95" s="14"/>
      <c r="FRN95" s="14"/>
      <c r="FRO95" s="14"/>
      <c r="FRP95" s="14"/>
      <c r="FRQ95" s="14"/>
      <c r="FRR95" s="14"/>
      <c r="FRS95" s="14"/>
      <c r="FRT95" s="14"/>
      <c r="FRU95" s="14"/>
      <c r="FRV95" s="14"/>
      <c r="FRW95" s="14"/>
      <c r="FRX95" s="14"/>
      <c r="FRY95" s="14"/>
      <c r="FRZ95" s="14"/>
      <c r="FSA95" s="14"/>
      <c r="FSB95" s="14"/>
      <c r="FSC95" s="14"/>
      <c r="FSD95" s="14"/>
      <c r="FSE95" s="14"/>
      <c r="FSF95" s="14"/>
      <c r="FSG95" s="14"/>
      <c r="FSH95" s="14"/>
      <c r="FSI95" s="14"/>
      <c r="FSJ95" s="14"/>
      <c r="FSK95" s="14"/>
      <c r="FSL95" s="14"/>
      <c r="FSM95" s="14"/>
      <c r="FSN95" s="14"/>
      <c r="FSO95" s="14"/>
      <c r="FSP95" s="14"/>
      <c r="FSQ95" s="14"/>
      <c r="FSR95" s="14"/>
      <c r="FSS95" s="14"/>
      <c r="FST95" s="14"/>
      <c r="FSU95" s="14"/>
      <c r="FSV95" s="14"/>
      <c r="FSW95" s="14"/>
      <c r="FSX95" s="14"/>
      <c r="FSY95" s="14"/>
      <c r="FSZ95" s="14"/>
      <c r="FTA95" s="14"/>
      <c r="FTB95" s="14"/>
      <c r="FTC95" s="14"/>
      <c r="FTD95" s="14"/>
      <c r="FTE95" s="14"/>
      <c r="FTF95" s="14"/>
      <c r="FTG95" s="14"/>
      <c r="FTH95" s="14"/>
      <c r="FTI95" s="14"/>
      <c r="FTJ95" s="14"/>
      <c r="FTK95" s="14"/>
      <c r="FTL95" s="14"/>
      <c r="FTM95" s="14"/>
      <c r="FTN95" s="14"/>
      <c r="FTO95" s="14"/>
      <c r="FTP95" s="14"/>
      <c r="FTQ95" s="14"/>
      <c r="FTR95" s="14"/>
      <c r="FTS95" s="14"/>
      <c r="FTT95" s="14"/>
      <c r="FTU95" s="14"/>
      <c r="FTV95" s="14"/>
      <c r="FTW95" s="14"/>
      <c r="FTX95" s="14"/>
      <c r="FTY95" s="14"/>
      <c r="FTZ95" s="14"/>
      <c r="FUA95" s="14"/>
      <c r="FUB95" s="14"/>
      <c r="FUC95" s="14"/>
      <c r="FUD95" s="14"/>
      <c r="FUE95" s="14"/>
      <c r="FUF95" s="14"/>
      <c r="FUG95" s="14"/>
      <c r="FUH95" s="14"/>
      <c r="FUI95" s="14"/>
      <c r="FUJ95" s="14"/>
      <c r="FUK95" s="14"/>
      <c r="FUL95" s="14"/>
      <c r="FUM95" s="14"/>
      <c r="FUN95" s="14"/>
      <c r="FUO95" s="14"/>
      <c r="FUP95" s="14"/>
      <c r="FUQ95" s="14"/>
      <c r="FUR95" s="14"/>
      <c r="FUS95" s="14"/>
      <c r="FUT95" s="14"/>
      <c r="FUU95" s="14"/>
      <c r="FUV95" s="14"/>
      <c r="FUW95" s="14"/>
      <c r="FUX95" s="14"/>
      <c r="FUY95" s="14"/>
      <c r="FUZ95" s="14"/>
      <c r="FVA95" s="14"/>
      <c r="FVB95" s="14"/>
      <c r="FVC95" s="14"/>
      <c r="FVD95" s="14"/>
      <c r="FVE95" s="14"/>
      <c r="FVF95" s="14"/>
      <c r="FVG95" s="14"/>
      <c r="FVH95" s="14"/>
      <c r="FVI95" s="14"/>
      <c r="FVJ95" s="14"/>
      <c r="FVK95" s="14"/>
      <c r="FVL95" s="14"/>
      <c r="FVM95" s="14"/>
      <c r="FVN95" s="14"/>
      <c r="FVO95" s="14"/>
      <c r="FVP95" s="14"/>
      <c r="FVQ95" s="14"/>
      <c r="FVR95" s="14"/>
      <c r="FVS95" s="14"/>
      <c r="FVT95" s="14"/>
      <c r="FVU95" s="14"/>
      <c r="FVV95" s="14"/>
      <c r="FVW95" s="14"/>
      <c r="FVX95" s="14"/>
      <c r="FVY95" s="14"/>
      <c r="FVZ95" s="14"/>
      <c r="FWA95" s="14"/>
      <c r="FWB95" s="14"/>
      <c r="FWC95" s="14"/>
      <c r="FWD95" s="14"/>
      <c r="FWE95" s="14"/>
      <c r="FWF95" s="14"/>
      <c r="FWG95" s="14"/>
      <c r="FWH95" s="14"/>
      <c r="FWI95" s="14"/>
      <c r="FWJ95" s="14"/>
      <c r="FWK95" s="14"/>
      <c r="FWL95" s="14"/>
      <c r="FWM95" s="14"/>
      <c r="FWN95" s="14"/>
      <c r="FWO95" s="14"/>
      <c r="FWP95" s="14"/>
      <c r="FWQ95" s="14"/>
      <c r="FWR95" s="14"/>
      <c r="FWS95" s="14"/>
      <c r="FWT95" s="14"/>
      <c r="FWU95" s="14"/>
      <c r="FWV95" s="14"/>
      <c r="FWW95" s="14"/>
      <c r="FWX95" s="14"/>
      <c r="FWY95" s="14"/>
      <c r="FWZ95" s="14"/>
      <c r="FXA95" s="14"/>
      <c r="FXB95" s="14"/>
      <c r="FXC95" s="14"/>
      <c r="FXD95" s="14"/>
      <c r="FXE95" s="14"/>
      <c r="FXF95" s="14"/>
      <c r="FXG95" s="14"/>
      <c r="FXH95" s="14"/>
      <c r="FXI95" s="14"/>
      <c r="FXJ95" s="14"/>
      <c r="FXK95" s="14"/>
      <c r="FXL95" s="14"/>
      <c r="FXM95" s="14"/>
      <c r="FXN95" s="14"/>
      <c r="FXO95" s="14"/>
      <c r="FXP95" s="14"/>
      <c r="FXQ95" s="14"/>
      <c r="FXR95" s="14"/>
      <c r="FXS95" s="14"/>
      <c r="FXT95" s="14"/>
      <c r="FXU95" s="14"/>
      <c r="FXV95" s="14"/>
      <c r="FXW95" s="14"/>
      <c r="FXX95" s="14"/>
      <c r="FXY95" s="14"/>
      <c r="FXZ95" s="14"/>
      <c r="FYA95" s="14"/>
      <c r="FYB95" s="14"/>
      <c r="FYC95" s="14"/>
      <c r="FYD95" s="14"/>
      <c r="FYE95" s="14"/>
      <c r="FYF95" s="14"/>
      <c r="FYG95" s="14"/>
      <c r="FYH95" s="14"/>
      <c r="FYI95" s="14"/>
      <c r="FYJ95" s="14"/>
      <c r="FYK95" s="14"/>
      <c r="FYL95" s="14"/>
      <c r="FYM95" s="14"/>
      <c r="FYN95" s="14"/>
      <c r="FYO95" s="14"/>
      <c r="FYP95" s="14"/>
      <c r="FYQ95" s="14"/>
      <c r="FYR95" s="14"/>
      <c r="FYS95" s="14"/>
      <c r="FYT95" s="14"/>
      <c r="FYU95" s="14"/>
      <c r="FYV95" s="14"/>
      <c r="FYW95" s="14"/>
      <c r="FYX95" s="14"/>
      <c r="FYY95" s="14"/>
      <c r="FYZ95" s="14"/>
      <c r="FZA95" s="14"/>
      <c r="FZB95" s="14"/>
      <c r="FZC95" s="14"/>
      <c r="FZD95" s="14"/>
      <c r="FZE95" s="14"/>
      <c r="FZF95" s="14"/>
      <c r="FZG95" s="14"/>
      <c r="FZH95" s="14"/>
      <c r="FZI95" s="14"/>
      <c r="FZJ95" s="14"/>
      <c r="FZK95" s="14"/>
      <c r="FZL95" s="14"/>
      <c r="FZM95" s="14"/>
      <c r="FZN95" s="14"/>
      <c r="FZO95" s="14"/>
      <c r="FZP95" s="14"/>
      <c r="FZQ95" s="14"/>
      <c r="FZR95" s="14"/>
      <c r="FZS95" s="14"/>
      <c r="FZT95" s="14"/>
      <c r="FZU95" s="14"/>
      <c r="FZV95" s="14"/>
      <c r="FZW95" s="14"/>
      <c r="FZX95" s="14"/>
      <c r="FZY95" s="14"/>
      <c r="FZZ95" s="14"/>
      <c r="GAA95" s="14"/>
      <c r="GAB95" s="14"/>
      <c r="GAC95" s="14"/>
      <c r="GAD95" s="14"/>
      <c r="GAE95" s="14"/>
      <c r="GAF95" s="14"/>
      <c r="GAG95" s="14"/>
      <c r="GAH95" s="14"/>
      <c r="GAI95" s="14"/>
      <c r="GAJ95" s="14"/>
      <c r="GAK95" s="14"/>
      <c r="GAL95" s="14"/>
      <c r="GAM95" s="14"/>
      <c r="GAN95" s="14"/>
      <c r="GAO95" s="14"/>
      <c r="GAP95" s="14"/>
      <c r="GAQ95" s="14"/>
      <c r="GAR95" s="14"/>
      <c r="GAS95" s="14"/>
      <c r="GAT95" s="14"/>
      <c r="GAU95" s="14"/>
      <c r="GAV95" s="14"/>
      <c r="GAW95" s="14"/>
      <c r="GAX95" s="14"/>
      <c r="GAY95" s="14"/>
      <c r="GAZ95" s="14"/>
      <c r="GBA95" s="14"/>
      <c r="GBB95" s="14"/>
      <c r="GBC95" s="14"/>
      <c r="GBD95" s="14"/>
      <c r="GBE95" s="14"/>
      <c r="GBF95" s="14"/>
      <c r="GBG95" s="14"/>
      <c r="GBH95" s="14"/>
      <c r="GBI95" s="14"/>
      <c r="GBJ95" s="14"/>
      <c r="GBK95" s="14"/>
      <c r="GBL95" s="14"/>
      <c r="GBM95" s="14"/>
      <c r="GBN95" s="14"/>
      <c r="GBO95" s="14"/>
      <c r="GBP95" s="14"/>
      <c r="GBQ95" s="14"/>
      <c r="GBR95" s="14"/>
      <c r="GBS95" s="14"/>
      <c r="GBT95" s="14"/>
      <c r="GBU95" s="14"/>
      <c r="GBV95" s="14"/>
      <c r="GBW95" s="14"/>
      <c r="GBX95" s="14"/>
      <c r="GBY95" s="14"/>
      <c r="GBZ95" s="14"/>
      <c r="GCA95" s="14"/>
      <c r="GCB95" s="14"/>
      <c r="GCC95" s="14"/>
      <c r="GCD95" s="14"/>
      <c r="GCE95" s="14"/>
      <c r="GCF95" s="14"/>
      <c r="GCG95" s="14"/>
      <c r="GCH95" s="14"/>
      <c r="GCI95" s="14"/>
      <c r="GCJ95" s="14"/>
      <c r="GCK95" s="14"/>
      <c r="GCL95" s="14"/>
      <c r="GCM95" s="14"/>
      <c r="GCN95" s="14"/>
      <c r="GCO95" s="14"/>
      <c r="GCP95" s="14"/>
      <c r="GCQ95" s="14"/>
      <c r="GCR95" s="14"/>
      <c r="GCS95" s="14"/>
      <c r="GCT95" s="14"/>
      <c r="GCU95" s="14"/>
      <c r="GCV95" s="14"/>
      <c r="GCW95" s="14"/>
      <c r="GCX95" s="14"/>
      <c r="GCY95" s="14"/>
      <c r="GCZ95" s="14"/>
      <c r="GDA95" s="14"/>
      <c r="GDB95" s="14"/>
      <c r="GDC95" s="14"/>
      <c r="GDD95" s="14"/>
      <c r="GDE95" s="14"/>
      <c r="GDF95" s="14"/>
      <c r="GDG95" s="14"/>
      <c r="GDH95" s="14"/>
      <c r="GDI95" s="14"/>
      <c r="GDJ95" s="14"/>
      <c r="GDK95" s="14"/>
      <c r="GDL95" s="14"/>
      <c r="GDM95" s="14"/>
      <c r="GDN95" s="14"/>
      <c r="GDO95" s="14"/>
      <c r="GDP95" s="14"/>
      <c r="GDQ95" s="14"/>
      <c r="GDR95" s="14"/>
      <c r="GDS95" s="14"/>
      <c r="GDT95" s="14"/>
      <c r="GDU95" s="14"/>
      <c r="GDV95" s="14"/>
      <c r="GDW95" s="14"/>
      <c r="GDX95" s="14"/>
      <c r="GDY95" s="14"/>
      <c r="GDZ95" s="14"/>
      <c r="GEA95" s="14"/>
      <c r="GEB95" s="14"/>
      <c r="GEC95" s="14"/>
      <c r="GED95" s="14"/>
      <c r="GEE95" s="14"/>
      <c r="GEF95" s="14"/>
      <c r="GEG95" s="14"/>
      <c r="GEH95" s="14"/>
      <c r="GEI95" s="14"/>
      <c r="GEJ95" s="14"/>
      <c r="GEK95" s="14"/>
      <c r="GEL95" s="14"/>
      <c r="GEM95" s="14"/>
      <c r="GEN95" s="14"/>
      <c r="GEO95" s="14"/>
      <c r="GEP95" s="14"/>
      <c r="GEQ95" s="14"/>
      <c r="GER95" s="14"/>
      <c r="GES95" s="14"/>
      <c r="GET95" s="14"/>
      <c r="GEU95" s="14"/>
      <c r="GEV95" s="14"/>
      <c r="GEW95" s="14"/>
      <c r="GEX95" s="14"/>
      <c r="GEY95" s="14"/>
      <c r="GEZ95" s="14"/>
      <c r="GFA95" s="14"/>
      <c r="GFB95" s="14"/>
      <c r="GFC95" s="14"/>
      <c r="GFD95" s="14"/>
      <c r="GFE95" s="14"/>
      <c r="GFF95" s="14"/>
      <c r="GFG95" s="14"/>
      <c r="GFH95" s="14"/>
      <c r="GFI95" s="14"/>
      <c r="GFJ95" s="14"/>
      <c r="GFK95" s="14"/>
      <c r="GFL95" s="14"/>
      <c r="GFM95" s="14"/>
      <c r="GFN95" s="14"/>
      <c r="GFO95" s="14"/>
      <c r="GFP95" s="14"/>
      <c r="GFQ95" s="14"/>
      <c r="GFR95" s="14"/>
      <c r="GFS95" s="14"/>
      <c r="GFT95" s="14"/>
      <c r="GFU95" s="14"/>
      <c r="GFV95" s="14"/>
      <c r="GFW95" s="14"/>
      <c r="GFX95" s="14"/>
      <c r="GFY95" s="14"/>
      <c r="GFZ95" s="14"/>
      <c r="GGA95" s="14"/>
      <c r="GGB95" s="14"/>
      <c r="GGC95" s="14"/>
      <c r="GGD95" s="14"/>
      <c r="GGE95" s="14"/>
      <c r="GGF95" s="14"/>
      <c r="GGG95" s="14"/>
      <c r="GGH95" s="14"/>
      <c r="GGI95" s="14"/>
      <c r="GGJ95" s="14"/>
      <c r="GGK95" s="14"/>
      <c r="GGL95" s="14"/>
      <c r="GGM95" s="14"/>
      <c r="GGN95" s="14"/>
      <c r="GGO95" s="14"/>
      <c r="GGP95" s="14"/>
      <c r="GGQ95" s="14"/>
      <c r="GGR95" s="14"/>
      <c r="GGS95" s="14"/>
      <c r="GGT95" s="14"/>
      <c r="GGU95" s="14"/>
      <c r="GGV95" s="14"/>
      <c r="GGW95" s="14"/>
      <c r="GGX95" s="14"/>
      <c r="GGY95" s="14"/>
      <c r="GGZ95" s="14"/>
      <c r="GHA95" s="14"/>
      <c r="GHB95" s="14"/>
      <c r="GHC95" s="14"/>
      <c r="GHD95" s="14"/>
      <c r="GHE95" s="14"/>
      <c r="GHF95" s="14"/>
      <c r="GHG95" s="14"/>
      <c r="GHH95" s="14"/>
      <c r="GHI95" s="14"/>
      <c r="GHJ95" s="14"/>
      <c r="GHK95" s="14"/>
      <c r="GHL95" s="14"/>
      <c r="GHM95" s="14"/>
      <c r="GHN95" s="14"/>
      <c r="GHO95" s="14"/>
      <c r="GHP95" s="14"/>
      <c r="GHQ95" s="14"/>
      <c r="GHR95" s="14"/>
      <c r="GHS95" s="14"/>
      <c r="GHT95" s="14"/>
      <c r="GHU95" s="14"/>
      <c r="GHV95" s="14"/>
      <c r="GHW95" s="14"/>
      <c r="GHX95" s="14"/>
      <c r="GHY95" s="14"/>
      <c r="GHZ95" s="14"/>
      <c r="GIA95" s="14"/>
      <c r="GIB95" s="14"/>
      <c r="GIC95" s="14"/>
      <c r="GID95" s="14"/>
      <c r="GIE95" s="14"/>
      <c r="GIF95" s="14"/>
      <c r="GIG95" s="14"/>
      <c r="GIH95" s="14"/>
      <c r="GII95" s="14"/>
      <c r="GIJ95" s="14"/>
      <c r="GIK95" s="14"/>
      <c r="GIL95" s="14"/>
      <c r="GIM95" s="14"/>
      <c r="GIN95" s="14"/>
      <c r="GIO95" s="14"/>
      <c r="GIP95" s="14"/>
      <c r="GIQ95" s="14"/>
      <c r="GIR95" s="14"/>
      <c r="GIS95" s="14"/>
      <c r="GIT95" s="14"/>
      <c r="GIU95" s="14"/>
      <c r="GIV95" s="14"/>
      <c r="GIW95" s="14"/>
      <c r="GIX95" s="14"/>
      <c r="GIY95" s="14"/>
      <c r="GIZ95" s="14"/>
      <c r="GJA95" s="14"/>
      <c r="GJB95" s="14"/>
      <c r="GJC95" s="14"/>
      <c r="GJD95" s="14"/>
      <c r="GJE95" s="14"/>
      <c r="GJF95" s="14"/>
      <c r="GJG95" s="14"/>
      <c r="GJH95" s="14"/>
      <c r="GJI95" s="14"/>
      <c r="GJJ95" s="14"/>
      <c r="GJK95" s="14"/>
      <c r="GJL95" s="14"/>
      <c r="GJM95" s="14"/>
      <c r="GJN95" s="14"/>
      <c r="GJO95" s="14"/>
      <c r="GJP95" s="14"/>
      <c r="GJQ95" s="14"/>
      <c r="GJR95" s="14"/>
      <c r="GJS95" s="14"/>
      <c r="GJT95" s="14"/>
      <c r="GJU95" s="14"/>
      <c r="GJV95" s="14"/>
      <c r="GJW95" s="14"/>
      <c r="GJX95" s="14"/>
      <c r="GJY95" s="14"/>
      <c r="GJZ95" s="14"/>
      <c r="GKA95" s="14"/>
      <c r="GKB95" s="14"/>
      <c r="GKC95" s="14"/>
      <c r="GKD95" s="14"/>
      <c r="GKE95" s="14"/>
      <c r="GKF95" s="14"/>
      <c r="GKG95" s="14"/>
      <c r="GKH95" s="14"/>
      <c r="GKI95" s="14"/>
      <c r="GKJ95" s="14"/>
      <c r="GKK95" s="14"/>
      <c r="GKL95" s="14"/>
      <c r="GKM95" s="14"/>
      <c r="GKN95" s="14"/>
      <c r="GKO95" s="14"/>
      <c r="GKP95" s="14"/>
      <c r="GKQ95" s="14"/>
      <c r="GKR95" s="14"/>
      <c r="GKS95" s="14"/>
      <c r="GKT95" s="14"/>
      <c r="GKU95" s="14"/>
      <c r="GKV95" s="14"/>
      <c r="GKW95" s="14"/>
      <c r="GKX95" s="14"/>
      <c r="GKY95" s="14"/>
      <c r="GKZ95" s="14"/>
      <c r="GLA95" s="14"/>
      <c r="GLB95" s="14"/>
      <c r="GLC95" s="14"/>
      <c r="GLD95" s="14"/>
      <c r="GLE95" s="14"/>
      <c r="GLF95" s="14"/>
      <c r="GLG95" s="14"/>
      <c r="GLH95" s="14"/>
      <c r="GLI95" s="14"/>
      <c r="GLJ95" s="14"/>
      <c r="GLK95" s="14"/>
      <c r="GLL95" s="14"/>
      <c r="GLM95" s="14"/>
      <c r="GLN95" s="14"/>
      <c r="GLO95" s="14"/>
      <c r="GLP95" s="14"/>
      <c r="GLQ95" s="14"/>
      <c r="GLR95" s="14"/>
      <c r="GLS95" s="14"/>
      <c r="GLT95" s="14"/>
      <c r="GLU95" s="14"/>
      <c r="GLV95" s="14"/>
      <c r="GLW95" s="14"/>
      <c r="GLX95" s="14"/>
      <c r="GLY95" s="14"/>
      <c r="GLZ95" s="14"/>
      <c r="GMA95" s="14"/>
      <c r="GMB95" s="14"/>
      <c r="GMC95" s="14"/>
      <c r="GMD95" s="14"/>
      <c r="GME95" s="14"/>
      <c r="GMF95" s="14"/>
      <c r="GMG95" s="14"/>
      <c r="GMH95" s="14"/>
      <c r="GMI95" s="14"/>
      <c r="GMJ95" s="14"/>
      <c r="GMK95" s="14"/>
      <c r="GML95" s="14"/>
      <c r="GMM95" s="14"/>
      <c r="GMN95" s="14"/>
      <c r="GMO95" s="14"/>
      <c r="GMP95" s="14"/>
      <c r="GMQ95" s="14"/>
      <c r="GMR95" s="14"/>
      <c r="GMS95" s="14"/>
      <c r="GMT95" s="14"/>
      <c r="GMU95" s="14"/>
      <c r="GMV95" s="14"/>
      <c r="GMW95" s="14"/>
      <c r="GMX95" s="14"/>
      <c r="GMY95" s="14"/>
      <c r="GMZ95" s="14"/>
      <c r="GNA95" s="14"/>
      <c r="GNB95" s="14"/>
      <c r="GNC95" s="14"/>
      <c r="GND95" s="14"/>
      <c r="GNE95" s="14"/>
      <c r="GNF95" s="14"/>
      <c r="GNG95" s="14"/>
      <c r="GNH95" s="14"/>
      <c r="GNI95" s="14"/>
      <c r="GNJ95" s="14"/>
      <c r="GNK95" s="14"/>
      <c r="GNL95" s="14"/>
      <c r="GNM95" s="14"/>
      <c r="GNN95" s="14"/>
      <c r="GNO95" s="14"/>
      <c r="GNP95" s="14"/>
      <c r="GNQ95" s="14"/>
      <c r="GNR95" s="14"/>
      <c r="GNS95" s="14"/>
      <c r="GNT95" s="14"/>
      <c r="GNU95" s="14"/>
      <c r="GNV95" s="14"/>
      <c r="GNW95" s="14"/>
      <c r="GNX95" s="14"/>
      <c r="GNY95" s="14"/>
      <c r="GNZ95" s="14"/>
      <c r="GOA95" s="14"/>
      <c r="GOB95" s="14"/>
      <c r="GOC95" s="14"/>
      <c r="GOD95" s="14"/>
      <c r="GOE95" s="14"/>
      <c r="GOF95" s="14"/>
      <c r="GOG95" s="14"/>
      <c r="GOH95" s="14"/>
      <c r="GOI95" s="14"/>
      <c r="GOJ95" s="14"/>
      <c r="GOK95" s="14"/>
      <c r="GOL95" s="14"/>
      <c r="GOM95" s="14"/>
      <c r="GON95" s="14"/>
      <c r="GOO95" s="14"/>
      <c r="GOP95" s="14"/>
      <c r="GOQ95" s="14"/>
      <c r="GOR95" s="14"/>
      <c r="GOS95" s="14"/>
      <c r="GOT95" s="14"/>
      <c r="GOU95" s="14"/>
      <c r="GOV95" s="14"/>
      <c r="GOW95" s="14"/>
      <c r="GOX95" s="14"/>
      <c r="GOY95" s="14"/>
      <c r="GOZ95" s="14"/>
      <c r="GPA95" s="14"/>
      <c r="GPB95" s="14"/>
      <c r="GPC95" s="14"/>
      <c r="GPD95" s="14"/>
      <c r="GPE95" s="14"/>
      <c r="GPF95" s="14"/>
      <c r="GPG95" s="14"/>
      <c r="GPH95" s="14"/>
      <c r="GPI95" s="14"/>
      <c r="GPJ95" s="14"/>
      <c r="GPK95" s="14"/>
      <c r="GPL95" s="14"/>
      <c r="GPM95" s="14"/>
      <c r="GPN95" s="14"/>
      <c r="GPO95" s="14"/>
      <c r="GPP95" s="14"/>
      <c r="GPQ95" s="14"/>
      <c r="GPR95" s="14"/>
      <c r="GPS95" s="14"/>
      <c r="GPT95" s="14"/>
      <c r="GPU95" s="14"/>
      <c r="GPV95" s="14"/>
      <c r="GPW95" s="14"/>
      <c r="GPX95" s="14"/>
      <c r="GPY95" s="14"/>
      <c r="GPZ95" s="14"/>
      <c r="GQA95" s="14"/>
      <c r="GQB95" s="14"/>
      <c r="GQC95" s="14"/>
      <c r="GQD95" s="14"/>
      <c r="GQE95" s="14"/>
      <c r="GQF95" s="14"/>
      <c r="GQG95" s="14"/>
      <c r="GQH95" s="14"/>
      <c r="GQI95" s="14"/>
      <c r="GQJ95" s="14"/>
      <c r="GQK95" s="14"/>
      <c r="GQL95" s="14"/>
      <c r="GQM95" s="14"/>
      <c r="GQN95" s="14"/>
      <c r="GQO95" s="14"/>
      <c r="GQP95" s="14"/>
      <c r="GQQ95" s="14"/>
      <c r="GQR95" s="14"/>
      <c r="GQS95" s="14"/>
      <c r="GQT95" s="14"/>
      <c r="GQU95" s="14"/>
      <c r="GQV95" s="14"/>
      <c r="GQW95" s="14"/>
      <c r="GQX95" s="14"/>
      <c r="GQY95" s="14"/>
      <c r="GQZ95" s="14"/>
      <c r="GRA95" s="14"/>
      <c r="GRB95" s="14"/>
      <c r="GRC95" s="14"/>
      <c r="GRD95" s="14"/>
      <c r="GRE95" s="14"/>
      <c r="GRF95" s="14"/>
      <c r="GRG95" s="14"/>
      <c r="GRH95" s="14"/>
      <c r="GRI95" s="14"/>
      <c r="GRJ95" s="14"/>
      <c r="GRK95" s="14"/>
      <c r="GRL95" s="14"/>
      <c r="GRM95" s="14"/>
      <c r="GRN95" s="14"/>
      <c r="GRO95" s="14"/>
      <c r="GRP95" s="14"/>
      <c r="GRQ95" s="14"/>
      <c r="GRR95" s="14"/>
      <c r="GRS95" s="14"/>
      <c r="GRT95" s="14"/>
      <c r="GRU95" s="14"/>
      <c r="GRV95" s="14"/>
      <c r="GRW95" s="14"/>
      <c r="GRX95" s="14"/>
      <c r="GRY95" s="14"/>
      <c r="GRZ95" s="14"/>
      <c r="GSA95" s="14"/>
      <c r="GSB95" s="14"/>
      <c r="GSC95" s="14"/>
      <c r="GSD95" s="14"/>
      <c r="GSE95" s="14"/>
      <c r="GSF95" s="14"/>
      <c r="GSG95" s="14"/>
      <c r="GSH95" s="14"/>
      <c r="GSI95" s="14"/>
      <c r="GSJ95" s="14"/>
      <c r="GSK95" s="14"/>
      <c r="GSL95" s="14"/>
      <c r="GSM95" s="14"/>
      <c r="GSN95" s="14"/>
      <c r="GSO95" s="14"/>
      <c r="GSP95" s="14"/>
      <c r="GSQ95" s="14"/>
      <c r="GSR95" s="14"/>
      <c r="GSS95" s="14"/>
      <c r="GST95" s="14"/>
      <c r="GSU95" s="14"/>
      <c r="GSV95" s="14"/>
      <c r="GSW95" s="14"/>
      <c r="GSX95" s="14"/>
      <c r="GSY95" s="14"/>
      <c r="GSZ95" s="14"/>
      <c r="GTA95" s="14"/>
      <c r="GTB95" s="14"/>
      <c r="GTC95" s="14"/>
      <c r="GTD95" s="14"/>
      <c r="GTE95" s="14"/>
      <c r="GTF95" s="14"/>
      <c r="GTG95" s="14"/>
      <c r="GTH95" s="14"/>
      <c r="GTI95" s="14"/>
      <c r="GTJ95" s="14"/>
      <c r="GTK95" s="14"/>
      <c r="GTL95" s="14"/>
      <c r="GTM95" s="14"/>
      <c r="GTN95" s="14"/>
      <c r="GTO95" s="14"/>
      <c r="GTP95" s="14"/>
      <c r="GTQ95" s="14"/>
      <c r="GTR95" s="14"/>
      <c r="GTS95" s="14"/>
      <c r="GTT95" s="14"/>
      <c r="GTU95" s="14"/>
      <c r="GTV95" s="14"/>
      <c r="GTW95" s="14"/>
      <c r="GTX95" s="14"/>
      <c r="GTY95" s="14"/>
      <c r="GTZ95" s="14"/>
      <c r="GUA95" s="14"/>
      <c r="GUB95" s="14"/>
      <c r="GUC95" s="14"/>
      <c r="GUD95" s="14"/>
      <c r="GUE95" s="14"/>
      <c r="GUF95" s="14"/>
      <c r="GUG95" s="14"/>
      <c r="GUH95" s="14"/>
      <c r="GUI95" s="14"/>
      <c r="GUJ95" s="14"/>
      <c r="GUK95" s="14"/>
      <c r="GUL95" s="14"/>
      <c r="GUM95" s="14"/>
      <c r="GUN95" s="14"/>
      <c r="GUO95" s="14"/>
      <c r="GUP95" s="14"/>
      <c r="GUQ95" s="14"/>
      <c r="GUR95" s="14"/>
      <c r="GUS95" s="14"/>
      <c r="GUT95" s="14"/>
      <c r="GUU95" s="14"/>
      <c r="GUV95" s="14"/>
      <c r="GUW95" s="14"/>
      <c r="GUX95" s="14"/>
      <c r="GUY95" s="14"/>
      <c r="GUZ95" s="14"/>
      <c r="GVA95" s="14"/>
      <c r="GVB95" s="14"/>
      <c r="GVC95" s="14"/>
      <c r="GVD95" s="14"/>
      <c r="GVE95" s="14"/>
      <c r="GVF95" s="14"/>
      <c r="GVG95" s="14"/>
      <c r="GVH95" s="14"/>
      <c r="GVI95" s="14"/>
      <c r="GVJ95" s="14"/>
      <c r="GVK95" s="14"/>
      <c r="GVL95" s="14"/>
      <c r="GVM95" s="14"/>
      <c r="GVN95" s="14"/>
      <c r="GVO95" s="14"/>
      <c r="GVP95" s="14"/>
      <c r="GVQ95" s="14"/>
      <c r="GVR95" s="14"/>
      <c r="GVS95" s="14"/>
      <c r="GVT95" s="14"/>
      <c r="GVU95" s="14"/>
      <c r="GVV95" s="14"/>
      <c r="GVW95" s="14"/>
      <c r="GVX95" s="14"/>
      <c r="GVY95" s="14"/>
      <c r="GVZ95" s="14"/>
      <c r="GWA95" s="14"/>
      <c r="GWB95" s="14"/>
      <c r="GWC95" s="14"/>
      <c r="GWD95" s="14"/>
      <c r="GWE95" s="14"/>
      <c r="GWF95" s="14"/>
      <c r="GWG95" s="14"/>
      <c r="GWH95" s="14"/>
      <c r="GWI95" s="14"/>
      <c r="GWJ95" s="14"/>
      <c r="GWK95" s="14"/>
      <c r="GWL95" s="14"/>
      <c r="GWM95" s="14"/>
      <c r="GWN95" s="14"/>
      <c r="GWO95" s="14"/>
      <c r="GWP95" s="14"/>
      <c r="GWQ95" s="14"/>
      <c r="GWR95" s="14"/>
      <c r="GWS95" s="14"/>
      <c r="GWT95" s="14"/>
      <c r="GWU95" s="14"/>
      <c r="GWV95" s="14"/>
      <c r="GWW95" s="14"/>
      <c r="GWX95" s="14"/>
      <c r="GWY95" s="14"/>
      <c r="GWZ95" s="14"/>
      <c r="GXA95" s="14"/>
      <c r="GXB95" s="14"/>
      <c r="GXC95" s="14"/>
      <c r="GXD95" s="14"/>
      <c r="GXE95" s="14"/>
      <c r="GXF95" s="14"/>
      <c r="GXG95" s="14"/>
      <c r="GXH95" s="14"/>
      <c r="GXI95" s="14"/>
      <c r="GXJ95" s="14"/>
      <c r="GXK95" s="14"/>
      <c r="GXL95" s="14"/>
      <c r="GXM95" s="14"/>
      <c r="GXN95" s="14"/>
      <c r="GXO95" s="14"/>
      <c r="GXP95" s="14"/>
      <c r="GXQ95" s="14"/>
      <c r="GXR95" s="14"/>
      <c r="GXS95" s="14"/>
      <c r="GXT95" s="14"/>
      <c r="GXU95" s="14"/>
      <c r="GXV95" s="14"/>
      <c r="GXW95" s="14"/>
      <c r="GXX95" s="14"/>
      <c r="GXY95" s="14"/>
      <c r="GXZ95" s="14"/>
      <c r="GYA95" s="14"/>
      <c r="GYB95" s="14"/>
      <c r="GYC95" s="14"/>
      <c r="GYD95" s="14"/>
      <c r="GYE95" s="14"/>
      <c r="GYF95" s="14"/>
      <c r="GYG95" s="14"/>
      <c r="GYH95" s="14"/>
      <c r="GYI95" s="14"/>
      <c r="GYJ95" s="14"/>
      <c r="GYK95" s="14"/>
      <c r="GYL95" s="14"/>
      <c r="GYM95" s="14"/>
      <c r="GYN95" s="14"/>
      <c r="GYO95" s="14"/>
      <c r="GYP95" s="14"/>
      <c r="GYQ95" s="14"/>
      <c r="GYR95" s="14"/>
      <c r="GYS95" s="14"/>
      <c r="GYT95" s="14"/>
      <c r="GYU95" s="14"/>
      <c r="GYV95" s="14"/>
      <c r="GYW95" s="14"/>
      <c r="GYX95" s="14"/>
      <c r="GYY95" s="14"/>
      <c r="GYZ95" s="14"/>
      <c r="GZA95" s="14"/>
      <c r="GZB95" s="14"/>
      <c r="GZC95" s="14"/>
      <c r="GZD95" s="14"/>
      <c r="GZE95" s="14"/>
      <c r="GZF95" s="14"/>
      <c r="GZG95" s="14"/>
      <c r="GZH95" s="14"/>
      <c r="GZI95" s="14"/>
      <c r="GZJ95" s="14"/>
      <c r="GZK95" s="14"/>
      <c r="GZL95" s="14"/>
      <c r="GZM95" s="14"/>
      <c r="GZN95" s="14"/>
      <c r="GZO95" s="14"/>
      <c r="GZP95" s="14"/>
      <c r="GZQ95" s="14"/>
      <c r="GZR95" s="14"/>
      <c r="GZS95" s="14"/>
      <c r="GZT95" s="14"/>
      <c r="GZU95" s="14"/>
      <c r="GZV95" s="14"/>
      <c r="GZW95" s="14"/>
      <c r="GZX95" s="14"/>
      <c r="GZY95" s="14"/>
      <c r="GZZ95" s="14"/>
      <c r="HAA95" s="14"/>
      <c r="HAB95" s="14"/>
      <c r="HAC95" s="14"/>
      <c r="HAD95" s="14"/>
      <c r="HAE95" s="14"/>
      <c r="HAF95" s="14"/>
      <c r="HAG95" s="14"/>
      <c r="HAH95" s="14"/>
      <c r="HAI95" s="14"/>
      <c r="HAJ95" s="14"/>
      <c r="HAK95" s="14"/>
      <c r="HAL95" s="14"/>
      <c r="HAM95" s="14"/>
      <c r="HAN95" s="14"/>
      <c r="HAO95" s="14"/>
      <c r="HAP95" s="14"/>
      <c r="HAQ95" s="14"/>
      <c r="HAR95" s="14"/>
      <c r="HAS95" s="14"/>
      <c r="HAT95" s="14"/>
      <c r="HAU95" s="14"/>
      <c r="HAV95" s="14"/>
      <c r="HAW95" s="14"/>
      <c r="HAX95" s="14"/>
      <c r="HAY95" s="14"/>
      <c r="HAZ95" s="14"/>
      <c r="HBA95" s="14"/>
      <c r="HBB95" s="14"/>
      <c r="HBC95" s="14"/>
      <c r="HBD95" s="14"/>
      <c r="HBE95" s="14"/>
      <c r="HBF95" s="14"/>
      <c r="HBG95" s="14"/>
      <c r="HBH95" s="14"/>
      <c r="HBI95" s="14"/>
      <c r="HBJ95" s="14"/>
      <c r="HBK95" s="14"/>
      <c r="HBL95" s="14"/>
      <c r="HBM95" s="14"/>
      <c r="HBN95" s="14"/>
      <c r="HBO95" s="14"/>
      <c r="HBP95" s="14"/>
      <c r="HBQ95" s="14"/>
      <c r="HBR95" s="14"/>
      <c r="HBS95" s="14"/>
      <c r="HBT95" s="14"/>
      <c r="HBU95" s="14"/>
      <c r="HBV95" s="14"/>
      <c r="HBW95" s="14"/>
      <c r="HBX95" s="14"/>
      <c r="HBY95" s="14"/>
      <c r="HBZ95" s="14"/>
      <c r="HCA95" s="14"/>
      <c r="HCB95" s="14"/>
      <c r="HCC95" s="14"/>
      <c r="HCD95" s="14"/>
      <c r="HCE95" s="14"/>
      <c r="HCF95" s="14"/>
      <c r="HCG95" s="14"/>
      <c r="HCH95" s="14"/>
      <c r="HCI95" s="14"/>
      <c r="HCJ95" s="14"/>
      <c r="HCK95" s="14"/>
      <c r="HCL95" s="14"/>
      <c r="HCM95" s="14"/>
      <c r="HCN95" s="14"/>
      <c r="HCO95" s="14"/>
      <c r="HCP95" s="14"/>
      <c r="HCQ95" s="14"/>
      <c r="HCR95" s="14"/>
      <c r="HCS95" s="14"/>
      <c r="HCT95" s="14"/>
      <c r="HCU95" s="14"/>
      <c r="HCV95" s="14"/>
      <c r="HCW95" s="14"/>
      <c r="HCX95" s="14"/>
      <c r="HCY95" s="14"/>
      <c r="HCZ95" s="14"/>
      <c r="HDA95" s="14"/>
      <c r="HDB95" s="14"/>
      <c r="HDC95" s="14"/>
      <c r="HDD95" s="14"/>
      <c r="HDE95" s="14"/>
      <c r="HDF95" s="14"/>
      <c r="HDG95" s="14"/>
      <c r="HDH95" s="14"/>
      <c r="HDI95" s="14"/>
      <c r="HDJ95" s="14"/>
      <c r="HDK95" s="14"/>
      <c r="HDL95" s="14"/>
      <c r="HDM95" s="14"/>
      <c r="HDN95" s="14"/>
      <c r="HDO95" s="14"/>
      <c r="HDP95" s="14"/>
      <c r="HDQ95" s="14"/>
      <c r="HDR95" s="14"/>
      <c r="HDS95" s="14"/>
      <c r="HDT95" s="14"/>
      <c r="HDU95" s="14"/>
      <c r="HDV95" s="14"/>
      <c r="HDW95" s="14"/>
      <c r="HDX95" s="14"/>
      <c r="HDY95" s="14"/>
      <c r="HDZ95" s="14"/>
      <c r="HEA95" s="14"/>
      <c r="HEB95" s="14"/>
      <c r="HEC95" s="14"/>
      <c r="HED95" s="14"/>
      <c r="HEE95" s="14"/>
      <c r="HEF95" s="14"/>
      <c r="HEG95" s="14"/>
      <c r="HEH95" s="14"/>
      <c r="HEI95" s="14"/>
      <c r="HEJ95" s="14"/>
      <c r="HEK95" s="14"/>
      <c r="HEL95" s="14"/>
      <c r="HEM95" s="14"/>
      <c r="HEN95" s="14"/>
      <c r="HEO95" s="14"/>
      <c r="HEP95" s="14"/>
      <c r="HEQ95" s="14"/>
      <c r="HER95" s="14"/>
      <c r="HES95" s="14"/>
      <c r="HET95" s="14"/>
      <c r="HEU95" s="14"/>
      <c r="HEV95" s="14"/>
      <c r="HEW95" s="14"/>
      <c r="HEX95" s="14"/>
      <c r="HEY95" s="14"/>
      <c r="HEZ95" s="14"/>
      <c r="HFA95" s="14"/>
      <c r="HFB95" s="14"/>
      <c r="HFC95" s="14"/>
      <c r="HFD95" s="14"/>
      <c r="HFE95" s="14"/>
      <c r="HFF95" s="14"/>
      <c r="HFG95" s="14"/>
      <c r="HFH95" s="14"/>
      <c r="HFI95" s="14"/>
      <c r="HFJ95" s="14"/>
      <c r="HFK95" s="14"/>
      <c r="HFL95" s="14"/>
      <c r="HFM95" s="14"/>
      <c r="HFN95" s="14"/>
      <c r="HFO95" s="14"/>
      <c r="HFP95" s="14"/>
      <c r="HFQ95" s="14"/>
      <c r="HFR95" s="14"/>
      <c r="HFS95" s="14"/>
      <c r="HFT95" s="14"/>
      <c r="HFU95" s="14"/>
      <c r="HFV95" s="14"/>
      <c r="HFW95" s="14"/>
      <c r="HFX95" s="14"/>
      <c r="HFY95" s="14"/>
      <c r="HFZ95" s="14"/>
      <c r="HGA95" s="14"/>
      <c r="HGB95" s="14"/>
      <c r="HGC95" s="14"/>
      <c r="HGD95" s="14"/>
      <c r="HGE95" s="14"/>
      <c r="HGF95" s="14"/>
      <c r="HGG95" s="14"/>
      <c r="HGH95" s="14"/>
      <c r="HGI95" s="14"/>
      <c r="HGJ95" s="14"/>
      <c r="HGK95" s="14"/>
      <c r="HGL95" s="14"/>
      <c r="HGM95" s="14"/>
      <c r="HGN95" s="14"/>
      <c r="HGO95" s="14"/>
      <c r="HGP95" s="14"/>
      <c r="HGQ95" s="14"/>
      <c r="HGR95" s="14"/>
      <c r="HGS95" s="14"/>
      <c r="HGT95" s="14"/>
      <c r="HGU95" s="14"/>
      <c r="HGV95" s="14"/>
      <c r="HGW95" s="14"/>
      <c r="HGX95" s="14"/>
      <c r="HGY95" s="14"/>
      <c r="HGZ95" s="14"/>
      <c r="HHA95" s="14"/>
      <c r="HHB95" s="14"/>
      <c r="HHC95" s="14"/>
      <c r="HHD95" s="14"/>
      <c r="HHE95" s="14"/>
      <c r="HHF95" s="14"/>
      <c r="HHG95" s="14"/>
      <c r="HHH95" s="14"/>
      <c r="HHI95" s="14"/>
      <c r="HHJ95" s="14"/>
      <c r="HHK95" s="14"/>
      <c r="HHL95" s="14"/>
      <c r="HHM95" s="14"/>
      <c r="HHN95" s="14"/>
      <c r="HHO95" s="14"/>
      <c r="HHP95" s="14"/>
      <c r="HHQ95" s="14"/>
      <c r="HHR95" s="14"/>
      <c r="HHS95" s="14"/>
      <c r="HHT95" s="14"/>
      <c r="HHU95" s="14"/>
      <c r="HHV95" s="14"/>
      <c r="HHW95" s="14"/>
      <c r="HHX95" s="14"/>
      <c r="HHY95" s="14"/>
      <c r="HHZ95" s="14"/>
      <c r="HIA95" s="14"/>
      <c r="HIB95" s="14"/>
      <c r="HIC95" s="14"/>
      <c r="HID95" s="14"/>
      <c r="HIE95" s="14"/>
      <c r="HIF95" s="14"/>
      <c r="HIG95" s="14"/>
      <c r="HIH95" s="14"/>
      <c r="HII95" s="14"/>
      <c r="HIJ95" s="14"/>
      <c r="HIK95" s="14"/>
      <c r="HIL95" s="14"/>
      <c r="HIM95" s="14"/>
      <c r="HIN95" s="14"/>
      <c r="HIO95" s="14"/>
      <c r="HIP95" s="14"/>
      <c r="HIQ95" s="14"/>
      <c r="HIR95" s="14"/>
      <c r="HIS95" s="14"/>
      <c r="HIT95" s="14"/>
      <c r="HIU95" s="14"/>
      <c r="HIV95" s="14"/>
      <c r="HIW95" s="14"/>
      <c r="HIX95" s="14"/>
      <c r="HIY95" s="14"/>
      <c r="HIZ95" s="14"/>
      <c r="HJA95" s="14"/>
      <c r="HJB95" s="14"/>
      <c r="HJC95" s="14"/>
      <c r="HJD95" s="14"/>
      <c r="HJE95" s="14"/>
      <c r="HJF95" s="14"/>
      <c r="HJG95" s="14"/>
      <c r="HJH95" s="14"/>
      <c r="HJI95" s="14"/>
      <c r="HJJ95" s="14"/>
      <c r="HJK95" s="14"/>
      <c r="HJL95" s="14"/>
      <c r="HJM95" s="14"/>
      <c r="HJN95" s="14"/>
      <c r="HJO95" s="14"/>
      <c r="HJP95" s="14"/>
      <c r="HJQ95" s="14"/>
      <c r="HJR95" s="14"/>
      <c r="HJS95" s="14"/>
      <c r="HJT95" s="14"/>
      <c r="HJU95" s="14"/>
      <c r="HJV95" s="14"/>
      <c r="HJW95" s="14"/>
      <c r="HJX95" s="14"/>
      <c r="HJY95" s="14"/>
      <c r="HJZ95" s="14"/>
      <c r="HKA95" s="14"/>
      <c r="HKB95" s="14"/>
      <c r="HKC95" s="14"/>
      <c r="HKD95" s="14"/>
      <c r="HKE95" s="14"/>
      <c r="HKF95" s="14"/>
      <c r="HKG95" s="14"/>
      <c r="HKH95" s="14"/>
      <c r="HKI95" s="14"/>
      <c r="HKJ95" s="14"/>
      <c r="HKK95" s="14"/>
      <c r="HKL95" s="14"/>
      <c r="HKM95" s="14"/>
      <c r="HKN95" s="14"/>
      <c r="HKO95" s="14"/>
      <c r="HKP95" s="14"/>
      <c r="HKQ95" s="14"/>
      <c r="HKR95" s="14"/>
      <c r="HKS95" s="14"/>
      <c r="HKT95" s="14"/>
      <c r="HKU95" s="14"/>
      <c r="HKV95" s="14"/>
      <c r="HKW95" s="14"/>
      <c r="HKX95" s="14"/>
      <c r="HKY95" s="14"/>
      <c r="HKZ95" s="14"/>
      <c r="HLA95" s="14"/>
      <c r="HLB95" s="14"/>
      <c r="HLC95" s="14"/>
      <c r="HLD95" s="14"/>
      <c r="HLE95" s="14"/>
      <c r="HLF95" s="14"/>
      <c r="HLG95" s="14"/>
      <c r="HLH95" s="14"/>
      <c r="HLI95" s="14"/>
      <c r="HLJ95" s="14"/>
      <c r="HLK95" s="14"/>
      <c r="HLL95" s="14"/>
      <c r="HLM95" s="14"/>
      <c r="HLN95" s="14"/>
      <c r="HLO95" s="14"/>
      <c r="HLP95" s="14"/>
      <c r="HLQ95" s="14"/>
      <c r="HLR95" s="14"/>
      <c r="HLS95" s="14"/>
      <c r="HLT95" s="14"/>
      <c r="HLU95" s="14"/>
      <c r="HLV95" s="14"/>
      <c r="HLW95" s="14"/>
      <c r="HLX95" s="14"/>
      <c r="HLY95" s="14"/>
      <c r="HLZ95" s="14"/>
      <c r="HMA95" s="14"/>
      <c r="HMB95" s="14"/>
      <c r="HMC95" s="14"/>
      <c r="HMD95" s="14"/>
      <c r="HME95" s="14"/>
      <c r="HMF95" s="14"/>
      <c r="HMG95" s="14"/>
      <c r="HMH95" s="14"/>
      <c r="HMI95" s="14"/>
      <c r="HMJ95" s="14"/>
      <c r="HMK95" s="14"/>
      <c r="HML95" s="14"/>
      <c r="HMM95" s="14"/>
      <c r="HMN95" s="14"/>
      <c r="HMO95" s="14"/>
      <c r="HMP95" s="14"/>
      <c r="HMQ95" s="14"/>
      <c r="HMR95" s="14"/>
      <c r="HMS95" s="14"/>
      <c r="HMT95" s="14"/>
      <c r="HMU95" s="14"/>
      <c r="HMV95" s="14"/>
      <c r="HMW95" s="14"/>
      <c r="HMX95" s="14"/>
      <c r="HMY95" s="14"/>
      <c r="HMZ95" s="14"/>
      <c r="HNA95" s="14"/>
      <c r="HNB95" s="14"/>
      <c r="HNC95" s="14"/>
      <c r="HND95" s="14"/>
      <c r="HNE95" s="14"/>
      <c r="HNF95" s="14"/>
      <c r="HNG95" s="14"/>
      <c r="HNH95" s="14"/>
      <c r="HNI95" s="14"/>
      <c r="HNJ95" s="14"/>
      <c r="HNK95" s="14"/>
      <c r="HNL95" s="14"/>
      <c r="HNM95" s="14"/>
      <c r="HNN95" s="14"/>
      <c r="HNO95" s="14"/>
      <c r="HNP95" s="14"/>
      <c r="HNQ95" s="14"/>
      <c r="HNR95" s="14"/>
      <c r="HNS95" s="14"/>
      <c r="HNT95" s="14"/>
      <c r="HNU95" s="14"/>
      <c r="HNV95" s="14"/>
      <c r="HNW95" s="14"/>
      <c r="HNX95" s="14"/>
      <c r="HNY95" s="14"/>
      <c r="HNZ95" s="14"/>
      <c r="HOA95" s="14"/>
      <c r="HOB95" s="14"/>
      <c r="HOC95" s="14"/>
      <c r="HOD95" s="14"/>
      <c r="HOE95" s="14"/>
      <c r="HOF95" s="14"/>
      <c r="HOG95" s="14"/>
      <c r="HOH95" s="14"/>
      <c r="HOI95" s="14"/>
      <c r="HOJ95" s="14"/>
      <c r="HOK95" s="14"/>
      <c r="HOL95" s="14"/>
      <c r="HOM95" s="14"/>
      <c r="HON95" s="14"/>
      <c r="HOO95" s="14"/>
      <c r="HOP95" s="14"/>
      <c r="HOQ95" s="14"/>
      <c r="HOR95" s="14"/>
      <c r="HOS95" s="14"/>
      <c r="HOT95" s="14"/>
      <c r="HOU95" s="14"/>
      <c r="HOV95" s="14"/>
      <c r="HOW95" s="14"/>
      <c r="HOX95" s="14"/>
      <c r="HOY95" s="14"/>
      <c r="HOZ95" s="14"/>
      <c r="HPA95" s="14"/>
      <c r="HPB95" s="14"/>
      <c r="HPC95" s="14"/>
      <c r="HPD95" s="14"/>
      <c r="HPE95" s="14"/>
      <c r="HPF95" s="14"/>
      <c r="HPG95" s="14"/>
      <c r="HPH95" s="14"/>
      <c r="HPI95" s="14"/>
      <c r="HPJ95" s="14"/>
      <c r="HPK95" s="14"/>
      <c r="HPL95" s="14"/>
      <c r="HPM95" s="14"/>
      <c r="HPN95" s="14"/>
      <c r="HPO95" s="14"/>
      <c r="HPP95" s="14"/>
      <c r="HPQ95" s="14"/>
      <c r="HPR95" s="14"/>
      <c r="HPS95" s="14"/>
      <c r="HPT95" s="14"/>
      <c r="HPU95" s="14"/>
      <c r="HPV95" s="14"/>
      <c r="HPW95" s="14"/>
      <c r="HPX95" s="14"/>
      <c r="HPY95" s="14"/>
      <c r="HPZ95" s="14"/>
      <c r="HQA95" s="14"/>
      <c r="HQB95" s="14"/>
      <c r="HQC95" s="14"/>
      <c r="HQD95" s="14"/>
      <c r="HQE95" s="14"/>
      <c r="HQF95" s="14"/>
      <c r="HQG95" s="14"/>
      <c r="HQH95" s="14"/>
      <c r="HQI95" s="14"/>
      <c r="HQJ95" s="14"/>
      <c r="HQK95" s="14"/>
      <c r="HQL95" s="14"/>
      <c r="HQM95" s="14"/>
      <c r="HQN95" s="14"/>
      <c r="HQO95" s="14"/>
      <c r="HQP95" s="14"/>
      <c r="HQQ95" s="14"/>
      <c r="HQR95" s="14"/>
      <c r="HQS95" s="14"/>
      <c r="HQT95" s="14"/>
      <c r="HQU95" s="14"/>
      <c r="HQV95" s="14"/>
      <c r="HQW95" s="14"/>
      <c r="HQX95" s="14"/>
      <c r="HQY95" s="14"/>
      <c r="HQZ95" s="14"/>
      <c r="HRA95" s="14"/>
      <c r="HRB95" s="14"/>
      <c r="HRC95" s="14"/>
      <c r="HRD95" s="14"/>
      <c r="HRE95" s="14"/>
      <c r="HRF95" s="14"/>
      <c r="HRG95" s="14"/>
      <c r="HRH95" s="14"/>
      <c r="HRI95" s="14"/>
      <c r="HRJ95" s="14"/>
      <c r="HRK95" s="14"/>
      <c r="HRL95" s="14"/>
      <c r="HRM95" s="14"/>
      <c r="HRN95" s="14"/>
      <c r="HRO95" s="14"/>
      <c r="HRP95" s="14"/>
      <c r="HRQ95" s="14"/>
      <c r="HRR95" s="14"/>
      <c r="HRS95" s="14"/>
      <c r="HRT95" s="14"/>
      <c r="HRU95" s="14"/>
      <c r="HRV95" s="14"/>
      <c r="HRW95" s="14"/>
      <c r="HRX95" s="14"/>
      <c r="HRY95" s="14"/>
      <c r="HRZ95" s="14"/>
      <c r="HSA95" s="14"/>
      <c r="HSB95" s="14"/>
      <c r="HSC95" s="14"/>
      <c r="HSD95" s="14"/>
      <c r="HSE95" s="14"/>
      <c r="HSF95" s="14"/>
      <c r="HSG95" s="14"/>
      <c r="HSH95" s="14"/>
      <c r="HSI95" s="14"/>
      <c r="HSJ95" s="14"/>
      <c r="HSK95" s="14"/>
      <c r="HSL95" s="14"/>
      <c r="HSM95" s="14"/>
      <c r="HSN95" s="14"/>
      <c r="HSO95" s="14"/>
      <c r="HSP95" s="14"/>
      <c r="HSQ95" s="14"/>
      <c r="HSR95" s="14"/>
      <c r="HSS95" s="14"/>
      <c r="HST95" s="14"/>
      <c r="HSU95" s="14"/>
      <c r="HSV95" s="14"/>
      <c r="HSW95" s="14"/>
      <c r="HSX95" s="14"/>
      <c r="HSY95" s="14"/>
      <c r="HSZ95" s="14"/>
      <c r="HTA95" s="14"/>
      <c r="HTB95" s="14"/>
      <c r="HTC95" s="14"/>
      <c r="HTD95" s="14"/>
      <c r="HTE95" s="14"/>
      <c r="HTF95" s="14"/>
      <c r="HTG95" s="14"/>
      <c r="HTH95" s="14"/>
      <c r="HTI95" s="14"/>
      <c r="HTJ95" s="14"/>
      <c r="HTK95" s="14"/>
      <c r="HTL95" s="14"/>
      <c r="HTM95" s="14"/>
      <c r="HTN95" s="14"/>
      <c r="HTO95" s="14"/>
      <c r="HTP95" s="14"/>
      <c r="HTQ95" s="14"/>
      <c r="HTR95" s="14"/>
      <c r="HTS95" s="14"/>
      <c r="HTT95" s="14"/>
      <c r="HTU95" s="14"/>
      <c r="HTV95" s="14"/>
      <c r="HTW95" s="14"/>
      <c r="HTX95" s="14"/>
      <c r="HTY95" s="14"/>
      <c r="HTZ95" s="14"/>
      <c r="HUA95" s="14"/>
      <c r="HUB95" s="14"/>
      <c r="HUC95" s="14"/>
      <c r="HUD95" s="14"/>
      <c r="HUE95" s="14"/>
      <c r="HUF95" s="14"/>
      <c r="HUG95" s="14"/>
      <c r="HUH95" s="14"/>
      <c r="HUI95" s="14"/>
      <c r="HUJ95" s="14"/>
      <c r="HUK95" s="14"/>
      <c r="HUL95" s="14"/>
      <c r="HUM95" s="14"/>
      <c r="HUN95" s="14"/>
      <c r="HUO95" s="14"/>
      <c r="HUP95" s="14"/>
      <c r="HUQ95" s="14"/>
      <c r="HUR95" s="14"/>
      <c r="HUS95" s="14"/>
      <c r="HUT95" s="14"/>
      <c r="HUU95" s="14"/>
      <c r="HUV95" s="14"/>
      <c r="HUW95" s="14"/>
      <c r="HUX95" s="14"/>
      <c r="HUY95" s="14"/>
      <c r="HUZ95" s="14"/>
      <c r="HVA95" s="14"/>
      <c r="HVB95" s="14"/>
      <c r="HVC95" s="14"/>
      <c r="HVD95" s="14"/>
      <c r="HVE95" s="14"/>
      <c r="HVF95" s="14"/>
      <c r="HVG95" s="14"/>
      <c r="HVH95" s="14"/>
      <c r="HVI95" s="14"/>
      <c r="HVJ95" s="14"/>
      <c r="HVK95" s="14"/>
      <c r="HVL95" s="14"/>
      <c r="HVM95" s="14"/>
      <c r="HVN95" s="14"/>
      <c r="HVO95" s="14"/>
      <c r="HVP95" s="14"/>
      <c r="HVQ95" s="14"/>
      <c r="HVR95" s="14"/>
      <c r="HVS95" s="14"/>
      <c r="HVT95" s="14"/>
      <c r="HVU95" s="14"/>
      <c r="HVV95" s="14"/>
      <c r="HVW95" s="14"/>
      <c r="HVX95" s="14"/>
      <c r="HVY95" s="14"/>
      <c r="HVZ95" s="14"/>
      <c r="HWA95" s="14"/>
      <c r="HWB95" s="14"/>
      <c r="HWC95" s="14"/>
      <c r="HWD95" s="14"/>
      <c r="HWE95" s="14"/>
      <c r="HWF95" s="14"/>
      <c r="HWG95" s="14"/>
      <c r="HWH95" s="14"/>
      <c r="HWI95" s="14"/>
      <c r="HWJ95" s="14"/>
      <c r="HWK95" s="14"/>
      <c r="HWL95" s="14"/>
      <c r="HWM95" s="14"/>
      <c r="HWN95" s="14"/>
      <c r="HWO95" s="14"/>
      <c r="HWP95" s="14"/>
      <c r="HWQ95" s="14"/>
      <c r="HWR95" s="14"/>
      <c r="HWS95" s="14"/>
      <c r="HWT95" s="14"/>
      <c r="HWU95" s="14"/>
      <c r="HWV95" s="14"/>
      <c r="HWW95" s="14"/>
      <c r="HWX95" s="14"/>
      <c r="HWY95" s="14"/>
      <c r="HWZ95" s="14"/>
      <c r="HXA95" s="14"/>
      <c r="HXB95" s="14"/>
      <c r="HXC95" s="14"/>
      <c r="HXD95" s="14"/>
      <c r="HXE95" s="14"/>
      <c r="HXF95" s="14"/>
      <c r="HXG95" s="14"/>
      <c r="HXH95" s="14"/>
      <c r="HXI95" s="14"/>
      <c r="HXJ95" s="14"/>
      <c r="HXK95" s="14"/>
      <c r="HXL95" s="14"/>
      <c r="HXM95" s="14"/>
      <c r="HXN95" s="14"/>
      <c r="HXO95" s="14"/>
      <c r="HXP95" s="14"/>
      <c r="HXQ95" s="14"/>
      <c r="HXR95" s="14"/>
      <c r="HXS95" s="14"/>
      <c r="HXT95" s="14"/>
      <c r="HXU95" s="14"/>
      <c r="HXV95" s="14"/>
      <c r="HXW95" s="14"/>
      <c r="HXX95" s="14"/>
      <c r="HXY95" s="14"/>
      <c r="HXZ95" s="14"/>
      <c r="HYA95" s="14"/>
      <c r="HYB95" s="14"/>
      <c r="HYC95" s="14"/>
      <c r="HYD95" s="14"/>
      <c r="HYE95" s="14"/>
      <c r="HYF95" s="14"/>
      <c r="HYG95" s="14"/>
      <c r="HYH95" s="14"/>
      <c r="HYI95" s="14"/>
      <c r="HYJ95" s="14"/>
      <c r="HYK95" s="14"/>
      <c r="HYL95" s="14"/>
      <c r="HYM95" s="14"/>
      <c r="HYN95" s="14"/>
      <c r="HYO95" s="14"/>
      <c r="HYP95" s="14"/>
      <c r="HYQ95" s="14"/>
      <c r="HYR95" s="14"/>
      <c r="HYS95" s="14"/>
      <c r="HYT95" s="14"/>
      <c r="HYU95" s="14"/>
      <c r="HYV95" s="14"/>
      <c r="HYW95" s="14"/>
      <c r="HYX95" s="14"/>
      <c r="HYY95" s="14"/>
      <c r="HYZ95" s="14"/>
      <c r="HZA95" s="14"/>
      <c r="HZB95" s="14"/>
      <c r="HZC95" s="14"/>
      <c r="HZD95" s="14"/>
      <c r="HZE95" s="14"/>
      <c r="HZF95" s="14"/>
      <c r="HZG95" s="14"/>
      <c r="HZH95" s="14"/>
      <c r="HZI95" s="14"/>
      <c r="HZJ95" s="14"/>
      <c r="HZK95" s="14"/>
      <c r="HZL95" s="14"/>
      <c r="HZM95" s="14"/>
      <c r="HZN95" s="14"/>
      <c r="HZO95" s="14"/>
      <c r="HZP95" s="14"/>
      <c r="HZQ95" s="14"/>
      <c r="HZR95" s="14"/>
      <c r="HZS95" s="14"/>
      <c r="HZT95" s="14"/>
      <c r="HZU95" s="14"/>
      <c r="HZV95" s="14"/>
      <c r="HZW95" s="14"/>
      <c r="HZX95" s="14"/>
      <c r="HZY95" s="14"/>
      <c r="HZZ95" s="14"/>
      <c r="IAA95" s="14"/>
      <c r="IAB95" s="14"/>
      <c r="IAC95" s="14"/>
      <c r="IAD95" s="14"/>
      <c r="IAE95" s="14"/>
      <c r="IAF95" s="14"/>
      <c r="IAG95" s="14"/>
      <c r="IAH95" s="14"/>
      <c r="IAI95" s="14"/>
      <c r="IAJ95" s="14"/>
      <c r="IAK95" s="14"/>
      <c r="IAL95" s="14"/>
      <c r="IAM95" s="14"/>
      <c r="IAN95" s="14"/>
      <c r="IAO95" s="14"/>
      <c r="IAP95" s="14"/>
      <c r="IAQ95" s="14"/>
      <c r="IAR95" s="14"/>
      <c r="IAS95" s="14"/>
      <c r="IAT95" s="14"/>
      <c r="IAU95" s="14"/>
      <c r="IAV95" s="14"/>
      <c r="IAW95" s="14"/>
      <c r="IAX95" s="14"/>
      <c r="IAY95" s="14"/>
      <c r="IAZ95" s="14"/>
      <c r="IBA95" s="14"/>
      <c r="IBB95" s="14"/>
      <c r="IBC95" s="14"/>
      <c r="IBD95" s="14"/>
      <c r="IBE95" s="14"/>
      <c r="IBF95" s="14"/>
      <c r="IBG95" s="14"/>
      <c r="IBH95" s="14"/>
      <c r="IBI95" s="14"/>
      <c r="IBJ95" s="14"/>
      <c r="IBK95" s="14"/>
      <c r="IBL95" s="14"/>
      <c r="IBM95" s="14"/>
      <c r="IBN95" s="14"/>
      <c r="IBO95" s="14"/>
      <c r="IBP95" s="14"/>
      <c r="IBQ95" s="14"/>
      <c r="IBR95" s="14"/>
      <c r="IBS95" s="14"/>
      <c r="IBT95" s="14"/>
      <c r="IBU95" s="14"/>
      <c r="IBV95" s="14"/>
      <c r="IBW95" s="14"/>
      <c r="IBX95" s="14"/>
      <c r="IBY95" s="14"/>
      <c r="IBZ95" s="14"/>
      <c r="ICA95" s="14"/>
      <c r="ICB95" s="14"/>
      <c r="ICC95" s="14"/>
      <c r="ICD95" s="14"/>
      <c r="ICE95" s="14"/>
      <c r="ICF95" s="14"/>
      <c r="ICG95" s="14"/>
      <c r="ICH95" s="14"/>
      <c r="ICI95" s="14"/>
      <c r="ICJ95" s="14"/>
      <c r="ICK95" s="14"/>
      <c r="ICL95" s="14"/>
      <c r="ICM95" s="14"/>
      <c r="ICN95" s="14"/>
      <c r="ICO95" s="14"/>
      <c r="ICP95" s="14"/>
      <c r="ICQ95" s="14"/>
      <c r="ICR95" s="14"/>
      <c r="ICS95" s="14"/>
      <c r="ICT95" s="14"/>
      <c r="ICU95" s="14"/>
      <c r="ICV95" s="14"/>
      <c r="ICW95" s="14"/>
      <c r="ICX95" s="14"/>
      <c r="ICY95" s="14"/>
      <c r="ICZ95" s="14"/>
      <c r="IDA95" s="14"/>
      <c r="IDB95" s="14"/>
      <c r="IDC95" s="14"/>
      <c r="IDD95" s="14"/>
      <c r="IDE95" s="14"/>
      <c r="IDF95" s="14"/>
      <c r="IDG95" s="14"/>
      <c r="IDH95" s="14"/>
      <c r="IDI95" s="14"/>
      <c r="IDJ95" s="14"/>
      <c r="IDK95" s="14"/>
      <c r="IDL95" s="14"/>
      <c r="IDM95" s="14"/>
      <c r="IDN95" s="14"/>
      <c r="IDO95" s="14"/>
      <c r="IDP95" s="14"/>
      <c r="IDQ95" s="14"/>
      <c r="IDR95" s="14"/>
      <c r="IDS95" s="14"/>
      <c r="IDT95" s="14"/>
      <c r="IDU95" s="14"/>
      <c r="IDV95" s="14"/>
      <c r="IDW95" s="14"/>
      <c r="IDX95" s="14"/>
      <c r="IDY95" s="14"/>
      <c r="IDZ95" s="14"/>
      <c r="IEA95" s="14"/>
      <c r="IEB95" s="14"/>
      <c r="IEC95" s="14"/>
      <c r="IED95" s="14"/>
      <c r="IEE95" s="14"/>
      <c r="IEF95" s="14"/>
      <c r="IEG95" s="14"/>
      <c r="IEH95" s="14"/>
      <c r="IEI95" s="14"/>
      <c r="IEJ95" s="14"/>
      <c r="IEK95" s="14"/>
      <c r="IEL95" s="14"/>
      <c r="IEM95" s="14"/>
      <c r="IEN95" s="14"/>
      <c r="IEO95" s="14"/>
      <c r="IEP95" s="14"/>
      <c r="IEQ95" s="14"/>
      <c r="IER95" s="14"/>
      <c r="IES95" s="14"/>
      <c r="IET95" s="14"/>
      <c r="IEU95" s="14"/>
      <c r="IEV95" s="14"/>
      <c r="IEW95" s="14"/>
      <c r="IEX95" s="14"/>
      <c r="IEY95" s="14"/>
      <c r="IEZ95" s="14"/>
      <c r="IFA95" s="14"/>
      <c r="IFB95" s="14"/>
      <c r="IFC95" s="14"/>
      <c r="IFD95" s="14"/>
      <c r="IFE95" s="14"/>
      <c r="IFF95" s="14"/>
      <c r="IFG95" s="14"/>
      <c r="IFH95" s="14"/>
      <c r="IFI95" s="14"/>
      <c r="IFJ95" s="14"/>
      <c r="IFK95" s="14"/>
      <c r="IFL95" s="14"/>
      <c r="IFM95" s="14"/>
      <c r="IFN95" s="14"/>
      <c r="IFO95" s="14"/>
      <c r="IFP95" s="14"/>
      <c r="IFQ95" s="14"/>
      <c r="IFR95" s="14"/>
      <c r="IFS95" s="14"/>
      <c r="IFT95" s="14"/>
      <c r="IFU95" s="14"/>
      <c r="IFV95" s="14"/>
      <c r="IFW95" s="14"/>
      <c r="IFX95" s="14"/>
      <c r="IFY95" s="14"/>
      <c r="IFZ95" s="14"/>
      <c r="IGA95" s="14"/>
      <c r="IGB95" s="14"/>
      <c r="IGC95" s="14"/>
      <c r="IGD95" s="14"/>
      <c r="IGE95" s="14"/>
      <c r="IGF95" s="14"/>
      <c r="IGG95" s="14"/>
      <c r="IGH95" s="14"/>
      <c r="IGI95" s="14"/>
      <c r="IGJ95" s="14"/>
      <c r="IGK95" s="14"/>
      <c r="IGL95" s="14"/>
      <c r="IGM95" s="14"/>
      <c r="IGN95" s="14"/>
      <c r="IGO95" s="14"/>
      <c r="IGP95" s="14"/>
      <c r="IGQ95" s="14"/>
      <c r="IGR95" s="14"/>
      <c r="IGS95" s="14"/>
      <c r="IGT95" s="14"/>
      <c r="IGU95" s="14"/>
      <c r="IGV95" s="14"/>
      <c r="IGW95" s="14"/>
      <c r="IGX95" s="14"/>
      <c r="IGY95" s="14"/>
      <c r="IGZ95" s="14"/>
      <c r="IHA95" s="14"/>
      <c r="IHB95" s="14"/>
      <c r="IHC95" s="14"/>
      <c r="IHD95" s="14"/>
      <c r="IHE95" s="14"/>
      <c r="IHF95" s="14"/>
      <c r="IHG95" s="14"/>
      <c r="IHH95" s="14"/>
      <c r="IHI95" s="14"/>
      <c r="IHJ95" s="14"/>
      <c r="IHK95" s="14"/>
      <c r="IHL95" s="14"/>
      <c r="IHM95" s="14"/>
      <c r="IHN95" s="14"/>
      <c r="IHO95" s="14"/>
      <c r="IHP95" s="14"/>
      <c r="IHQ95" s="14"/>
      <c r="IHR95" s="14"/>
      <c r="IHS95" s="14"/>
      <c r="IHT95" s="14"/>
      <c r="IHU95" s="14"/>
      <c r="IHV95" s="14"/>
      <c r="IHW95" s="14"/>
      <c r="IHX95" s="14"/>
      <c r="IHY95" s="14"/>
      <c r="IHZ95" s="14"/>
      <c r="IIA95" s="14"/>
      <c r="IIB95" s="14"/>
      <c r="IIC95" s="14"/>
      <c r="IID95" s="14"/>
      <c r="IIE95" s="14"/>
      <c r="IIF95" s="14"/>
      <c r="IIG95" s="14"/>
      <c r="IIH95" s="14"/>
      <c r="III95" s="14"/>
      <c r="IIJ95" s="14"/>
      <c r="IIK95" s="14"/>
      <c r="IIL95" s="14"/>
      <c r="IIM95" s="14"/>
      <c r="IIN95" s="14"/>
      <c r="IIO95" s="14"/>
      <c r="IIP95" s="14"/>
      <c r="IIQ95" s="14"/>
      <c r="IIR95" s="14"/>
      <c r="IIS95" s="14"/>
      <c r="IIT95" s="14"/>
      <c r="IIU95" s="14"/>
      <c r="IIV95" s="14"/>
      <c r="IIW95" s="14"/>
      <c r="IIX95" s="14"/>
      <c r="IIY95" s="14"/>
      <c r="IIZ95" s="14"/>
      <c r="IJA95" s="14"/>
      <c r="IJB95" s="14"/>
      <c r="IJC95" s="14"/>
      <c r="IJD95" s="14"/>
      <c r="IJE95" s="14"/>
      <c r="IJF95" s="14"/>
      <c r="IJG95" s="14"/>
      <c r="IJH95" s="14"/>
      <c r="IJI95" s="14"/>
      <c r="IJJ95" s="14"/>
      <c r="IJK95" s="14"/>
      <c r="IJL95" s="14"/>
      <c r="IJM95" s="14"/>
      <c r="IJN95" s="14"/>
      <c r="IJO95" s="14"/>
      <c r="IJP95" s="14"/>
      <c r="IJQ95" s="14"/>
      <c r="IJR95" s="14"/>
      <c r="IJS95" s="14"/>
      <c r="IJT95" s="14"/>
      <c r="IJU95" s="14"/>
      <c r="IJV95" s="14"/>
      <c r="IJW95" s="14"/>
      <c r="IJX95" s="14"/>
      <c r="IJY95" s="14"/>
      <c r="IJZ95" s="14"/>
      <c r="IKA95" s="14"/>
      <c r="IKB95" s="14"/>
      <c r="IKC95" s="14"/>
      <c r="IKD95" s="14"/>
      <c r="IKE95" s="14"/>
      <c r="IKF95" s="14"/>
      <c r="IKG95" s="14"/>
      <c r="IKH95" s="14"/>
      <c r="IKI95" s="14"/>
      <c r="IKJ95" s="14"/>
      <c r="IKK95" s="14"/>
      <c r="IKL95" s="14"/>
      <c r="IKM95" s="14"/>
      <c r="IKN95" s="14"/>
      <c r="IKO95" s="14"/>
      <c r="IKP95" s="14"/>
      <c r="IKQ95" s="14"/>
      <c r="IKR95" s="14"/>
      <c r="IKS95" s="14"/>
      <c r="IKT95" s="14"/>
      <c r="IKU95" s="14"/>
      <c r="IKV95" s="14"/>
      <c r="IKW95" s="14"/>
      <c r="IKX95" s="14"/>
      <c r="IKY95" s="14"/>
      <c r="IKZ95" s="14"/>
      <c r="ILA95" s="14"/>
      <c r="ILB95" s="14"/>
      <c r="ILC95" s="14"/>
      <c r="ILD95" s="14"/>
      <c r="ILE95" s="14"/>
      <c r="ILF95" s="14"/>
      <c r="ILG95" s="14"/>
      <c r="ILH95" s="14"/>
      <c r="ILI95" s="14"/>
      <c r="ILJ95" s="14"/>
      <c r="ILK95" s="14"/>
      <c r="ILL95" s="14"/>
      <c r="ILM95" s="14"/>
      <c r="ILN95" s="14"/>
      <c r="ILO95" s="14"/>
      <c r="ILP95" s="14"/>
      <c r="ILQ95" s="14"/>
      <c r="ILR95" s="14"/>
      <c r="ILS95" s="14"/>
      <c r="ILT95" s="14"/>
      <c r="ILU95" s="14"/>
      <c r="ILV95" s="14"/>
      <c r="ILW95" s="14"/>
      <c r="ILX95" s="14"/>
      <c r="ILY95" s="14"/>
      <c r="ILZ95" s="14"/>
      <c r="IMA95" s="14"/>
      <c r="IMB95" s="14"/>
      <c r="IMC95" s="14"/>
      <c r="IMD95" s="14"/>
      <c r="IME95" s="14"/>
      <c r="IMF95" s="14"/>
      <c r="IMG95" s="14"/>
      <c r="IMH95" s="14"/>
      <c r="IMI95" s="14"/>
      <c r="IMJ95" s="14"/>
      <c r="IMK95" s="14"/>
      <c r="IML95" s="14"/>
      <c r="IMM95" s="14"/>
      <c r="IMN95" s="14"/>
      <c r="IMO95" s="14"/>
      <c r="IMP95" s="14"/>
      <c r="IMQ95" s="14"/>
      <c r="IMR95" s="14"/>
      <c r="IMS95" s="14"/>
      <c r="IMT95" s="14"/>
      <c r="IMU95" s="14"/>
      <c r="IMV95" s="14"/>
      <c r="IMW95" s="14"/>
      <c r="IMX95" s="14"/>
      <c r="IMY95" s="14"/>
      <c r="IMZ95" s="14"/>
      <c r="INA95" s="14"/>
      <c r="INB95" s="14"/>
      <c r="INC95" s="14"/>
      <c r="IND95" s="14"/>
      <c r="INE95" s="14"/>
      <c r="INF95" s="14"/>
      <c r="ING95" s="14"/>
      <c r="INH95" s="14"/>
      <c r="INI95" s="14"/>
      <c r="INJ95" s="14"/>
      <c r="INK95" s="14"/>
      <c r="INL95" s="14"/>
      <c r="INM95" s="14"/>
      <c r="INN95" s="14"/>
      <c r="INO95" s="14"/>
      <c r="INP95" s="14"/>
      <c r="INQ95" s="14"/>
      <c r="INR95" s="14"/>
      <c r="INS95" s="14"/>
      <c r="INT95" s="14"/>
      <c r="INU95" s="14"/>
      <c r="INV95" s="14"/>
      <c r="INW95" s="14"/>
      <c r="INX95" s="14"/>
      <c r="INY95" s="14"/>
      <c r="INZ95" s="14"/>
      <c r="IOA95" s="14"/>
      <c r="IOB95" s="14"/>
      <c r="IOC95" s="14"/>
      <c r="IOD95" s="14"/>
      <c r="IOE95" s="14"/>
      <c r="IOF95" s="14"/>
      <c r="IOG95" s="14"/>
      <c r="IOH95" s="14"/>
      <c r="IOI95" s="14"/>
      <c r="IOJ95" s="14"/>
      <c r="IOK95" s="14"/>
      <c r="IOL95" s="14"/>
      <c r="IOM95" s="14"/>
      <c r="ION95" s="14"/>
      <c r="IOO95" s="14"/>
      <c r="IOP95" s="14"/>
      <c r="IOQ95" s="14"/>
      <c r="IOR95" s="14"/>
      <c r="IOS95" s="14"/>
      <c r="IOT95" s="14"/>
      <c r="IOU95" s="14"/>
      <c r="IOV95" s="14"/>
      <c r="IOW95" s="14"/>
      <c r="IOX95" s="14"/>
      <c r="IOY95" s="14"/>
      <c r="IOZ95" s="14"/>
      <c r="IPA95" s="14"/>
      <c r="IPB95" s="14"/>
      <c r="IPC95" s="14"/>
      <c r="IPD95" s="14"/>
      <c r="IPE95" s="14"/>
      <c r="IPF95" s="14"/>
      <c r="IPG95" s="14"/>
      <c r="IPH95" s="14"/>
      <c r="IPI95" s="14"/>
      <c r="IPJ95" s="14"/>
      <c r="IPK95" s="14"/>
      <c r="IPL95" s="14"/>
      <c r="IPM95" s="14"/>
      <c r="IPN95" s="14"/>
      <c r="IPO95" s="14"/>
      <c r="IPP95" s="14"/>
      <c r="IPQ95" s="14"/>
      <c r="IPR95" s="14"/>
      <c r="IPS95" s="14"/>
      <c r="IPT95" s="14"/>
      <c r="IPU95" s="14"/>
      <c r="IPV95" s="14"/>
      <c r="IPW95" s="14"/>
      <c r="IPX95" s="14"/>
      <c r="IPY95" s="14"/>
      <c r="IPZ95" s="14"/>
      <c r="IQA95" s="14"/>
      <c r="IQB95" s="14"/>
      <c r="IQC95" s="14"/>
      <c r="IQD95" s="14"/>
      <c r="IQE95" s="14"/>
      <c r="IQF95" s="14"/>
      <c r="IQG95" s="14"/>
      <c r="IQH95" s="14"/>
      <c r="IQI95" s="14"/>
      <c r="IQJ95" s="14"/>
      <c r="IQK95" s="14"/>
      <c r="IQL95" s="14"/>
      <c r="IQM95" s="14"/>
      <c r="IQN95" s="14"/>
      <c r="IQO95" s="14"/>
      <c r="IQP95" s="14"/>
      <c r="IQQ95" s="14"/>
      <c r="IQR95" s="14"/>
      <c r="IQS95" s="14"/>
      <c r="IQT95" s="14"/>
      <c r="IQU95" s="14"/>
      <c r="IQV95" s="14"/>
      <c r="IQW95" s="14"/>
      <c r="IQX95" s="14"/>
      <c r="IQY95" s="14"/>
      <c r="IQZ95" s="14"/>
      <c r="IRA95" s="14"/>
      <c r="IRB95" s="14"/>
      <c r="IRC95" s="14"/>
      <c r="IRD95" s="14"/>
      <c r="IRE95" s="14"/>
      <c r="IRF95" s="14"/>
      <c r="IRG95" s="14"/>
      <c r="IRH95" s="14"/>
      <c r="IRI95" s="14"/>
      <c r="IRJ95" s="14"/>
      <c r="IRK95" s="14"/>
      <c r="IRL95" s="14"/>
      <c r="IRM95" s="14"/>
      <c r="IRN95" s="14"/>
      <c r="IRO95" s="14"/>
      <c r="IRP95" s="14"/>
      <c r="IRQ95" s="14"/>
      <c r="IRR95" s="14"/>
      <c r="IRS95" s="14"/>
      <c r="IRT95" s="14"/>
      <c r="IRU95" s="14"/>
      <c r="IRV95" s="14"/>
      <c r="IRW95" s="14"/>
      <c r="IRX95" s="14"/>
      <c r="IRY95" s="14"/>
      <c r="IRZ95" s="14"/>
      <c r="ISA95" s="14"/>
      <c r="ISB95" s="14"/>
      <c r="ISC95" s="14"/>
      <c r="ISD95" s="14"/>
      <c r="ISE95" s="14"/>
      <c r="ISF95" s="14"/>
      <c r="ISG95" s="14"/>
      <c r="ISH95" s="14"/>
      <c r="ISI95" s="14"/>
      <c r="ISJ95" s="14"/>
      <c r="ISK95" s="14"/>
      <c r="ISL95" s="14"/>
      <c r="ISM95" s="14"/>
      <c r="ISN95" s="14"/>
      <c r="ISO95" s="14"/>
      <c r="ISP95" s="14"/>
      <c r="ISQ95" s="14"/>
      <c r="ISR95" s="14"/>
      <c r="ISS95" s="14"/>
      <c r="IST95" s="14"/>
      <c r="ISU95" s="14"/>
      <c r="ISV95" s="14"/>
      <c r="ISW95" s="14"/>
      <c r="ISX95" s="14"/>
      <c r="ISY95" s="14"/>
      <c r="ISZ95" s="14"/>
      <c r="ITA95" s="14"/>
      <c r="ITB95" s="14"/>
      <c r="ITC95" s="14"/>
      <c r="ITD95" s="14"/>
      <c r="ITE95" s="14"/>
      <c r="ITF95" s="14"/>
      <c r="ITG95" s="14"/>
      <c r="ITH95" s="14"/>
      <c r="ITI95" s="14"/>
      <c r="ITJ95" s="14"/>
      <c r="ITK95" s="14"/>
      <c r="ITL95" s="14"/>
      <c r="ITM95" s="14"/>
      <c r="ITN95" s="14"/>
      <c r="ITO95" s="14"/>
      <c r="ITP95" s="14"/>
      <c r="ITQ95" s="14"/>
      <c r="ITR95" s="14"/>
      <c r="ITS95" s="14"/>
      <c r="ITT95" s="14"/>
      <c r="ITU95" s="14"/>
      <c r="ITV95" s="14"/>
      <c r="ITW95" s="14"/>
      <c r="ITX95" s="14"/>
      <c r="ITY95" s="14"/>
      <c r="ITZ95" s="14"/>
      <c r="IUA95" s="14"/>
      <c r="IUB95" s="14"/>
      <c r="IUC95" s="14"/>
      <c r="IUD95" s="14"/>
      <c r="IUE95" s="14"/>
      <c r="IUF95" s="14"/>
      <c r="IUG95" s="14"/>
      <c r="IUH95" s="14"/>
      <c r="IUI95" s="14"/>
      <c r="IUJ95" s="14"/>
      <c r="IUK95" s="14"/>
      <c r="IUL95" s="14"/>
      <c r="IUM95" s="14"/>
      <c r="IUN95" s="14"/>
      <c r="IUO95" s="14"/>
      <c r="IUP95" s="14"/>
      <c r="IUQ95" s="14"/>
      <c r="IUR95" s="14"/>
      <c r="IUS95" s="14"/>
      <c r="IUT95" s="14"/>
      <c r="IUU95" s="14"/>
      <c r="IUV95" s="14"/>
      <c r="IUW95" s="14"/>
      <c r="IUX95" s="14"/>
      <c r="IUY95" s="14"/>
      <c r="IUZ95" s="14"/>
      <c r="IVA95" s="14"/>
      <c r="IVB95" s="14"/>
      <c r="IVC95" s="14"/>
      <c r="IVD95" s="14"/>
      <c r="IVE95" s="14"/>
      <c r="IVF95" s="14"/>
      <c r="IVG95" s="14"/>
      <c r="IVH95" s="14"/>
      <c r="IVI95" s="14"/>
      <c r="IVJ95" s="14"/>
      <c r="IVK95" s="14"/>
      <c r="IVL95" s="14"/>
      <c r="IVM95" s="14"/>
      <c r="IVN95" s="14"/>
      <c r="IVO95" s="14"/>
      <c r="IVP95" s="14"/>
      <c r="IVQ95" s="14"/>
      <c r="IVR95" s="14"/>
      <c r="IVS95" s="14"/>
      <c r="IVT95" s="14"/>
      <c r="IVU95" s="14"/>
      <c r="IVV95" s="14"/>
      <c r="IVW95" s="14"/>
      <c r="IVX95" s="14"/>
      <c r="IVY95" s="14"/>
      <c r="IVZ95" s="14"/>
      <c r="IWA95" s="14"/>
      <c r="IWB95" s="14"/>
      <c r="IWC95" s="14"/>
      <c r="IWD95" s="14"/>
      <c r="IWE95" s="14"/>
      <c r="IWF95" s="14"/>
      <c r="IWG95" s="14"/>
      <c r="IWH95" s="14"/>
      <c r="IWI95" s="14"/>
      <c r="IWJ95" s="14"/>
      <c r="IWK95" s="14"/>
      <c r="IWL95" s="14"/>
      <c r="IWM95" s="14"/>
      <c r="IWN95" s="14"/>
      <c r="IWO95" s="14"/>
      <c r="IWP95" s="14"/>
      <c r="IWQ95" s="14"/>
      <c r="IWR95" s="14"/>
      <c r="IWS95" s="14"/>
      <c r="IWT95" s="14"/>
      <c r="IWU95" s="14"/>
      <c r="IWV95" s="14"/>
      <c r="IWW95" s="14"/>
      <c r="IWX95" s="14"/>
      <c r="IWY95" s="14"/>
      <c r="IWZ95" s="14"/>
      <c r="IXA95" s="14"/>
      <c r="IXB95" s="14"/>
      <c r="IXC95" s="14"/>
      <c r="IXD95" s="14"/>
      <c r="IXE95" s="14"/>
      <c r="IXF95" s="14"/>
      <c r="IXG95" s="14"/>
      <c r="IXH95" s="14"/>
      <c r="IXI95" s="14"/>
      <c r="IXJ95" s="14"/>
      <c r="IXK95" s="14"/>
      <c r="IXL95" s="14"/>
      <c r="IXM95" s="14"/>
      <c r="IXN95" s="14"/>
      <c r="IXO95" s="14"/>
      <c r="IXP95" s="14"/>
      <c r="IXQ95" s="14"/>
      <c r="IXR95" s="14"/>
      <c r="IXS95" s="14"/>
      <c r="IXT95" s="14"/>
      <c r="IXU95" s="14"/>
      <c r="IXV95" s="14"/>
      <c r="IXW95" s="14"/>
      <c r="IXX95" s="14"/>
      <c r="IXY95" s="14"/>
      <c r="IXZ95" s="14"/>
      <c r="IYA95" s="14"/>
      <c r="IYB95" s="14"/>
      <c r="IYC95" s="14"/>
      <c r="IYD95" s="14"/>
      <c r="IYE95" s="14"/>
      <c r="IYF95" s="14"/>
      <c r="IYG95" s="14"/>
      <c r="IYH95" s="14"/>
      <c r="IYI95" s="14"/>
      <c r="IYJ95" s="14"/>
      <c r="IYK95" s="14"/>
      <c r="IYL95" s="14"/>
      <c r="IYM95" s="14"/>
      <c r="IYN95" s="14"/>
      <c r="IYO95" s="14"/>
      <c r="IYP95" s="14"/>
      <c r="IYQ95" s="14"/>
      <c r="IYR95" s="14"/>
      <c r="IYS95" s="14"/>
      <c r="IYT95" s="14"/>
      <c r="IYU95" s="14"/>
      <c r="IYV95" s="14"/>
      <c r="IYW95" s="14"/>
      <c r="IYX95" s="14"/>
      <c r="IYY95" s="14"/>
      <c r="IYZ95" s="14"/>
      <c r="IZA95" s="14"/>
      <c r="IZB95" s="14"/>
      <c r="IZC95" s="14"/>
      <c r="IZD95" s="14"/>
      <c r="IZE95" s="14"/>
      <c r="IZF95" s="14"/>
      <c r="IZG95" s="14"/>
      <c r="IZH95" s="14"/>
      <c r="IZI95" s="14"/>
      <c r="IZJ95" s="14"/>
      <c r="IZK95" s="14"/>
      <c r="IZL95" s="14"/>
      <c r="IZM95" s="14"/>
      <c r="IZN95" s="14"/>
      <c r="IZO95" s="14"/>
      <c r="IZP95" s="14"/>
      <c r="IZQ95" s="14"/>
      <c r="IZR95" s="14"/>
      <c r="IZS95" s="14"/>
      <c r="IZT95" s="14"/>
      <c r="IZU95" s="14"/>
      <c r="IZV95" s="14"/>
      <c r="IZW95" s="14"/>
      <c r="IZX95" s="14"/>
      <c r="IZY95" s="14"/>
      <c r="IZZ95" s="14"/>
      <c r="JAA95" s="14"/>
      <c r="JAB95" s="14"/>
      <c r="JAC95" s="14"/>
      <c r="JAD95" s="14"/>
      <c r="JAE95" s="14"/>
      <c r="JAF95" s="14"/>
      <c r="JAG95" s="14"/>
      <c r="JAH95" s="14"/>
      <c r="JAI95" s="14"/>
      <c r="JAJ95" s="14"/>
      <c r="JAK95" s="14"/>
      <c r="JAL95" s="14"/>
      <c r="JAM95" s="14"/>
      <c r="JAN95" s="14"/>
      <c r="JAO95" s="14"/>
      <c r="JAP95" s="14"/>
      <c r="JAQ95" s="14"/>
      <c r="JAR95" s="14"/>
      <c r="JAS95" s="14"/>
      <c r="JAT95" s="14"/>
      <c r="JAU95" s="14"/>
      <c r="JAV95" s="14"/>
      <c r="JAW95" s="14"/>
      <c r="JAX95" s="14"/>
      <c r="JAY95" s="14"/>
      <c r="JAZ95" s="14"/>
      <c r="JBA95" s="14"/>
      <c r="JBB95" s="14"/>
      <c r="JBC95" s="14"/>
      <c r="JBD95" s="14"/>
      <c r="JBE95" s="14"/>
      <c r="JBF95" s="14"/>
      <c r="JBG95" s="14"/>
      <c r="JBH95" s="14"/>
      <c r="JBI95" s="14"/>
      <c r="JBJ95" s="14"/>
      <c r="JBK95" s="14"/>
      <c r="JBL95" s="14"/>
      <c r="JBM95" s="14"/>
      <c r="JBN95" s="14"/>
      <c r="JBO95" s="14"/>
      <c r="JBP95" s="14"/>
      <c r="JBQ95" s="14"/>
      <c r="JBR95" s="14"/>
      <c r="JBS95" s="14"/>
      <c r="JBT95" s="14"/>
      <c r="JBU95" s="14"/>
      <c r="JBV95" s="14"/>
      <c r="JBW95" s="14"/>
      <c r="JBX95" s="14"/>
      <c r="JBY95" s="14"/>
      <c r="JBZ95" s="14"/>
      <c r="JCA95" s="14"/>
      <c r="JCB95" s="14"/>
      <c r="JCC95" s="14"/>
      <c r="JCD95" s="14"/>
      <c r="JCE95" s="14"/>
      <c r="JCF95" s="14"/>
      <c r="JCG95" s="14"/>
      <c r="JCH95" s="14"/>
      <c r="JCI95" s="14"/>
      <c r="JCJ95" s="14"/>
      <c r="JCK95" s="14"/>
      <c r="JCL95" s="14"/>
      <c r="JCM95" s="14"/>
      <c r="JCN95" s="14"/>
      <c r="JCO95" s="14"/>
      <c r="JCP95" s="14"/>
      <c r="JCQ95" s="14"/>
      <c r="JCR95" s="14"/>
      <c r="JCS95" s="14"/>
      <c r="JCT95" s="14"/>
      <c r="JCU95" s="14"/>
      <c r="JCV95" s="14"/>
      <c r="JCW95" s="14"/>
      <c r="JCX95" s="14"/>
      <c r="JCY95" s="14"/>
      <c r="JCZ95" s="14"/>
      <c r="JDA95" s="14"/>
      <c r="JDB95" s="14"/>
      <c r="JDC95" s="14"/>
      <c r="JDD95" s="14"/>
      <c r="JDE95" s="14"/>
      <c r="JDF95" s="14"/>
      <c r="JDG95" s="14"/>
      <c r="JDH95" s="14"/>
      <c r="JDI95" s="14"/>
      <c r="JDJ95" s="14"/>
      <c r="JDK95" s="14"/>
      <c r="JDL95" s="14"/>
      <c r="JDM95" s="14"/>
      <c r="JDN95" s="14"/>
      <c r="JDO95" s="14"/>
      <c r="JDP95" s="14"/>
      <c r="JDQ95" s="14"/>
      <c r="JDR95" s="14"/>
      <c r="JDS95" s="14"/>
      <c r="JDT95" s="14"/>
      <c r="JDU95" s="14"/>
      <c r="JDV95" s="14"/>
      <c r="JDW95" s="14"/>
      <c r="JDX95" s="14"/>
      <c r="JDY95" s="14"/>
      <c r="JDZ95" s="14"/>
      <c r="JEA95" s="14"/>
      <c r="JEB95" s="14"/>
      <c r="JEC95" s="14"/>
      <c r="JED95" s="14"/>
      <c r="JEE95" s="14"/>
      <c r="JEF95" s="14"/>
      <c r="JEG95" s="14"/>
      <c r="JEH95" s="14"/>
      <c r="JEI95" s="14"/>
      <c r="JEJ95" s="14"/>
      <c r="JEK95" s="14"/>
      <c r="JEL95" s="14"/>
      <c r="JEM95" s="14"/>
      <c r="JEN95" s="14"/>
      <c r="JEO95" s="14"/>
      <c r="JEP95" s="14"/>
      <c r="JEQ95" s="14"/>
      <c r="JER95" s="14"/>
      <c r="JES95" s="14"/>
      <c r="JET95" s="14"/>
      <c r="JEU95" s="14"/>
      <c r="JEV95" s="14"/>
      <c r="JEW95" s="14"/>
      <c r="JEX95" s="14"/>
      <c r="JEY95" s="14"/>
      <c r="JEZ95" s="14"/>
      <c r="JFA95" s="14"/>
      <c r="JFB95" s="14"/>
      <c r="JFC95" s="14"/>
      <c r="JFD95" s="14"/>
      <c r="JFE95" s="14"/>
      <c r="JFF95" s="14"/>
      <c r="JFG95" s="14"/>
      <c r="JFH95" s="14"/>
      <c r="JFI95" s="14"/>
      <c r="JFJ95" s="14"/>
      <c r="JFK95" s="14"/>
      <c r="JFL95" s="14"/>
      <c r="JFM95" s="14"/>
      <c r="JFN95" s="14"/>
      <c r="JFO95" s="14"/>
      <c r="JFP95" s="14"/>
      <c r="JFQ95" s="14"/>
      <c r="JFR95" s="14"/>
      <c r="JFS95" s="14"/>
      <c r="JFT95" s="14"/>
      <c r="JFU95" s="14"/>
      <c r="JFV95" s="14"/>
      <c r="JFW95" s="14"/>
      <c r="JFX95" s="14"/>
      <c r="JFY95" s="14"/>
      <c r="JFZ95" s="14"/>
      <c r="JGA95" s="14"/>
      <c r="JGB95" s="14"/>
      <c r="JGC95" s="14"/>
      <c r="JGD95" s="14"/>
      <c r="JGE95" s="14"/>
      <c r="JGF95" s="14"/>
      <c r="JGG95" s="14"/>
      <c r="JGH95" s="14"/>
      <c r="JGI95" s="14"/>
      <c r="JGJ95" s="14"/>
      <c r="JGK95" s="14"/>
      <c r="JGL95" s="14"/>
      <c r="JGM95" s="14"/>
      <c r="JGN95" s="14"/>
      <c r="JGO95" s="14"/>
      <c r="JGP95" s="14"/>
      <c r="JGQ95" s="14"/>
      <c r="JGR95" s="14"/>
      <c r="JGS95" s="14"/>
      <c r="JGT95" s="14"/>
      <c r="JGU95" s="14"/>
      <c r="JGV95" s="14"/>
      <c r="JGW95" s="14"/>
      <c r="JGX95" s="14"/>
      <c r="JGY95" s="14"/>
      <c r="JGZ95" s="14"/>
      <c r="JHA95" s="14"/>
      <c r="JHB95" s="14"/>
      <c r="JHC95" s="14"/>
      <c r="JHD95" s="14"/>
      <c r="JHE95" s="14"/>
      <c r="JHF95" s="14"/>
      <c r="JHG95" s="14"/>
      <c r="JHH95" s="14"/>
      <c r="JHI95" s="14"/>
      <c r="JHJ95" s="14"/>
      <c r="JHK95" s="14"/>
      <c r="JHL95" s="14"/>
      <c r="JHM95" s="14"/>
      <c r="JHN95" s="14"/>
      <c r="JHO95" s="14"/>
      <c r="JHP95" s="14"/>
      <c r="JHQ95" s="14"/>
      <c r="JHR95" s="14"/>
      <c r="JHS95" s="14"/>
      <c r="JHT95" s="14"/>
      <c r="JHU95" s="14"/>
      <c r="JHV95" s="14"/>
      <c r="JHW95" s="14"/>
      <c r="JHX95" s="14"/>
      <c r="JHY95" s="14"/>
      <c r="JHZ95" s="14"/>
      <c r="JIA95" s="14"/>
      <c r="JIB95" s="14"/>
      <c r="JIC95" s="14"/>
      <c r="JID95" s="14"/>
      <c r="JIE95" s="14"/>
      <c r="JIF95" s="14"/>
      <c r="JIG95" s="14"/>
      <c r="JIH95" s="14"/>
      <c r="JII95" s="14"/>
      <c r="JIJ95" s="14"/>
      <c r="JIK95" s="14"/>
      <c r="JIL95" s="14"/>
      <c r="JIM95" s="14"/>
      <c r="JIN95" s="14"/>
      <c r="JIO95" s="14"/>
      <c r="JIP95" s="14"/>
      <c r="JIQ95" s="14"/>
      <c r="JIR95" s="14"/>
      <c r="JIS95" s="14"/>
      <c r="JIT95" s="14"/>
      <c r="JIU95" s="14"/>
      <c r="JIV95" s="14"/>
      <c r="JIW95" s="14"/>
      <c r="JIX95" s="14"/>
      <c r="JIY95" s="14"/>
      <c r="JIZ95" s="14"/>
      <c r="JJA95" s="14"/>
      <c r="JJB95" s="14"/>
      <c r="JJC95" s="14"/>
      <c r="JJD95" s="14"/>
      <c r="JJE95" s="14"/>
      <c r="JJF95" s="14"/>
      <c r="JJG95" s="14"/>
      <c r="JJH95" s="14"/>
      <c r="JJI95" s="14"/>
      <c r="JJJ95" s="14"/>
      <c r="JJK95" s="14"/>
      <c r="JJL95" s="14"/>
      <c r="JJM95" s="14"/>
      <c r="JJN95" s="14"/>
      <c r="JJO95" s="14"/>
      <c r="JJP95" s="14"/>
      <c r="JJQ95" s="14"/>
      <c r="JJR95" s="14"/>
      <c r="JJS95" s="14"/>
      <c r="JJT95" s="14"/>
      <c r="JJU95" s="14"/>
      <c r="JJV95" s="14"/>
      <c r="JJW95" s="14"/>
      <c r="JJX95" s="14"/>
      <c r="JJY95" s="14"/>
      <c r="JJZ95" s="14"/>
      <c r="JKA95" s="14"/>
      <c r="JKB95" s="14"/>
      <c r="JKC95" s="14"/>
      <c r="JKD95" s="14"/>
      <c r="JKE95" s="14"/>
      <c r="JKF95" s="14"/>
      <c r="JKG95" s="14"/>
      <c r="JKH95" s="14"/>
      <c r="JKI95" s="14"/>
      <c r="JKJ95" s="14"/>
      <c r="JKK95" s="14"/>
      <c r="JKL95" s="14"/>
      <c r="JKM95" s="14"/>
      <c r="JKN95" s="14"/>
      <c r="JKO95" s="14"/>
      <c r="JKP95" s="14"/>
      <c r="JKQ95" s="14"/>
      <c r="JKR95" s="14"/>
      <c r="JKS95" s="14"/>
      <c r="JKT95" s="14"/>
      <c r="JKU95" s="14"/>
      <c r="JKV95" s="14"/>
      <c r="JKW95" s="14"/>
      <c r="JKX95" s="14"/>
      <c r="JKY95" s="14"/>
      <c r="JKZ95" s="14"/>
      <c r="JLA95" s="14"/>
      <c r="JLB95" s="14"/>
      <c r="JLC95" s="14"/>
      <c r="JLD95" s="14"/>
      <c r="JLE95" s="14"/>
      <c r="JLF95" s="14"/>
      <c r="JLG95" s="14"/>
      <c r="JLH95" s="14"/>
      <c r="JLI95" s="14"/>
      <c r="JLJ95" s="14"/>
      <c r="JLK95" s="14"/>
      <c r="JLL95" s="14"/>
      <c r="JLM95" s="14"/>
      <c r="JLN95" s="14"/>
      <c r="JLO95" s="14"/>
      <c r="JLP95" s="14"/>
      <c r="JLQ95" s="14"/>
      <c r="JLR95" s="14"/>
      <c r="JLS95" s="14"/>
      <c r="JLT95" s="14"/>
      <c r="JLU95" s="14"/>
      <c r="JLV95" s="14"/>
      <c r="JLW95" s="14"/>
      <c r="JLX95" s="14"/>
      <c r="JLY95" s="14"/>
      <c r="JLZ95" s="14"/>
      <c r="JMA95" s="14"/>
      <c r="JMB95" s="14"/>
      <c r="JMC95" s="14"/>
      <c r="JMD95" s="14"/>
      <c r="JME95" s="14"/>
      <c r="JMF95" s="14"/>
      <c r="JMG95" s="14"/>
      <c r="JMH95" s="14"/>
      <c r="JMI95" s="14"/>
      <c r="JMJ95" s="14"/>
      <c r="JMK95" s="14"/>
      <c r="JML95" s="14"/>
      <c r="JMM95" s="14"/>
      <c r="JMN95" s="14"/>
      <c r="JMO95" s="14"/>
      <c r="JMP95" s="14"/>
      <c r="JMQ95" s="14"/>
      <c r="JMR95" s="14"/>
      <c r="JMS95" s="14"/>
      <c r="JMT95" s="14"/>
      <c r="JMU95" s="14"/>
      <c r="JMV95" s="14"/>
      <c r="JMW95" s="14"/>
      <c r="JMX95" s="14"/>
      <c r="JMY95" s="14"/>
      <c r="JMZ95" s="14"/>
      <c r="JNA95" s="14"/>
      <c r="JNB95" s="14"/>
      <c r="JNC95" s="14"/>
      <c r="JND95" s="14"/>
      <c r="JNE95" s="14"/>
      <c r="JNF95" s="14"/>
      <c r="JNG95" s="14"/>
      <c r="JNH95" s="14"/>
      <c r="JNI95" s="14"/>
      <c r="JNJ95" s="14"/>
      <c r="JNK95" s="14"/>
      <c r="JNL95" s="14"/>
      <c r="JNM95" s="14"/>
      <c r="JNN95" s="14"/>
      <c r="JNO95" s="14"/>
      <c r="JNP95" s="14"/>
      <c r="JNQ95" s="14"/>
      <c r="JNR95" s="14"/>
      <c r="JNS95" s="14"/>
      <c r="JNT95" s="14"/>
      <c r="JNU95" s="14"/>
      <c r="JNV95" s="14"/>
      <c r="JNW95" s="14"/>
      <c r="JNX95" s="14"/>
      <c r="JNY95" s="14"/>
      <c r="JNZ95" s="14"/>
      <c r="JOA95" s="14"/>
      <c r="JOB95" s="14"/>
      <c r="JOC95" s="14"/>
      <c r="JOD95" s="14"/>
      <c r="JOE95" s="14"/>
      <c r="JOF95" s="14"/>
      <c r="JOG95" s="14"/>
      <c r="JOH95" s="14"/>
      <c r="JOI95" s="14"/>
      <c r="JOJ95" s="14"/>
      <c r="JOK95" s="14"/>
      <c r="JOL95" s="14"/>
      <c r="JOM95" s="14"/>
      <c r="JON95" s="14"/>
      <c r="JOO95" s="14"/>
      <c r="JOP95" s="14"/>
      <c r="JOQ95" s="14"/>
      <c r="JOR95" s="14"/>
      <c r="JOS95" s="14"/>
      <c r="JOT95" s="14"/>
      <c r="JOU95" s="14"/>
      <c r="JOV95" s="14"/>
      <c r="JOW95" s="14"/>
      <c r="JOX95" s="14"/>
      <c r="JOY95" s="14"/>
      <c r="JOZ95" s="14"/>
      <c r="JPA95" s="14"/>
      <c r="JPB95" s="14"/>
      <c r="JPC95" s="14"/>
      <c r="JPD95" s="14"/>
      <c r="JPE95" s="14"/>
      <c r="JPF95" s="14"/>
      <c r="JPG95" s="14"/>
      <c r="JPH95" s="14"/>
      <c r="JPI95" s="14"/>
      <c r="JPJ95" s="14"/>
      <c r="JPK95" s="14"/>
      <c r="JPL95" s="14"/>
      <c r="JPM95" s="14"/>
      <c r="JPN95" s="14"/>
      <c r="JPO95" s="14"/>
      <c r="JPP95" s="14"/>
      <c r="JPQ95" s="14"/>
      <c r="JPR95" s="14"/>
      <c r="JPS95" s="14"/>
      <c r="JPT95" s="14"/>
      <c r="JPU95" s="14"/>
      <c r="JPV95" s="14"/>
      <c r="JPW95" s="14"/>
      <c r="JPX95" s="14"/>
      <c r="JPY95" s="14"/>
      <c r="JPZ95" s="14"/>
      <c r="JQA95" s="14"/>
      <c r="JQB95" s="14"/>
      <c r="JQC95" s="14"/>
      <c r="JQD95" s="14"/>
      <c r="JQE95" s="14"/>
      <c r="JQF95" s="14"/>
      <c r="JQG95" s="14"/>
      <c r="JQH95" s="14"/>
      <c r="JQI95" s="14"/>
      <c r="JQJ95" s="14"/>
      <c r="JQK95" s="14"/>
      <c r="JQL95" s="14"/>
      <c r="JQM95" s="14"/>
      <c r="JQN95" s="14"/>
      <c r="JQO95" s="14"/>
      <c r="JQP95" s="14"/>
      <c r="JQQ95" s="14"/>
      <c r="JQR95" s="14"/>
      <c r="JQS95" s="14"/>
      <c r="JQT95" s="14"/>
      <c r="JQU95" s="14"/>
      <c r="JQV95" s="14"/>
      <c r="JQW95" s="14"/>
      <c r="JQX95" s="14"/>
      <c r="JQY95" s="14"/>
      <c r="JQZ95" s="14"/>
      <c r="JRA95" s="14"/>
      <c r="JRB95" s="14"/>
      <c r="JRC95" s="14"/>
      <c r="JRD95" s="14"/>
      <c r="JRE95" s="14"/>
      <c r="JRF95" s="14"/>
      <c r="JRG95" s="14"/>
      <c r="JRH95" s="14"/>
      <c r="JRI95" s="14"/>
      <c r="JRJ95" s="14"/>
      <c r="JRK95" s="14"/>
      <c r="JRL95" s="14"/>
      <c r="JRM95" s="14"/>
      <c r="JRN95" s="14"/>
      <c r="JRO95" s="14"/>
      <c r="JRP95" s="14"/>
      <c r="JRQ95" s="14"/>
      <c r="JRR95" s="14"/>
      <c r="JRS95" s="14"/>
      <c r="JRT95" s="14"/>
      <c r="JRU95" s="14"/>
      <c r="JRV95" s="14"/>
      <c r="JRW95" s="14"/>
      <c r="JRX95" s="14"/>
      <c r="JRY95" s="14"/>
      <c r="JRZ95" s="14"/>
      <c r="JSA95" s="14"/>
      <c r="JSB95" s="14"/>
      <c r="JSC95" s="14"/>
      <c r="JSD95" s="14"/>
      <c r="JSE95" s="14"/>
      <c r="JSF95" s="14"/>
      <c r="JSG95" s="14"/>
      <c r="JSH95" s="14"/>
      <c r="JSI95" s="14"/>
      <c r="JSJ95" s="14"/>
      <c r="JSK95" s="14"/>
      <c r="JSL95" s="14"/>
      <c r="JSM95" s="14"/>
      <c r="JSN95" s="14"/>
      <c r="JSO95" s="14"/>
      <c r="JSP95" s="14"/>
      <c r="JSQ95" s="14"/>
      <c r="JSR95" s="14"/>
      <c r="JSS95" s="14"/>
      <c r="JST95" s="14"/>
      <c r="JSU95" s="14"/>
      <c r="JSV95" s="14"/>
      <c r="JSW95" s="14"/>
      <c r="JSX95" s="14"/>
      <c r="JSY95" s="14"/>
      <c r="JSZ95" s="14"/>
      <c r="JTA95" s="14"/>
      <c r="JTB95" s="14"/>
      <c r="JTC95" s="14"/>
      <c r="JTD95" s="14"/>
      <c r="JTE95" s="14"/>
      <c r="JTF95" s="14"/>
      <c r="JTG95" s="14"/>
      <c r="JTH95" s="14"/>
      <c r="JTI95" s="14"/>
      <c r="JTJ95" s="14"/>
      <c r="JTK95" s="14"/>
      <c r="JTL95" s="14"/>
      <c r="JTM95" s="14"/>
      <c r="JTN95" s="14"/>
      <c r="JTO95" s="14"/>
      <c r="JTP95" s="14"/>
      <c r="JTQ95" s="14"/>
      <c r="JTR95" s="14"/>
      <c r="JTS95" s="14"/>
      <c r="JTT95" s="14"/>
      <c r="JTU95" s="14"/>
      <c r="JTV95" s="14"/>
      <c r="JTW95" s="14"/>
      <c r="JTX95" s="14"/>
      <c r="JTY95" s="14"/>
      <c r="JTZ95" s="14"/>
      <c r="JUA95" s="14"/>
      <c r="JUB95" s="14"/>
      <c r="JUC95" s="14"/>
      <c r="JUD95" s="14"/>
      <c r="JUE95" s="14"/>
      <c r="JUF95" s="14"/>
      <c r="JUG95" s="14"/>
      <c r="JUH95" s="14"/>
      <c r="JUI95" s="14"/>
      <c r="JUJ95" s="14"/>
      <c r="JUK95" s="14"/>
      <c r="JUL95" s="14"/>
      <c r="JUM95" s="14"/>
      <c r="JUN95" s="14"/>
      <c r="JUO95" s="14"/>
      <c r="JUP95" s="14"/>
      <c r="JUQ95" s="14"/>
      <c r="JUR95" s="14"/>
      <c r="JUS95" s="14"/>
      <c r="JUT95" s="14"/>
      <c r="JUU95" s="14"/>
      <c r="JUV95" s="14"/>
      <c r="JUW95" s="14"/>
      <c r="JUX95" s="14"/>
      <c r="JUY95" s="14"/>
      <c r="JUZ95" s="14"/>
      <c r="JVA95" s="14"/>
      <c r="JVB95" s="14"/>
      <c r="JVC95" s="14"/>
      <c r="JVD95" s="14"/>
      <c r="JVE95" s="14"/>
      <c r="JVF95" s="14"/>
      <c r="JVG95" s="14"/>
      <c r="JVH95" s="14"/>
      <c r="JVI95" s="14"/>
      <c r="JVJ95" s="14"/>
      <c r="JVK95" s="14"/>
      <c r="JVL95" s="14"/>
      <c r="JVM95" s="14"/>
      <c r="JVN95" s="14"/>
      <c r="JVO95" s="14"/>
      <c r="JVP95" s="14"/>
      <c r="JVQ95" s="14"/>
      <c r="JVR95" s="14"/>
      <c r="JVS95" s="14"/>
      <c r="JVT95" s="14"/>
      <c r="JVU95" s="14"/>
      <c r="JVV95" s="14"/>
      <c r="JVW95" s="14"/>
      <c r="JVX95" s="14"/>
      <c r="JVY95" s="14"/>
      <c r="JVZ95" s="14"/>
      <c r="JWA95" s="14"/>
      <c r="JWB95" s="14"/>
      <c r="JWC95" s="14"/>
      <c r="JWD95" s="14"/>
      <c r="JWE95" s="14"/>
      <c r="JWF95" s="14"/>
      <c r="JWG95" s="14"/>
      <c r="JWH95" s="14"/>
      <c r="JWI95" s="14"/>
      <c r="JWJ95" s="14"/>
      <c r="JWK95" s="14"/>
      <c r="JWL95" s="14"/>
      <c r="JWM95" s="14"/>
      <c r="JWN95" s="14"/>
      <c r="JWO95" s="14"/>
      <c r="JWP95" s="14"/>
      <c r="JWQ95" s="14"/>
      <c r="JWR95" s="14"/>
      <c r="JWS95" s="14"/>
      <c r="JWT95" s="14"/>
      <c r="JWU95" s="14"/>
      <c r="JWV95" s="14"/>
      <c r="JWW95" s="14"/>
      <c r="JWX95" s="14"/>
      <c r="JWY95" s="14"/>
      <c r="JWZ95" s="14"/>
      <c r="JXA95" s="14"/>
      <c r="JXB95" s="14"/>
      <c r="JXC95" s="14"/>
      <c r="JXD95" s="14"/>
      <c r="JXE95" s="14"/>
      <c r="JXF95" s="14"/>
      <c r="JXG95" s="14"/>
      <c r="JXH95" s="14"/>
      <c r="JXI95" s="14"/>
      <c r="JXJ95" s="14"/>
      <c r="JXK95" s="14"/>
      <c r="JXL95" s="14"/>
      <c r="JXM95" s="14"/>
      <c r="JXN95" s="14"/>
      <c r="JXO95" s="14"/>
      <c r="JXP95" s="14"/>
      <c r="JXQ95" s="14"/>
      <c r="JXR95" s="14"/>
      <c r="JXS95" s="14"/>
      <c r="JXT95" s="14"/>
      <c r="JXU95" s="14"/>
      <c r="JXV95" s="14"/>
      <c r="JXW95" s="14"/>
      <c r="JXX95" s="14"/>
      <c r="JXY95" s="14"/>
      <c r="JXZ95" s="14"/>
      <c r="JYA95" s="14"/>
      <c r="JYB95" s="14"/>
      <c r="JYC95" s="14"/>
      <c r="JYD95" s="14"/>
      <c r="JYE95" s="14"/>
      <c r="JYF95" s="14"/>
      <c r="JYG95" s="14"/>
      <c r="JYH95" s="14"/>
      <c r="JYI95" s="14"/>
      <c r="JYJ95" s="14"/>
      <c r="JYK95" s="14"/>
      <c r="JYL95" s="14"/>
      <c r="JYM95" s="14"/>
      <c r="JYN95" s="14"/>
      <c r="JYO95" s="14"/>
      <c r="JYP95" s="14"/>
      <c r="JYQ95" s="14"/>
      <c r="JYR95" s="14"/>
      <c r="JYS95" s="14"/>
      <c r="JYT95" s="14"/>
      <c r="JYU95" s="14"/>
      <c r="JYV95" s="14"/>
      <c r="JYW95" s="14"/>
      <c r="JYX95" s="14"/>
      <c r="JYY95" s="14"/>
      <c r="JYZ95" s="14"/>
      <c r="JZA95" s="14"/>
      <c r="JZB95" s="14"/>
      <c r="JZC95" s="14"/>
      <c r="JZD95" s="14"/>
      <c r="JZE95" s="14"/>
      <c r="JZF95" s="14"/>
      <c r="JZG95" s="14"/>
      <c r="JZH95" s="14"/>
      <c r="JZI95" s="14"/>
      <c r="JZJ95" s="14"/>
      <c r="JZK95" s="14"/>
      <c r="JZL95" s="14"/>
      <c r="JZM95" s="14"/>
      <c r="JZN95" s="14"/>
      <c r="JZO95" s="14"/>
      <c r="JZP95" s="14"/>
      <c r="JZQ95" s="14"/>
      <c r="JZR95" s="14"/>
      <c r="JZS95" s="14"/>
      <c r="JZT95" s="14"/>
      <c r="JZU95" s="14"/>
      <c r="JZV95" s="14"/>
      <c r="JZW95" s="14"/>
      <c r="JZX95" s="14"/>
      <c r="JZY95" s="14"/>
      <c r="JZZ95" s="14"/>
      <c r="KAA95" s="14"/>
      <c r="KAB95" s="14"/>
      <c r="KAC95" s="14"/>
      <c r="KAD95" s="14"/>
      <c r="KAE95" s="14"/>
      <c r="KAF95" s="14"/>
      <c r="KAG95" s="14"/>
      <c r="KAH95" s="14"/>
      <c r="KAI95" s="14"/>
      <c r="KAJ95" s="14"/>
      <c r="KAK95" s="14"/>
      <c r="KAL95" s="14"/>
      <c r="KAM95" s="14"/>
      <c r="KAN95" s="14"/>
      <c r="KAO95" s="14"/>
      <c r="KAP95" s="14"/>
      <c r="KAQ95" s="14"/>
      <c r="KAR95" s="14"/>
      <c r="KAS95" s="14"/>
      <c r="KAT95" s="14"/>
      <c r="KAU95" s="14"/>
      <c r="KAV95" s="14"/>
      <c r="KAW95" s="14"/>
      <c r="KAX95" s="14"/>
      <c r="KAY95" s="14"/>
      <c r="KAZ95" s="14"/>
      <c r="KBA95" s="14"/>
      <c r="KBB95" s="14"/>
      <c r="KBC95" s="14"/>
      <c r="KBD95" s="14"/>
      <c r="KBE95" s="14"/>
      <c r="KBF95" s="14"/>
      <c r="KBG95" s="14"/>
      <c r="KBH95" s="14"/>
      <c r="KBI95" s="14"/>
      <c r="KBJ95" s="14"/>
      <c r="KBK95" s="14"/>
      <c r="KBL95" s="14"/>
      <c r="KBM95" s="14"/>
      <c r="KBN95" s="14"/>
      <c r="KBO95" s="14"/>
      <c r="KBP95" s="14"/>
      <c r="KBQ95" s="14"/>
      <c r="KBR95" s="14"/>
      <c r="KBS95" s="14"/>
      <c r="KBT95" s="14"/>
      <c r="KBU95" s="14"/>
      <c r="KBV95" s="14"/>
      <c r="KBW95" s="14"/>
      <c r="KBX95" s="14"/>
      <c r="KBY95" s="14"/>
      <c r="KBZ95" s="14"/>
      <c r="KCA95" s="14"/>
      <c r="KCB95" s="14"/>
      <c r="KCC95" s="14"/>
      <c r="KCD95" s="14"/>
      <c r="KCE95" s="14"/>
      <c r="KCF95" s="14"/>
      <c r="KCG95" s="14"/>
      <c r="KCH95" s="14"/>
      <c r="KCI95" s="14"/>
      <c r="KCJ95" s="14"/>
      <c r="KCK95" s="14"/>
      <c r="KCL95" s="14"/>
      <c r="KCM95" s="14"/>
      <c r="KCN95" s="14"/>
      <c r="KCO95" s="14"/>
      <c r="KCP95" s="14"/>
      <c r="KCQ95" s="14"/>
      <c r="KCR95" s="14"/>
      <c r="KCS95" s="14"/>
      <c r="KCT95" s="14"/>
      <c r="KCU95" s="14"/>
      <c r="KCV95" s="14"/>
      <c r="KCW95" s="14"/>
      <c r="KCX95" s="14"/>
      <c r="KCY95" s="14"/>
      <c r="KCZ95" s="14"/>
      <c r="KDA95" s="14"/>
      <c r="KDB95" s="14"/>
      <c r="KDC95" s="14"/>
      <c r="KDD95" s="14"/>
      <c r="KDE95" s="14"/>
      <c r="KDF95" s="14"/>
      <c r="KDG95" s="14"/>
      <c r="KDH95" s="14"/>
      <c r="KDI95" s="14"/>
      <c r="KDJ95" s="14"/>
      <c r="KDK95" s="14"/>
      <c r="KDL95" s="14"/>
      <c r="KDM95" s="14"/>
      <c r="KDN95" s="14"/>
      <c r="KDO95" s="14"/>
      <c r="KDP95" s="14"/>
      <c r="KDQ95" s="14"/>
      <c r="KDR95" s="14"/>
      <c r="KDS95" s="14"/>
      <c r="KDT95" s="14"/>
      <c r="KDU95" s="14"/>
      <c r="KDV95" s="14"/>
      <c r="KDW95" s="14"/>
      <c r="KDX95" s="14"/>
      <c r="KDY95" s="14"/>
      <c r="KDZ95" s="14"/>
      <c r="KEA95" s="14"/>
      <c r="KEB95" s="14"/>
      <c r="KEC95" s="14"/>
      <c r="KED95" s="14"/>
      <c r="KEE95" s="14"/>
      <c r="KEF95" s="14"/>
      <c r="KEG95" s="14"/>
      <c r="KEH95" s="14"/>
      <c r="KEI95" s="14"/>
      <c r="KEJ95" s="14"/>
      <c r="KEK95" s="14"/>
      <c r="KEL95" s="14"/>
      <c r="KEM95" s="14"/>
      <c r="KEN95" s="14"/>
      <c r="KEO95" s="14"/>
      <c r="KEP95" s="14"/>
      <c r="KEQ95" s="14"/>
      <c r="KER95" s="14"/>
      <c r="KES95" s="14"/>
      <c r="KET95" s="14"/>
      <c r="KEU95" s="14"/>
      <c r="KEV95" s="14"/>
      <c r="KEW95" s="14"/>
      <c r="KEX95" s="14"/>
      <c r="KEY95" s="14"/>
      <c r="KEZ95" s="14"/>
      <c r="KFA95" s="14"/>
      <c r="KFB95" s="14"/>
      <c r="KFC95" s="14"/>
      <c r="KFD95" s="14"/>
      <c r="KFE95" s="14"/>
      <c r="KFF95" s="14"/>
      <c r="KFG95" s="14"/>
      <c r="KFH95" s="14"/>
      <c r="KFI95" s="14"/>
      <c r="KFJ95" s="14"/>
      <c r="KFK95" s="14"/>
      <c r="KFL95" s="14"/>
      <c r="KFM95" s="14"/>
      <c r="KFN95" s="14"/>
      <c r="KFO95" s="14"/>
      <c r="KFP95" s="14"/>
      <c r="KFQ95" s="14"/>
      <c r="KFR95" s="14"/>
      <c r="KFS95" s="14"/>
      <c r="KFT95" s="14"/>
      <c r="KFU95" s="14"/>
      <c r="KFV95" s="14"/>
      <c r="KFW95" s="14"/>
      <c r="KFX95" s="14"/>
      <c r="KFY95" s="14"/>
      <c r="KFZ95" s="14"/>
      <c r="KGA95" s="14"/>
      <c r="KGB95" s="14"/>
      <c r="KGC95" s="14"/>
      <c r="KGD95" s="14"/>
      <c r="KGE95" s="14"/>
      <c r="KGF95" s="14"/>
      <c r="KGG95" s="14"/>
      <c r="KGH95" s="14"/>
      <c r="KGI95" s="14"/>
      <c r="KGJ95" s="14"/>
      <c r="KGK95" s="14"/>
      <c r="KGL95" s="14"/>
      <c r="KGM95" s="14"/>
      <c r="KGN95" s="14"/>
      <c r="KGO95" s="14"/>
      <c r="KGP95" s="14"/>
      <c r="KGQ95" s="14"/>
      <c r="KGR95" s="14"/>
      <c r="KGS95" s="14"/>
      <c r="KGT95" s="14"/>
      <c r="KGU95" s="14"/>
      <c r="KGV95" s="14"/>
      <c r="KGW95" s="14"/>
      <c r="KGX95" s="14"/>
      <c r="KGY95" s="14"/>
      <c r="KGZ95" s="14"/>
      <c r="KHA95" s="14"/>
      <c r="KHB95" s="14"/>
      <c r="KHC95" s="14"/>
      <c r="KHD95" s="14"/>
      <c r="KHE95" s="14"/>
      <c r="KHF95" s="14"/>
      <c r="KHG95" s="14"/>
      <c r="KHH95" s="14"/>
      <c r="KHI95" s="14"/>
      <c r="KHJ95" s="14"/>
      <c r="KHK95" s="14"/>
      <c r="KHL95" s="14"/>
      <c r="KHM95" s="14"/>
      <c r="KHN95" s="14"/>
      <c r="KHO95" s="14"/>
      <c r="KHP95" s="14"/>
      <c r="KHQ95" s="14"/>
      <c r="KHR95" s="14"/>
      <c r="KHS95" s="14"/>
      <c r="KHT95" s="14"/>
      <c r="KHU95" s="14"/>
      <c r="KHV95" s="14"/>
      <c r="KHW95" s="14"/>
      <c r="KHX95" s="14"/>
      <c r="KHY95" s="14"/>
      <c r="KHZ95" s="14"/>
      <c r="KIA95" s="14"/>
      <c r="KIB95" s="14"/>
      <c r="KIC95" s="14"/>
      <c r="KID95" s="14"/>
      <c r="KIE95" s="14"/>
      <c r="KIF95" s="14"/>
      <c r="KIG95" s="14"/>
      <c r="KIH95" s="14"/>
      <c r="KII95" s="14"/>
      <c r="KIJ95" s="14"/>
      <c r="KIK95" s="14"/>
      <c r="KIL95" s="14"/>
      <c r="KIM95" s="14"/>
      <c r="KIN95" s="14"/>
      <c r="KIO95" s="14"/>
      <c r="KIP95" s="14"/>
      <c r="KIQ95" s="14"/>
      <c r="KIR95" s="14"/>
      <c r="KIS95" s="14"/>
      <c r="KIT95" s="14"/>
      <c r="KIU95" s="14"/>
      <c r="KIV95" s="14"/>
      <c r="KIW95" s="14"/>
      <c r="KIX95" s="14"/>
      <c r="KIY95" s="14"/>
      <c r="KIZ95" s="14"/>
      <c r="KJA95" s="14"/>
      <c r="KJB95" s="14"/>
      <c r="KJC95" s="14"/>
      <c r="KJD95" s="14"/>
      <c r="KJE95" s="14"/>
      <c r="KJF95" s="14"/>
      <c r="KJG95" s="14"/>
      <c r="KJH95" s="14"/>
      <c r="KJI95" s="14"/>
      <c r="KJJ95" s="14"/>
      <c r="KJK95" s="14"/>
      <c r="KJL95" s="14"/>
      <c r="KJM95" s="14"/>
      <c r="KJN95" s="14"/>
      <c r="KJO95" s="14"/>
      <c r="KJP95" s="14"/>
      <c r="KJQ95" s="14"/>
      <c r="KJR95" s="14"/>
      <c r="KJS95" s="14"/>
      <c r="KJT95" s="14"/>
      <c r="KJU95" s="14"/>
      <c r="KJV95" s="14"/>
      <c r="KJW95" s="14"/>
      <c r="KJX95" s="14"/>
      <c r="KJY95" s="14"/>
      <c r="KJZ95" s="14"/>
      <c r="KKA95" s="14"/>
      <c r="KKB95" s="14"/>
      <c r="KKC95" s="14"/>
      <c r="KKD95" s="14"/>
      <c r="KKE95" s="14"/>
      <c r="KKF95" s="14"/>
      <c r="KKG95" s="14"/>
      <c r="KKH95" s="14"/>
      <c r="KKI95" s="14"/>
      <c r="KKJ95" s="14"/>
      <c r="KKK95" s="14"/>
      <c r="KKL95" s="14"/>
      <c r="KKM95" s="14"/>
      <c r="KKN95" s="14"/>
      <c r="KKO95" s="14"/>
      <c r="KKP95" s="14"/>
      <c r="KKQ95" s="14"/>
      <c r="KKR95" s="14"/>
      <c r="KKS95" s="14"/>
      <c r="KKT95" s="14"/>
      <c r="KKU95" s="14"/>
      <c r="KKV95" s="14"/>
      <c r="KKW95" s="14"/>
      <c r="KKX95" s="14"/>
      <c r="KKY95" s="14"/>
      <c r="KKZ95" s="14"/>
      <c r="KLA95" s="14"/>
      <c r="KLB95" s="14"/>
      <c r="KLC95" s="14"/>
      <c r="KLD95" s="14"/>
      <c r="KLE95" s="14"/>
      <c r="KLF95" s="14"/>
      <c r="KLG95" s="14"/>
      <c r="KLH95" s="14"/>
      <c r="KLI95" s="14"/>
      <c r="KLJ95" s="14"/>
      <c r="KLK95" s="14"/>
      <c r="KLL95" s="14"/>
      <c r="KLM95" s="14"/>
      <c r="KLN95" s="14"/>
      <c r="KLO95" s="14"/>
      <c r="KLP95" s="14"/>
      <c r="KLQ95" s="14"/>
      <c r="KLR95" s="14"/>
      <c r="KLS95" s="14"/>
      <c r="KLT95" s="14"/>
      <c r="KLU95" s="14"/>
      <c r="KLV95" s="14"/>
      <c r="KLW95" s="14"/>
      <c r="KLX95" s="14"/>
      <c r="KLY95" s="14"/>
      <c r="KLZ95" s="14"/>
      <c r="KMA95" s="14"/>
      <c r="KMB95" s="14"/>
      <c r="KMC95" s="14"/>
      <c r="KMD95" s="14"/>
      <c r="KME95" s="14"/>
      <c r="KMF95" s="14"/>
      <c r="KMG95" s="14"/>
      <c r="KMH95" s="14"/>
      <c r="KMI95" s="14"/>
      <c r="KMJ95" s="14"/>
      <c r="KMK95" s="14"/>
      <c r="KML95" s="14"/>
      <c r="KMM95" s="14"/>
      <c r="KMN95" s="14"/>
      <c r="KMO95" s="14"/>
      <c r="KMP95" s="14"/>
      <c r="KMQ95" s="14"/>
      <c r="KMR95" s="14"/>
      <c r="KMS95" s="14"/>
      <c r="KMT95" s="14"/>
      <c r="KMU95" s="14"/>
      <c r="KMV95" s="14"/>
      <c r="KMW95" s="14"/>
      <c r="KMX95" s="14"/>
      <c r="KMY95" s="14"/>
      <c r="KMZ95" s="14"/>
      <c r="KNA95" s="14"/>
      <c r="KNB95" s="14"/>
      <c r="KNC95" s="14"/>
      <c r="KND95" s="14"/>
      <c r="KNE95" s="14"/>
      <c r="KNF95" s="14"/>
      <c r="KNG95" s="14"/>
      <c r="KNH95" s="14"/>
      <c r="KNI95" s="14"/>
      <c r="KNJ95" s="14"/>
      <c r="KNK95" s="14"/>
      <c r="KNL95" s="14"/>
      <c r="KNM95" s="14"/>
      <c r="KNN95" s="14"/>
      <c r="KNO95" s="14"/>
      <c r="KNP95" s="14"/>
      <c r="KNQ95" s="14"/>
      <c r="KNR95" s="14"/>
      <c r="KNS95" s="14"/>
      <c r="KNT95" s="14"/>
      <c r="KNU95" s="14"/>
      <c r="KNV95" s="14"/>
      <c r="KNW95" s="14"/>
      <c r="KNX95" s="14"/>
      <c r="KNY95" s="14"/>
      <c r="KNZ95" s="14"/>
      <c r="KOA95" s="14"/>
      <c r="KOB95" s="14"/>
      <c r="KOC95" s="14"/>
      <c r="KOD95" s="14"/>
      <c r="KOE95" s="14"/>
      <c r="KOF95" s="14"/>
      <c r="KOG95" s="14"/>
      <c r="KOH95" s="14"/>
      <c r="KOI95" s="14"/>
      <c r="KOJ95" s="14"/>
      <c r="KOK95" s="14"/>
      <c r="KOL95" s="14"/>
      <c r="KOM95" s="14"/>
      <c r="KON95" s="14"/>
      <c r="KOO95" s="14"/>
      <c r="KOP95" s="14"/>
      <c r="KOQ95" s="14"/>
      <c r="KOR95" s="14"/>
      <c r="KOS95" s="14"/>
      <c r="KOT95" s="14"/>
      <c r="KOU95" s="14"/>
      <c r="KOV95" s="14"/>
      <c r="KOW95" s="14"/>
      <c r="KOX95" s="14"/>
      <c r="KOY95" s="14"/>
      <c r="KOZ95" s="14"/>
      <c r="KPA95" s="14"/>
      <c r="KPB95" s="14"/>
      <c r="KPC95" s="14"/>
      <c r="KPD95" s="14"/>
      <c r="KPE95" s="14"/>
      <c r="KPF95" s="14"/>
      <c r="KPG95" s="14"/>
      <c r="KPH95" s="14"/>
      <c r="KPI95" s="14"/>
      <c r="KPJ95" s="14"/>
      <c r="KPK95" s="14"/>
      <c r="KPL95" s="14"/>
      <c r="KPM95" s="14"/>
      <c r="KPN95" s="14"/>
      <c r="KPO95" s="14"/>
      <c r="KPP95" s="14"/>
      <c r="KPQ95" s="14"/>
      <c r="KPR95" s="14"/>
      <c r="KPS95" s="14"/>
      <c r="KPT95" s="14"/>
      <c r="KPU95" s="14"/>
      <c r="KPV95" s="14"/>
      <c r="KPW95" s="14"/>
      <c r="KPX95" s="14"/>
      <c r="KPY95" s="14"/>
      <c r="KPZ95" s="14"/>
      <c r="KQA95" s="14"/>
      <c r="KQB95" s="14"/>
      <c r="KQC95" s="14"/>
      <c r="KQD95" s="14"/>
      <c r="KQE95" s="14"/>
      <c r="KQF95" s="14"/>
      <c r="KQG95" s="14"/>
      <c r="KQH95" s="14"/>
      <c r="KQI95" s="14"/>
      <c r="KQJ95" s="14"/>
      <c r="KQK95" s="14"/>
      <c r="KQL95" s="14"/>
      <c r="KQM95" s="14"/>
      <c r="KQN95" s="14"/>
      <c r="KQO95" s="14"/>
      <c r="KQP95" s="14"/>
      <c r="KQQ95" s="14"/>
      <c r="KQR95" s="14"/>
      <c r="KQS95" s="14"/>
      <c r="KQT95" s="14"/>
      <c r="KQU95" s="14"/>
      <c r="KQV95" s="14"/>
      <c r="KQW95" s="14"/>
      <c r="KQX95" s="14"/>
      <c r="KQY95" s="14"/>
      <c r="KQZ95" s="14"/>
      <c r="KRA95" s="14"/>
      <c r="KRB95" s="14"/>
      <c r="KRC95" s="14"/>
      <c r="KRD95" s="14"/>
      <c r="KRE95" s="14"/>
      <c r="KRF95" s="14"/>
      <c r="KRG95" s="14"/>
      <c r="KRH95" s="14"/>
      <c r="KRI95" s="14"/>
      <c r="KRJ95" s="14"/>
      <c r="KRK95" s="14"/>
      <c r="KRL95" s="14"/>
      <c r="KRM95" s="14"/>
      <c r="KRN95" s="14"/>
      <c r="KRO95" s="14"/>
      <c r="KRP95" s="14"/>
      <c r="KRQ95" s="14"/>
      <c r="KRR95" s="14"/>
      <c r="KRS95" s="14"/>
      <c r="KRT95" s="14"/>
      <c r="KRU95" s="14"/>
      <c r="KRV95" s="14"/>
      <c r="KRW95" s="14"/>
      <c r="KRX95" s="14"/>
      <c r="KRY95" s="14"/>
      <c r="KRZ95" s="14"/>
      <c r="KSA95" s="14"/>
      <c r="KSB95" s="14"/>
      <c r="KSC95" s="14"/>
      <c r="KSD95" s="14"/>
      <c r="KSE95" s="14"/>
      <c r="KSF95" s="14"/>
      <c r="KSG95" s="14"/>
      <c r="KSH95" s="14"/>
      <c r="KSI95" s="14"/>
      <c r="KSJ95" s="14"/>
      <c r="KSK95" s="14"/>
      <c r="KSL95" s="14"/>
      <c r="KSM95" s="14"/>
      <c r="KSN95" s="14"/>
      <c r="KSO95" s="14"/>
      <c r="KSP95" s="14"/>
      <c r="KSQ95" s="14"/>
      <c r="KSR95" s="14"/>
      <c r="KSS95" s="14"/>
      <c r="KST95" s="14"/>
      <c r="KSU95" s="14"/>
      <c r="KSV95" s="14"/>
      <c r="KSW95" s="14"/>
      <c r="KSX95" s="14"/>
      <c r="KSY95" s="14"/>
      <c r="KSZ95" s="14"/>
      <c r="KTA95" s="14"/>
      <c r="KTB95" s="14"/>
      <c r="KTC95" s="14"/>
      <c r="KTD95" s="14"/>
      <c r="KTE95" s="14"/>
      <c r="KTF95" s="14"/>
      <c r="KTG95" s="14"/>
      <c r="KTH95" s="14"/>
      <c r="KTI95" s="14"/>
      <c r="KTJ95" s="14"/>
      <c r="KTK95" s="14"/>
      <c r="KTL95" s="14"/>
      <c r="KTM95" s="14"/>
      <c r="KTN95" s="14"/>
      <c r="KTO95" s="14"/>
      <c r="KTP95" s="14"/>
      <c r="KTQ95" s="14"/>
      <c r="KTR95" s="14"/>
      <c r="KTS95" s="14"/>
      <c r="KTT95" s="14"/>
      <c r="KTU95" s="14"/>
      <c r="KTV95" s="14"/>
      <c r="KTW95" s="14"/>
      <c r="KTX95" s="14"/>
      <c r="KTY95" s="14"/>
      <c r="KTZ95" s="14"/>
      <c r="KUA95" s="14"/>
      <c r="KUB95" s="14"/>
      <c r="KUC95" s="14"/>
      <c r="KUD95" s="14"/>
      <c r="KUE95" s="14"/>
      <c r="KUF95" s="14"/>
      <c r="KUG95" s="14"/>
      <c r="KUH95" s="14"/>
      <c r="KUI95" s="14"/>
      <c r="KUJ95" s="14"/>
      <c r="KUK95" s="14"/>
      <c r="KUL95" s="14"/>
      <c r="KUM95" s="14"/>
      <c r="KUN95" s="14"/>
      <c r="KUO95" s="14"/>
      <c r="KUP95" s="14"/>
      <c r="KUQ95" s="14"/>
      <c r="KUR95" s="14"/>
      <c r="KUS95" s="14"/>
      <c r="KUT95" s="14"/>
      <c r="KUU95" s="14"/>
      <c r="KUV95" s="14"/>
      <c r="KUW95" s="14"/>
      <c r="KUX95" s="14"/>
      <c r="KUY95" s="14"/>
      <c r="KUZ95" s="14"/>
      <c r="KVA95" s="14"/>
      <c r="KVB95" s="14"/>
      <c r="KVC95" s="14"/>
      <c r="KVD95" s="14"/>
      <c r="KVE95" s="14"/>
      <c r="KVF95" s="14"/>
      <c r="KVG95" s="14"/>
      <c r="KVH95" s="14"/>
      <c r="KVI95" s="14"/>
      <c r="KVJ95" s="14"/>
      <c r="KVK95" s="14"/>
      <c r="KVL95" s="14"/>
      <c r="KVM95" s="14"/>
      <c r="KVN95" s="14"/>
      <c r="KVO95" s="14"/>
      <c r="KVP95" s="14"/>
      <c r="KVQ95" s="14"/>
      <c r="KVR95" s="14"/>
      <c r="KVS95" s="14"/>
      <c r="KVT95" s="14"/>
      <c r="KVU95" s="14"/>
      <c r="KVV95" s="14"/>
      <c r="KVW95" s="14"/>
      <c r="KVX95" s="14"/>
      <c r="KVY95" s="14"/>
      <c r="KVZ95" s="14"/>
      <c r="KWA95" s="14"/>
      <c r="KWB95" s="14"/>
      <c r="KWC95" s="14"/>
      <c r="KWD95" s="14"/>
      <c r="KWE95" s="14"/>
      <c r="KWF95" s="14"/>
      <c r="KWG95" s="14"/>
      <c r="KWH95" s="14"/>
      <c r="KWI95" s="14"/>
      <c r="KWJ95" s="14"/>
      <c r="KWK95" s="14"/>
      <c r="KWL95" s="14"/>
      <c r="KWM95" s="14"/>
      <c r="KWN95" s="14"/>
      <c r="KWO95" s="14"/>
      <c r="KWP95" s="14"/>
      <c r="KWQ95" s="14"/>
      <c r="KWR95" s="14"/>
      <c r="KWS95" s="14"/>
      <c r="KWT95" s="14"/>
      <c r="KWU95" s="14"/>
      <c r="KWV95" s="14"/>
      <c r="KWW95" s="14"/>
      <c r="KWX95" s="14"/>
      <c r="KWY95" s="14"/>
      <c r="KWZ95" s="14"/>
      <c r="KXA95" s="14"/>
      <c r="KXB95" s="14"/>
      <c r="KXC95" s="14"/>
      <c r="KXD95" s="14"/>
      <c r="KXE95" s="14"/>
      <c r="KXF95" s="14"/>
      <c r="KXG95" s="14"/>
      <c r="KXH95" s="14"/>
      <c r="KXI95" s="14"/>
      <c r="KXJ95" s="14"/>
      <c r="KXK95" s="14"/>
      <c r="KXL95" s="14"/>
      <c r="KXM95" s="14"/>
      <c r="KXN95" s="14"/>
      <c r="KXO95" s="14"/>
      <c r="KXP95" s="14"/>
      <c r="KXQ95" s="14"/>
      <c r="KXR95" s="14"/>
      <c r="KXS95" s="14"/>
      <c r="KXT95" s="14"/>
      <c r="KXU95" s="14"/>
      <c r="KXV95" s="14"/>
      <c r="KXW95" s="14"/>
      <c r="KXX95" s="14"/>
      <c r="KXY95" s="14"/>
      <c r="KXZ95" s="14"/>
      <c r="KYA95" s="14"/>
      <c r="KYB95" s="14"/>
      <c r="KYC95" s="14"/>
      <c r="KYD95" s="14"/>
      <c r="KYE95" s="14"/>
      <c r="KYF95" s="14"/>
      <c r="KYG95" s="14"/>
      <c r="KYH95" s="14"/>
      <c r="KYI95" s="14"/>
      <c r="KYJ95" s="14"/>
      <c r="KYK95" s="14"/>
      <c r="KYL95" s="14"/>
      <c r="KYM95" s="14"/>
      <c r="KYN95" s="14"/>
      <c r="KYO95" s="14"/>
      <c r="KYP95" s="14"/>
      <c r="KYQ95" s="14"/>
      <c r="KYR95" s="14"/>
      <c r="KYS95" s="14"/>
      <c r="KYT95" s="14"/>
      <c r="KYU95" s="14"/>
      <c r="KYV95" s="14"/>
      <c r="KYW95" s="14"/>
      <c r="KYX95" s="14"/>
      <c r="KYY95" s="14"/>
      <c r="KYZ95" s="14"/>
      <c r="KZA95" s="14"/>
      <c r="KZB95" s="14"/>
      <c r="KZC95" s="14"/>
      <c r="KZD95" s="14"/>
      <c r="KZE95" s="14"/>
      <c r="KZF95" s="14"/>
      <c r="KZG95" s="14"/>
      <c r="KZH95" s="14"/>
      <c r="KZI95" s="14"/>
      <c r="KZJ95" s="14"/>
      <c r="KZK95" s="14"/>
      <c r="KZL95" s="14"/>
      <c r="KZM95" s="14"/>
      <c r="KZN95" s="14"/>
      <c r="KZO95" s="14"/>
      <c r="KZP95" s="14"/>
      <c r="KZQ95" s="14"/>
      <c r="KZR95" s="14"/>
      <c r="KZS95" s="14"/>
      <c r="KZT95" s="14"/>
      <c r="KZU95" s="14"/>
      <c r="KZV95" s="14"/>
      <c r="KZW95" s="14"/>
      <c r="KZX95" s="14"/>
      <c r="KZY95" s="14"/>
      <c r="KZZ95" s="14"/>
      <c r="LAA95" s="14"/>
      <c r="LAB95" s="14"/>
      <c r="LAC95" s="14"/>
      <c r="LAD95" s="14"/>
      <c r="LAE95" s="14"/>
      <c r="LAF95" s="14"/>
      <c r="LAG95" s="14"/>
      <c r="LAH95" s="14"/>
      <c r="LAI95" s="14"/>
      <c r="LAJ95" s="14"/>
      <c r="LAK95" s="14"/>
      <c r="LAL95" s="14"/>
      <c r="LAM95" s="14"/>
      <c r="LAN95" s="14"/>
      <c r="LAO95" s="14"/>
      <c r="LAP95" s="14"/>
      <c r="LAQ95" s="14"/>
      <c r="LAR95" s="14"/>
      <c r="LAS95" s="14"/>
      <c r="LAT95" s="14"/>
      <c r="LAU95" s="14"/>
      <c r="LAV95" s="14"/>
      <c r="LAW95" s="14"/>
      <c r="LAX95" s="14"/>
      <c r="LAY95" s="14"/>
      <c r="LAZ95" s="14"/>
      <c r="LBA95" s="14"/>
      <c r="LBB95" s="14"/>
      <c r="LBC95" s="14"/>
      <c r="LBD95" s="14"/>
      <c r="LBE95" s="14"/>
      <c r="LBF95" s="14"/>
      <c r="LBG95" s="14"/>
      <c r="LBH95" s="14"/>
      <c r="LBI95" s="14"/>
      <c r="LBJ95" s="14"/>
      <c r="LBK95" s="14"/>
      <c r="LBL95" s="14"/>
      <c r="LBM95" s="14"/>
      <c r="LBN95" s="14"/>
      <c r="LBO95" s="14"/>
      <c r="LBP95" s="14"/>
      <c r="LBQ95" s="14"/>
      <c r="LBR95" s="14"/>
      <c r="LBS95" s="14"/>
      <c r="LBT95" s="14"/>
      <c r="LBU95" s="14"/>
      <c r="LBV95" s="14"/>
      <c r="LBW95" s="14"/>
      <c r="LBX95" s="14"/>
      <c r="LBY95" s="14"/>
      <c r="LBZ95" s="14"/>
      <c r="LCA95" s="14"/>
      <c r="LCB95" s="14"/>
      <c r="LCC95" s="14"/>
      <c r="LCD95" s="14"/>
      <c r="LCE95" s="14"/>
      <c r="LCF95" s="14"/>
      <c r="LCG95" s="14"/>
      <c r="LCH95" s="14"/>
      <c r="LCI95" s="14"/>
      <c r="LCJ95" s="14"/>
      <c r="LCK95" s="14"/>
      <c r="LCL95" s="14"/>
      <c r="LCM95" s="14"/>
      <c r="LCN95" s="14"/>
      <c r="LCO95" s="14"/>
      <c r="LCP95" s="14"/>
      <c r="LCQ95" s="14"/>
      <c r="LCR95" s="14"/>
      <c r="LCS95" s="14"/>
      <c r="LCT95" s="14"/>
      <c r="LCU95" s="14"/>
      <c r="LCV95" s="14"/>
      <c r="LCW95" s="14"/>
      <c r="LCX95" s="14"/>
      <c r="LCY95" s="14"/>
      <c r="LCZ95" s="14"/>
      <c r="LDA95" s="14"/>
      <c r="LDB95" s="14"/>
      <c r="LDC95" s="14"/>
      <c r="LDD95" s="14"/>
      <c r="LDE95" s="14"/>
      <c r="LDF95" s="14"/>
      <c r="LDG95" s="14"/>
      <c r="LDH95" s="14"/>
      <c r="LDI95" s="14"/>
      <c r="LDJ95" s="14"/>
      <c r="LDK95" s="14"/>
      <c r="LDL95" s="14"/>
      <c r="LDM95" s="14"/>
      <c r="LDN95" s="14"/>
      <c r="LDO95" s="14"/>
      <c r="LDP95" s="14"/>
      <c r="LDQ95" s="14"/>
      <c r="LDR95" s="14"/>
      <c r="LDS95" s="14"/>
      <c r="LDT95" s="14"/>
      <c r="LDU95" s="14"/>
      <c r="LDV95" s="14"/>
      <c r="LDW95" s="14"/>
      <c r="LDX95" s="14"/>
      <c r="LDY95" s="14"/>
      <c r="LDZ95" s="14"/>
      <c r="LEA95" s="14"/>
      <c r="LEB95" s="14"/>
      <c r="LEC95" s="14"/>
      <c r="LED95" s="14"/>
      <c r="LEE95" s="14"/>
      <c r="LEF95" s="14"/>
      <c r="LEG95" s="14"/>
      <c r="LEH95" s="14"/>
      <c r="LEI95" s="14"/>
      <c r="LEJ95" s="14"/>
      <c r="LEK95" s="14"/>
      <c r="LEL95" s="14"/>
      <c r="LEM95" s="14"/>
      <c r="LEN95" s="14"/>
      <c r="LEO95" s="14"/>
      <c r="LEP95" s="14"/>
      <c r="LEQ95" s="14"/>
      <c r="LER95" s="14"/>
      <c r="LES95" s="14"/>
      <c r="LET95" s="14"/>
      <c r="LEU95" s="14"/>
      <c r="LEV95" s="14"/>
      <c r="LEW95" s="14"/>
      <c r="LEX95" s="14"/>
      <c r="LEY95" s="14"/>
      <c r="LEZ95" s="14"/>
      <c r="LFA95" s="14"/>
      <c r="LFB95" s="14"/>
      <c r="LFC95" s="14"/>
      <c r="LFD95" s="14"/>
      <c r="LFE95" s="14"/>
      <c r="LFF95" s="14"/>
      <c r="LFG95" s="14"/>
      <c r="LFH95" s="14"/>
      <c r="LFI95" s="14"/>
      <c r="LFJ95" s="14"/>
      <c r="LFK95" s="14"/>
      <c r="LFL95" s="14"/>
      <c r="LFM95" s="14"/>
      <c r="LFN95" s="14"/>
      <c r="LFO95" s="14"/>
      <c r="LFP95" s="14"/>
      <c r="LFQ95" s="14"/>
      <c r="LFR95" s="14"/>
      <c r="LFS95" s="14"/>
      <c r="LFT95" s="14"/>
      <c r="LFU95" s="14"/>
      <c r="LFV95" s="14"/>
      <c r="LFW95" s="14"/>
      <c r="LFX95" s="14"/>
      <c r="LFY95" s="14"/>
      <c r="LFZ95" s="14"/>
      <c r="LGA95" s="14"/>
      <c r="LGB95" s="14"/>
      <c r="LGC95" s="14"/>
      <c r="LGD95" s="14"/>
      <c r="LGE95" s="14"/>
      <c r="LGF95" s="14"/>
      <c r="LGG95" s="14"/>
      <c r="LGH95" s="14"/>
      <c r="LGI95" s="14"/>
      <c r="LGJ95" s="14"/>
      <c r="LGK95" s="14"/>
      <c r="LGL95" s="14"/>
      <c r="LGM95" s="14"/>
      <c r="LGN95" s="14"/>
      <c r="LGO95" s="14"/>
      <c r="LGP95" s="14"/>
      <c r="LGQ95" s="14"/>
      <c r="LGR95" s="14"/>
      <c r="LGS95" s="14"/>
      <c r="LGT95" s="14"/>
      <c r="LGU95" s="14"/>
      <c r="LGV95" s="14"/>
      <c r="LGW95" s="14"/>
      <c r="LGX95" s="14"/>
      <c r="LGY95" s="14"/>
      <c r="LGZ95" s="14"/>
      <c r="LHA95" s="14"/>
      <c r="LHB95" s="14"/>
      <c r="LHC95" s="14"/>
      <c r="LHD95" s="14"/>
      <c r="LHE95" s="14"/>
      <c r="LHF95" s="14"/>
      <c r="LHG95" s="14"/>
      <c r="LHH95" s="14"/>
      <c r="LHI95" s="14"/>
      <c r="LHJ95" s="14"/>
      <c r="LHK95" s="14"/>
      <c r="LHL95" s="14"/>
      <c r="LHM95" s="14"/>
      <c r="LHN95" s="14"/>
      <c r="LHO95" s="14"/>
      <c r="LHP95" s="14"/>
      <c r="LHQ95" s="14"/>
      <c r="LHR95" s="14"/>
      <c r="LHS95" s="14"/>
      <c r="LHT95" s="14"/>
      <c r="LHU95" s="14"/>
      <c r="LHV95" s="14"/>
      <c r="LHW95" s="14"/>
      <c r="LHX95" s="14"/>
      <c r="LHY95" s="14"/>
      <c r="LHZ95" s="14"/>
      <c r="LIA95" s="14"/>
      <c r="LIB95" s="14"/>
      <c r="LIC95" s="14"/>
      <c r="LID95" s="14"/>
      <c r="LIE95" s="14"/>
      <c r="LIF95" s="14"/>
      <c r="LIG95" s="14"/>
      <c r="LIH95" s="14"/>
      <c r="LII95" s="14"/>
      <c r="LIJ95" s="14"/>
      <c r="LIK95" s="14"/>
      <c r="LIL95" s="14"/>
      <c r="LIM95" s="14"/>
      <c r="LIN95" s="14"/>
      <c r="LIO95" s="14"/>
      <c r="LIP95" s="14"/>
      <c r="LIQ95" s="14"/>
      <c r="LIR95" s="14"/>
      <c r="LIS95" s="14"/>
      <c r="LIT95" s="14"/>
      <c r="LIU95" s="14"/>
      <c r="LIV95" s="14"/>
      <c r="LIW95" s="14"/>
      <c r="LIX95" s="14"/>
      <c r="LIY95" s="14"/>
      <c r="LIZ95" s="14"/>
      <c r="LJA95" s="14"/>
      <c r="LJB95" s="14"/>
      <c r="LJC95" s="14"/>
      <c r="LJD95" s="14"/>
      <c r="LJE95" s="14"/>
      <c r="LJF95" s="14"/>
      <c r="LJG95" s="14"/>
      <c r="LJH95" s="14"/>
      <c r="LJI95" s="14"/>
      <c r="LJJ95" s="14"/>
      <c r="LJK95" s="14"/>
      <c r="LJL95" s="14"/>
      <c r="LJM95" s="14"/>
      <c r="LJN95" s="14"/>
      <c r="LJO95" s="14"/>
      <c r="LJP95" s="14"/>
      <c r="LJQ95" s="14"/>
      <c r="LJR95" s="14"/>
      <c r="LJS95" s="14"/>
      <c r="LJT95" s="14"/>
      <c r="LJU95" s="14"/>
      <c r="LJV95" s="14"/>
      <c r="LJW95" s="14"/>
      <c r="LJX95" s="14"/>
      <c r="LJY95" s="14"/>
      <c r="LJZ95" s="14"/>
      <c r="LKA95" s="14"/>
      <c r="LKB95" s="14"/>
      <c r="LKC95" s="14"/>
      <c r="LKD95" s="14"/>
      <c r="LKE95" s="14"/>
      <c r="LKF95" s="14"/>
      <c r="LKG95" s="14"/>
      <c r="LKH95" s="14"/>
      <c r="LKI95" s="14"/>
      <c r="LKJ95" s="14"/>
      <c r="LKK95" s="14"/>
      <c r="LKL95" s="14"/>
      <c r="LKM95" s="14"/>
      <c r="LKN95" s="14"/>
      <c r="LKO95" s="14"/>
      <c r="LKP95" s="14"/>
      <c r="LKQ95" s="14"/>
      <c r="LKR95" s="14"/>
      <c r="LKS95" s="14"/>
      <c r="LKT95" s="14"/>
      <c r="LKU95" s="14"/>
      <c r="LKV95" s="14"/>
      <c r="LKW95" s="14"/>
      <c r="LKX95" s="14"/>
      <c r="LKY95" s="14"/>
      <c r="LKZ95" s="14"/>
      <c r="LLA95" s="14"/>
      <c r="LLB95" s="14"/>
      <c r="LLC95" s="14"/>
      <c r="LLD95" s="14"/>
      <c r="LLE95" s="14"/>
      <c r="LLF95" s="14"/>
      <c r="LLG95" s="14"/>
      <c r="LLH95" s="14"/>
      <c r="LLI95" s="14"/>
      <c r="LLJ95" s="14"/>
      <c r="LLK95" s="14"/>
      <c r="LLL95" s="14"/>
      <c r="LLM95" s="14"/>
      <c r="LLN95" s="14"/>
      <c r="LLO95" s="14"/>
      <c r="LLP95" s="14"/>
      <c r="LLQ95" s="14"/>
      <c r="LLR95" s="14"/>
      <c r="LLS95" s="14"/>
      <c r="LLT95" s="14"/>
      <c r="LLU95" s="14"/>
      <c r="LLV95" s="14"/>
      <c r="LLW95" s="14"/>
      <c r="LLX95" s="14"/>
      <c r="LLY95" s="14"/>
      <c r="LLZ95" s="14"/>
      <c r="LMA95" s="14"/>
      <c r="LMB95" s="14"/>
      <c r="LMC95" s="14"/>
      <c r="LMD95" s="14"/>
      <c r="LME95" s="14"/>
      <c r="LMF95" s="14"/>
      <c r="LMG95" s="14"/>
      <c r="LMH95" s="14"/>
      <c r="LMI95" s="14"/>
      <c r="LMJ95" s="14"/>
      <c r="LMK95" s="14"/>
      <c r="LML95" s="14"/>
      <c r="LMM95" s="14"/>
      <c r="LMN95" s="14"/>
      <c r="LMO95" s="14"/>
      <c r="LMP95" s="14"/>
      <c r="LMQ95" s="14"/>
      <c r="LMR95" s="14"/>
      <c r="LMS95" s="14"/>
      <c r="LMT95" s="14"/>
      <c r="LMU95" s="14"/>
      <c r="LMV95" s="14"/>
      <c r="LMW95" s="14"/>
      <c r="LMX95" s="14"/>
      <c r="LMY95" s="14"/>
      <c r="LMZ95" s="14"/>
      <c r="LNA95" s="14"/>
      <c r="LNB95" s="14"/>
      <c r="LNC95" s="14"/>
      <c r="LND95" s="14"/>
      <c r="LNE95" s="14"/>
      <c r="LNF95" s="14"/>
      <c r="LNG95" s="14"/>
      <c r="LNH95" s="14"/>
      <c r="LNI95" s="14"/>
      <c r="LNJ95" s="14"/>
      <c r="LNK95" s="14"/>
      <c r="LNL95" s="14"/>
      <c r="LNM95" s="14"/>
      <c r="LNN95" s="14"/>
      <c r="LNO95" s="14"/>
      <c r="LNP95" s="14"/>
      <c r="LNQ95" s="14"/>
      <c r="LNR95" s="14"/>
      <c r="LNS95" s="14"/>
      <c r="LNT95" s="14"/>
      <c r="LNU95" s="14"/>
      <c r="LNV95" s="14"/>
      <c r="LNW95" s="14"/>
      <c r="LNX95" s="14"/>
      <c r="LNY95" s="14"/>
      <c r="LNZ95" s="14"/>
      <c r="LOA95" s="14"/>
      <c r="LOB95" s="14"/>
      <c r="LOC95" s="14"/>
      <c r="LOD95" s="14"/>
      <c r="LOE95" s="14"/>
      <c r="LOF95" s="14"/>
      <c r="LOG95" s="14"/>
      <c r="LOH95" s="14"/>
      <c r="LOI95" s="14"/>
      <c r="LOJ95" s="14"/>
      <c r="LOK95" s="14"/>
      <c r="LOL95" s="14"/>
      <c r="LOM95" s="14"/>
      <c r="LON95" s="14"/>
      <c r="LOO95" s="14"/>
      <c r="LOP95" s="14"/>
      <c r="LOQ95" s="14"/>
      <c r="LOR95" s="14"/>
      <c r="LOS95" s="14"/>
      <c r="LOT95" s="14"/>
      <c r="LOU95" s="14"/>
      <c r="LOV95" s="14"/>
      <c r="LOW95" s="14"/>
      <c r="LOX95" s="14"/>
      <c r="LOY95" s="14"/>
      <c r="LOZ95" s="14"/>
      <c r="LPA95" s="14"/>
      <c r="LPB95" s="14"/>
      <c r="LPC95" s="14"/>
      <c r="LPD95" s="14"/>
      <c r="LPE95" s="14"/>
      <c r="LPF95" s="14"/>
      <c r="LPG95" s="14"/>
      <c r="LPH95" s="14"/>
      <c r="LPI95" s="14"/>
      <c r="LPJ95" s="14"/>
      <c r="LPK95" s="14"/>
      <c r="LPL95" s="14"/>
      <c r="LPM95" s="14"/>
      <c r="LPN95" s="14"/>
      <c r="LPO95" s="14"/>
      <c r="LPP95" s="14"/>
      <c r="LPQ95" s="14"/>
      <c r="LPR95" s="14"/>
      <c r="LPS95" s="14"/>
      <c r="LPT95" s="14"/>
      <c r="LPU95" s="14"/>
      <c r="LPV95" s="14"/>
      <c r="LPW95" s="14"/>
      <c r="LPX95" s="14"/>
      <c r="LPY95" s="14"/>
      <c r="LPZ95" s="14"/>
      <c r="LQA95" s="14"/>
      <c r="LQB95" s="14"/>
      <c r="LQC95" s="14"/>
      <c r="LQD95" s="14"/>
      <c r="LQE95" s="14"/>
      <c r="LQF95" s="14"/>
      <c r="LQG95" s="14"/>
      <c r="LQH95" s="14"/>
      <c r="LQI95" s="14"/>
      <c r="LQJ95" s="14"/>
      <c r="LQK95" s="14"/>
      <c r="LQL95" s="14"/>
      <c r="LQM95" s="14"/>
      <c r="LQN95" s="14"/>
      <c r="LQO95" s="14"/>
      <c r="LQP95" s="14"/>
      <c r="LQQ95" s="14"/>
      <c r="LQR95" s="14"/>
      <c r="LQS95" s="14"/>
      <c r="LQT95" s="14"/>
      <c r="LQU95" s="14"/>
      <c r="LQV95" s="14"/>
      <c r="LQW95" s="14"/>
      <c r="LQX95" s="14"/>
      <c r="LQY95" s="14"/>
      <c r="LQZ95" s="14"/>
      <c r="LRA95" s="14"/>
      <c r="LRB95" s="14"/>
      <c r="LRC95" s="14"/>
      <c r="LRD95" s="14"/>
      <c r="LRE95" s="14"/>
      <c r="LRF95" s="14"/>
      <c r="LRG95" s="14"/>
      <c r="LRH95" s="14"/>
      <c r="LRI95" s="14"/>
      <c r="LRJ95" s="14"/>
      <c r="LRK95" s="14"/>
      <c r="LRL95" s="14"/>
      <c r="LRM95" s="14"/>
      <c r="LRN95" s="14"/>
      <c r="LRO95" s="14"/>
      <c r="LRP95" s="14"/>
      <c r="LRQ95" s="14"/>
      <c r="LRR95" s="14"/>
      <c r="LRS95" s="14"/>
      <c r="LRT95" s="14"/>
      <c r="LRU95" s="14"/>
      <c r="LRV95" s="14"/>
      <c r="LRW95" s="14"/>
      <c r="LRX95" s="14"/>
      <c r="LRY95" s="14"/>
      <c r="LRZ95" s="14"/>
      <c r="LSA95" s="14"/>
      <c r="LSB95" s="14"/>
      <c r="LSC95" s="14"/>
      <c r="LSD95" s="14"/>
      <c r="LSE95" s="14"/>
      <c r="LSF95" s="14"/>
      <c r="LSG95" s="14"/>
      <c r="LSH95" s="14"/>
      <c r="LSI95" s="14"/>
      <c r="LSJ95" s="14"/>
      <c r="LSK95" s="14"/>
      <c r="LSL95" s="14"/>
      <c r="LSM95" s="14"/>
      <c r="LSN95" s="14"/>
      <c r="LSO95" s="14"/>
      <c r="LSP95" s="14"/>
      <c r="LSQ95" s="14"/>
      <c r="LSR95" s="14"/>
      <c r="LSS95" s="14"/>
      <c r="LST95" s="14"/>
      <c r="LSU95" s="14"/>
      <c r="LSV95" s="14"/>
      <c r="LSW95" s="14"/>
      <c r="LSX95" s="14"/>
      <c r="LSY95" s="14"/>
      <c r="LSZ95" s="14"/>
      <c r="LTA95" s="14"/>
      <c r="LTB95" s="14"/>
      <c r="LTC95" s="14"/>
      <c r="LTD95" s="14"/>
      <c r="LTE95" s="14"/>
      <c r="LTF95" s="14"/>
      <c r="LTG95" s="14"/>
      <c r="LTH95" s="14"/>
      <c r="LTI95" s="14"/>
      <c r="LTJ95" s="14"/>
      <c r="LTK95" s="14"/>
      <c r="LTL95" s="14"/>
      <c r="LTM95" s="14"/>
      <c r="LTN95" s="14"/>
      <c r="LTO95" s="14"/>
      <c r="LTP95" s="14"/>
      <c r="LTQ95" s="14"/>
      <c r="LTR95" s="14"/>
      <c r="LTS95" s="14"/>
      <c r="LTT95" s="14"/>
      <c r="LTU95" s="14"/>
      <c r="LTV95" s="14"/>
      <c r="LTW95" s="14"/>
      <c r="LTX95" s="14"/>
      <c r="LTY95" s="14"/>
      <c r="LTZ95" s="14"/>
      <c r="LUA95" s="14"/>
      <c r="LUB95" s="14"/>
      <c r="LUC95" s="14"/>
      <c r="LUD95" s="14"/>
      <c r="LUE95" s="14"/>
      <c r="LUF95" s="14"/>
      <c r="LUG95" s="14"/>
      <c r="LUH95" s="14"/>
      <c r="LUI95" s="14"/>
      <c r="LUJ95" s="14"/>
      <c r="LUK95" s="14"/>
      <c r="LUL95" s="14"/>
      <c r="LUM95" s="14"/>
      <c r="LUN95" s="14"/>
      <c r="LUO95" s="14"/>
      <c r="LUP95" s="14"/>
      <c r="LUQ95" s="14"/>
      <c r="LUR95" s="14"/>
      <c r="LUS95" s="14"/>
      <c r="LUT95" s="14"/>
      <c r="LUU95" s="14"/>
      <c r="LUV95" s="14"/>
      <c r="LUW95" s="14"/>
      <c r="LUX95" s="14"/>
      <c r="LUY95" s="14"/>
      <c r="LUZ95" s="14"/>
      <c r="LVA95" s="14"/>
      <c r="LVB95" s="14"/>
      <c r="LVC95" s="14"/>
      <c r="LVD95" s="14"/>
      <c r="LVE95" s="14"/>
      <c r="LVF95" s="14"/>
      <c r="LVG95" s="14"/>
      <c r="LVH95" s="14"/>
      <c r="LVI95" s="14"/>
      <c r="LVJ95" s="14"/>
      <c r="LVK95" s="14"/>
      <c r="LVL95" s="14"/>
      <c r="LVM95" s="14"/>
      <c r="LVN95" s="14"/>
      <c r="LVO95" s="14"/>
      <c r="LVP95" s="14"/>
      <c r="LVQ95" s="14"/>
      <c r="LVR95" s="14"/>
      <c r="LVS95" s="14"/>
      <c r="LVT95" s="14"/>
      <c r="LVU95" s="14"/>
      <c r="LVV95" s="14"/>
      <c r="LVW95" s="14"/>
      <c r="LVX95" s="14"/>
      <c r="LVY95" s="14"/>
      <c r="LVZ95" s="14"/>
      <c r="LWA95" s="14"/>
      <c r="LWB95" s="14"/>
      <c r="LWC95" s="14"/>
      <c r="LWD95" s="14"/>
      <c r="LWE95" s="14"/>
      <c r="LWF95" s="14"/>
      <c r="LWG95" s="14"/>
      <c r="LWH95" s="14"/>
      <c r="LWI95" s="14"/>
      <c r="LWJ95" s="14"/>
      <c r="LWK95" s="14"/>
      <c r="LWL95" s="14"/>
      <c r="LWM95" s="14"/>
      <c r="LWN95" s="14"/>
      <c r="LWO95" s="14"/>
      <c r="LWP95" s="14"/>
      <c r="LWQ95" s="14"/>
      <c r="LWR95" s="14"/>
      <c r="LWS95" s="14"/>
      <c r="LWT95" s="14"/>
      <c r="LWU95" s="14"/>
      <c r="LWV95" s="14"/>
      <c r="LWW95" s="14"/>
      <c r="LWX95" s="14"/>
      <c r="LWY95" s="14"/>
      <c r="LWZ95" s="14"/>
      <c r="LXA95" s="14"/>
      <c r="LXB95" s="14"/>
      <c r="LXC95" s="14"/>
      <c r="LXD95" s="14"/>
      <c r="LXE95" s="14"/>
      <c r="LXF95" s="14"/>
      <c r="LXG95" s="14"/>
      <c r="LXH95" s="14"/>
      <c r="LXI95" s="14"/>
      <c r="LXJ95" s="14"/>
      <c r="LXK95" s="14"/>
      <c r="LXL95" s="14"/>
      <c r="LXM95" s="14"/>
      <c r="LXN95" s="14"/>
      <c r="LXO95" s="14"/>
      <c r="LXP95" s="14"/>
      <c r="LXQ95" s="14"/>
      <c r="LXR95" s="14"/>
      <c r="LXS95" s="14"/>
      <c r="LXT95" s="14"/>
      <c r="LXU95" s="14"/>
      <c r="LXV95" s="14"/>
      <c r="LXW95" s="14"/>
      <c r="LXX95" s="14"/>
      <c r="LXY95" s="14"/>
      <c r="LXZ95" s="14"/>
      <c r="LYA95" s="14"/>
      <c r="LYB95" s="14"/>
      <c r="LYC95" s="14"/>
      <c r="LYD95" s="14"/>
      <c r="LYE95" s="14"/>
      <c r="LYF95" s="14"/>
      <c r="LYG95" s="14"/>
      <c r="LYH95" s="14"/>
      <c r="LYI95" s="14"/>
      <c r="LYJ95" s="14"/>
      <c r="LYK95" s="14"/>
      <c r="LYL95" s="14"/>
      <c r="LYM95" s="14"/>
      <c r="LYN95" s="14"/>
      <c r="LYO95" s="14"/>
      <c r="LYP95" s="14"/>
      <c r="LYQ95" s="14"/>
      <c r="LYR95" s="14"/>
      <c r="LYS95" s="14"/>
      <c r="LYT95" s="14"/>
      <c r="LYU95" s="14"/>
      <c r="LYV95" s="14"/>
      <c r="LYW95" s="14"/>
      <c r="LYX95" s="14"/>
      <c r="LYY95" s="14"/>
      <c r="LYZ95" s="14"/>
      <c r="LZA95" s="14"/>
      <c r="LZB95" s="14"/>
      <c r="LZC95" s="14"/>
      <c r="LZD95" s="14"/>
      <c r="LZE95" s="14"/>
      <c r="LZF95" s="14"/>
      <c r="LZG95" s="14"/>
      <c r="LZH95" s="14"/>
      <c r="LZI95" s="14"/>
      <c r="LZJ95" s="14"/>
      <c r="LZK95" s="14"/>
      <c r="LZL95" s="14"/>
      <c r="LZM95" s="14"/>
      <c r="LZN95" s="14"/>
      <c r="LZO95" s="14"/>
      <c r="LZP95" s="14"/>
      <c r="LZQ95" s="14"/>
      <c r="LZR95" s="14"/>
      <c r="LZS95" s="14"/>
      <c r="LZT95" s="14"/>
      <c r="LZU95" s="14"/>
      <c r="LZV95" s="14"/>
      <c r="LZW95" s="14"/>
      <c r="LZX95" s="14"/>
      <c r="LZY95" s="14"/>
      <c r="LZZ95" s="14"/>
      <c r="MAA95" s="14"/>
      <c r="MAB95" s="14"/>
      <c r="MAC95" s="14"/>
      <c r="MAD95" s="14"/>
      <c r="MAE95" s="14"/>
      <c r="MAF95" s="14"/>
      <c r="MAG95" s="14"/>
      <c r="MAH95" s="14"/>
      <c r="MAI95" s="14"/>
      <c r="MAJ95" s="14"/>
      <c r="MAK95" s="14"/>
      <c r="MAL95" s="14"/>
      <c r="MAM95" s="14"/>
      <c r="MAN95" s="14"/>
      <c r="MAO95" s="14"/>
      <c r="MAP95" s="14"/>
      <c r="MAQ95" s="14"/>
      <c r="MAR95" s="14"/>
      <c r="MAS95" s="14"/>
      <c r="MAT95" s="14"/>
      <c r="MAU95" s="14"/>
      <c r="MAV95" s="14"/>
      <c r="MAW95" s="14"/>
      <c r="MAX95" s="14"/>
      <c r="MAY95" s="14"/>
      <c r="MAZ95" s="14"/>
      <c r="MBA95" s="14"/>
      <c r="MBB95" s="14"/>
      <c r="MBC95" s="14"/>
      <c r="MBD95" s="14"/>
      <c r="MBE95" s="14"/>
      <c r="MBF95" s="14"/>
      <c r="MBG95" s="14"/>
      <c r="MBH95" s="14"/>
      <c r="MBI95" s="14"/>
      <c r="MBJ95" s="14"/>
      <c r="MBK95" s="14"/>
      <c r="MBL95" s="14"/>
      <c r="MBM95" s="14"/>
      <c r="MBN95" s="14"/>
      <c r="MBO95" s="14"/>
      <c r="MBP95" s="14"/>
      <c r="MBQ95" s="14"/>
      <c r="MBR95" s="14"/>
      <c r="MBS95" s="14"/>
      <c r="MBT95" s="14"/>
      <c r="MBU95" s="14"/>
      <c r="MBV95" s="14"/>
      <c r="MBW95" s="14"/>
      <c r="MBX95" s="14"/>
      <c r="MBY95" s="14"/>
      <c r="MBZ95" s="14"/>
      <c r="MCA95" s="14"/>
      <c r="MCB95" s="14"/>
      <c r="MCC95" s="14"/>
      <c r="MCD95" s="14"/>
      <c r="MCE95" s="14"/>
      <c r="MCF95" s="14"/>
      <c r="MCG95" s="14"/>
      <c r="MCH95" s="14"/>
      <c r="MCI95" s="14"/>
      <c r="MCJ95" s="14"/>
      <c r="MCK95" s="14"/>
      <c r="MCL95" s="14"/>
      <c r="MCM95" s="14"/>
      <c r="MCN95" s="14"/>
      <c r="MCO95" s="14"/>
      <c r="MCP95" s="14"/>
      <c r="MCQ95" s="14"/>
      <c r="MCR95" s="14"/>
      <c r="MCS95" s="14"/>
      <c r="MCT95" s="14"/>
      <c r="MCU95" s="14"/>
      <c r="MCV95" s="14"/>
      <c r="MCW95" s="14"/>
      <c r="MCX95" s="14"/>
      <c r="MCY95" s="14"/>
      <c r="MCZ95" s="14"/>
      <c r="MDA95" s="14"/>
      <c r="MDB95" s="14"/>
      <c r="MDC95" s="14"/>
      <c r="MDD95" s="14"/>
      <c r="MDE95" s="14"/>
      <c r="MDF95" s="14"/>
      <c r="MDG95" s="14"/>
      <c r="MDH95" s="14"/>
      <c r="MDI95" s="14"/>
      <c r="MDJ95" s="14"/>
      <c r="MDK95" s="14"/>
      <c r="MDL95" s="14"/>
      <c r="MDM95" s="14"/>
      <c r="MDN95" s="14"/>
      <c r="MDO95" s="14"/>
      <c r="MDP95" s="14"/>
      <c r="MDQ95" s="14"/>
      <c r="MDR95" s="14"/>
      <c r="MDS95" s="14"/>
      <c r="MDT95" s="14"/>
      <c r="MDU95" s="14"/>
      <c r="MDV95" s="14"/>
      <c r="MDW95" s="14"/>
      <c r="MDX95" s="14"/>
      <c r="MDY95" s="14"/>
      <c r="MDZ95" s="14"/>
      <c r="MEA95" s="14"/>
      <c r="MEB95" s="14"/>
      <c r="MEC95" s="14"/>
      <c r="MED95" s="14"/>
      <c r="MEE95" s="14"/>
      <c r="MEF95" s="14"/>
      <c r="MEG95" s="14"/>
      <c r="MEH95" s="14"/>
      <c r="MEI95" s="14"/>
      <c r="MEJ95" s="14"/>
      <c r="MEK95" s="14"/>
      <c r="MEL95" s="14"/>
      <c r="MEM95" s="14"/>
      <c r="MEN95" s="14"/>
      <c r="MEO95" s="14"/>
      <c r="MEP95" s="14"/>
      <c r="MEQ95" s="14"/>
      <c r="MER95" s="14"/>
      <c r="MES95" s="14"/>
      <c r="MET95" s="14"/>
      <c r="MEU95" s="14"/>
      <c r="MEV95" s="14"/>
      <c r="MEW95" s="14"/>
      <c r="MEX95" s="14"/>
      <c r="MEY95" s="14"/>
      <c r="MEZ95" s="14"/>
      <c r="MFA95" s="14"/>
      <c r="MFB95" s="14"/>
      <c r="MFC95" s="14"/>
      <c r="MFD95" s="14"/>
      <c r="MFE95" s="14"/>
      <c r="MFF95" s="14"/>
      <c r="MFG95" s="14"/>
      <c r="MFH95" s="14"/>
      <c r="MFI95" s="14"/>
      <c r="MFJ95" s="14"/>
      <c r="MFK95" s="14"/>
      <c r="MFL95" s="14"/>
      <c r="MFM95" s="14"/>
      <c r="MFN95" s="14"/>
      <c r="MFO95" s="14"/>
      <c r="MFP95" s="14"/>
      <c r="MFQ95" s="14"/>
      <c r="MFR95" s="14"/>
      <c r="MFS95" s="14"/>
      <c r="MFT95" s="14"/>
      <c r="MFU95" s="14"/>
      <c r="MFV95" s="14"/>
      <c r="MFW95" s="14"/>
      <c r="MFX95" s="14"/>
      <c r="MFY95" s="14"/>
      <c r="MFZ95" s="14"/>
      <c r="MGA95" s="14"/>
      <c r="MGB95" s="14"/>
      <c r="MGC95" s="14"/>
      <c r="MGD95" s="14"/>
      <c r="MGE95" s="14"/>
      <c r="MGF95" s="14"/>
      <c r="MGG95" s="14"/>
      <c r="MGH95" s="14"/>
      <c r="MGI95" s="14"/>
      <c r="MGJ95" s="14"/>
      <c r="MGK95" s="14"/>
      <c r="MGL95" s="14"/>
      <c r="MGM95" s="14"/>
      <c r="MGN95" s="14"/>
      <c r="MGO95" s="14"/>
      <c r="MGP95" s="14"/>
      <c r="MGQ95" s="14"/>
      <c r="MGR95" s="14"/>
      <c r="MGS95" s="14"/>
      <c r="MGT95" s="14"/>
      <c r="MGU95" s="14"/>
      <c r="MGV95" s="14"/>
      <c r="MGW95" s="14"/>
      <c r="MGX95" s="14"/>
      <c r="MGY95" s="14"/>
      <c r="MGZ95" s="14"/>
      <c r="MHA95" s="14"/>
      <c r="MHB95" s="14"/>
      <c r="MHC95" s="14"/>
      <c r="MHD95" s="14"/>
      <c r="MHE95" s="14"/>
      <c r="MHF95" s="14"/>
      <c r="MHG95" s="14"/>
      <c r="MHH95" s="14"/>
      <c r="MHI95" s="14"/>
      <c r="MHJ95" s="14"/>
      <c r="MHK95" s="14"/>
      <c r="MHL95" s="14"/>
      <c r="MHM95" s="14"/>
      <c r="MHN95" s="14"/>
      <c r="MHO95" s="14"/>
      <c r="MHP95" s="14"/>
      <c r="MHQ95" s="14"/>
      <c r="MHR95" s="14"/>
      <c r="MHS95" s="14"/>
      <c r="MHT95" s="14"/>
      <c r="MHU95" s="14"/>
      <c r="MHV95" s="14"/>
      <c r="MHW95" s="14"/>
      <c r="MHX95" s="14"/>
      <c r="MHY95" s="14"/>
      <c r="MHZ95" s="14"/>
      <c r="MIA95" s="14"/>
      <c r="MIB95" s="14"/>
      <c r="MIC95" s="14"/>
      <c r="MID95" s="14"/>
      <c r="MIE95" s="14"/>
      <c r="MIF95" s="14"/>
      <c r="MIG95" s="14"/>
      <c r="MIH95" s="14"/>
      <c r="MII95" s="14"/>
      <c r="MIJ95" s="14"/>
      <c r="MIK95" s="14"/>
      <c r="MIL95" s="14"/>
      <c r="MIM95" s="14"/>
      <c r="MIN95" s="14"/>
      <c r="MIO95" s="14"/>
      <c r="MIP95" s="14"/>
      <c r="MIQ95" s="14"/>
      <c r="MIR95" s="14"/>
      <c r="MIS95" s="14"/>
      <c r="MIT95" s="14"/>
      <c r="MIU95" s="14"/>
      <c r="MIV95" s="14"/>
      <c r="MIW95" s="14"/>
      <c r="MIX95" s="14"/>
      <c r="MIY95" s="14"/>
      <c r="MIZ95" s="14"/>
      <c r="MJA95" s="14"/>
      <c r="MJB95" s="14"/>
      <c r="MJC95" s="14"/>
      <c r="MJD95" s="14"/>
      <c r="MJE95" s="14"/>
      <c r="MJF95" s="14"/>
      <c r="MJG95" s="14"/>
      <c r="MJH95" s="14"/>
      <c r="MJI95" s="14"/>
      <c r="MJJ95" s="14"/>
      <c r="MJK95" s="14"/>
      <c r="MJL95" s="14"/>
      <c r="MJM95" s="14"/>
      <c r="MJN95" s="14"/>
      <c r="MJO95" s="14"/>
      <c r="MJP95" s="14"/>
      <c r="MJQ95" s="14"/>
      <c r="MJR95" s="14"/>
      <c r="MJS95" s="14"/>
      <c r="MJT95" s="14"/>
      <c r="MJU95" s="14"/>
      <c r="MJV95" s="14"/>
      <c r="MJW95" s="14"/>
      <c r="MJX95" s="14"/>
      <c r="MJY95" s="14"/>
      <c r="MJZ95" s="14"/>
      <c r="MKA95" s="14"/>
      <c r="MKB95" s="14"/>
      <c r="MKC95" s="14"/>
      <c r="MKD95" s="14"/>
      <c r="MKE95" s="14"/>
      <c r="MKF95" s="14"/>
      <c r="MKG95" s="14"/>
      <c r="MKH95" s="14"/>
      <c r="MKI95" s="14"/>
      <c r="MKJ95" s="14"/>
      <c r="MKK95" s="14"/>
      <c r="MKL95" s="14"/>
      <c r="MKM95" s="14"/>
      <c r="MKN95" s="14"/>
      <c r="MKO95" s="14"/>
      <c r="MKP95" s="14"/>
      <c r="MKQ95" s="14"/>
      <c r="MKR95" s="14"/>
      <c r="MKS95" s="14"/>
      <c r="MKT95" s="14"/>
      <c r="MKU95" s="14"/>
      <c r="MKV95" s="14"/>
      <c r="MKW95" s="14"/>
      <c r="MKX95" s="14"/>
      <c r="MKY95" s="14"/>
      <c r="MKZ95" s="14"/>
      <c r="MLA95" s="14"/>
      <c r="MLB95" s="14"/>
      <c r="MLC95" s="14"/>
      <c r="MLD95" s="14"/>
      <c r="MLE95" s="14"/>
      <c r="MLF95" s="14"/>
      <c r="MLG95" s="14"/>
      <c r="MLH95" s="14"/>
      <c r="MLI95" s="14"/>
      <c r="MLJ95" s="14"/>
      <c r="MLK95" s="14"/>
      <c r="MLL95" s="14"/>
      <c r="MLM95" s="14"/>
      <c r="MLN95" s="14"/>
      <c r="MLO95" s="14"/>
      <c r="MLP95" s="14"/>
      <c r="MLQ95" s="14"/>
      <c r="MLR95" s="14"/>
      <c r="MLS95" s="14"/>
      <c r="MLT95" s="14"/>
      <c r="MLU95" s="14"/>
      <c r="MLV95" s="14"/>
      <c r="MLW95" s="14"/>
      <c r="MLX95" s="14"/>
      <c r="MLY95" s="14"/>
      <c r="MLZ95" s="14"/>
      <c r="MMA95" s="14"/>
      <c r="MMB95" s="14"/>
      <c r="MMC95" s="14"/>
      <c r="MMD95" s="14"/>
      <c r="MME95" s="14"/>
      <c r="MMF95" s="14"/>
      <c r="MMG95" s="14"/>
      <c r="MMH95" s="14"/>
      <c r="MMI95" s="14"/>
      <c r="MMJ95" s="14"/>
      <c r="MMK95" s="14"/>
      <c r="MML95" s="14"/>
      <c r="MMM95" s="14"/>
      <c r="MMN95" s="14"/>
      <c r="MMO95" s="14"/>
      <c r="MMP95" s="14"/>
      <c r="MMQ95" s="14"/>
      <c r="MMR95" s="14"/>
      <c r="MMS95" s="14"/>
      <c r="MMT95" s="14"/>
      <c r="MMU95" s="14"/>
      <c r="MMV95" s="14"/>
      <c r="MMW95" s="14"/>
      <c r="MMX95" s="14"/>
      <c r="MMY95" s="14"/>
      <c r="MMZ95" s="14"/>
      <c r="MNA95" s="14"/>
      <c r="MNB95" s="14"/>
      <c r="MNC95" s="14"/>
      <c r="MND95" s="14"/>
      <c r="MNE95" s="14"/>
      <c r="MNF95" s="14"/>
      <c r="MNG95" s="14"/>
      <c r="MNH95" s="14"/>
      <c r="MNI95" s="14"/>
      <c r="MNJ95" s="14"/>
      <c r="MNK95" s="14"/>
      <c r="MNL95" s="14"/>
      <c r="MNM95" s="14"/>
      <c r="MNN95" s="14"/>
      <c r="MNO95" s="14"/>
      <c r="MNP95" s="14"/>
      <c r="MNQ95" s="14"/>
      <c r="MNR95" s="14"/>
      <c r="MNS95" s="14"/>
      <c r="MNT95" s="14"/>
      <c r="MNU95" s="14"/>
      <c r="MNV95" s="14"/>
      <c r="MNW95" s="14"/>
      <c r="MNX95" s="14"/>
      <c r="MNY95" s="14"/>
      <c r="MNZ95" s="14"/>
      <c r="MOA95" s="14"/>
      <c r="MOB95" s="14"/>
      <c r="MOC95" s="14"/>
      <c r="MOD95" s="14"/>
      <c r="MOE95" s="14"/>
      <c r="MOF95" s="14"/>
      <c r="MOG95" s="14"/>
      <c r="MOH95" s="14"/>
      <c r="MOI95" s="14"/>
      <c r="MOJ95" s="14"/>
      <c r="MOK95" s="14"/>
      <c r="MOL95" s="14"/>
      <c r="MOM95" s="14"/>
      <c r="MON95" s="14"/>
      <c r="MOO95" s="14"/>
      <c r="MOP95" s="14"/>
      <c r="MOQ95" s="14"/>
      <c r="MOR95" s="14"/>
      <c r="MOS95" s="14"/>
      <c r="MOT95" s="14"/>
      <c r="MOU95" s="14"/>
      <c r="MOV95" s="14"/>
      <c r="MOW95" s="14"/>
      <c r="MOX95" s="14"/>
      <c r="MOY95" s="14"/>
      <c r="MOZ95" s="14"/>
      <c r="MPA95" s="14"/>
      <c r="MPB95" s="14"/>
      <c r="MPC95" s="14"/>
      <c r="MPD95" s="14"/>
      <c r="MPE95" s="14"/>
      <c r="MPF95" s="14"/>
      <c r="MPG95" s="14"/>
      <c r="MPH95" s="14"/>
      <c r="MPI95" s="14"/>
      <c r="MPJ95" s="14"/>
      <c r="MPK95" s="14"/>
      <c r="MPL95" s="14"/>
      <c r="MPM95" s="14"/>
      <c r="MPN95" s="14"/>
      <c r="MPO95" s="14"/>
      <c r="MPP95" s="14"/>
      <c r="MPQ95" s="14"/>
      <c r="MPR95" s="14"/>
      <c r="MPS95" s="14"/>
      <c r="MPT95" s="14"/>
      <c r="MPU95" s="14"/>
      <c r="MPV95" s="14"/>
      <c r="MPW95" s="14"/>
      <c r="MPX95" s="14"/>
      <c r="MPY95" s="14"/>
      <c r="MPZ95" s="14"/>
      <c r="MQA95" s="14"/>
      <c r="MQB95" s="14"/>
      <c r="MQC95" s="14"/>
      <c r="MQD95" s="14"/>
      <c r="MQE95" s="14"/>
      <c r="MQF95" s="14"/>
      <c r="MQG95" s="14"/>
      <c r="MQH95" s="14"/>
      <c r="MQI95" s="14"/>
      <c r="MQJ95" s="14"/>
      <c r="MQK95" s="14"/>
      <c r="MQL95" s="14"/>
      <c r="MQM95" s="14"/>
      <c r="MQN95" s="14"/>
      <c r="MQO95" s="14"/>
      <c r="MQP95" s="14"/>
      <c r="MQQ95" s="14"/>
      <c r="MQR95" s="14"/>
      <c r="MQS95" s="14"/>
      <c r="MQT95" s="14"/>
      <c r="MQU95" s="14"/>
      <c r="MQV95" s="14"/>
      <c r="MQW95" s="14"/>
      <c r="MQX95" s="14"/>
      <c r="MQY95" s="14"/>
      <c r="MQZ95" s="14"/>
      <c r="MRA95" s="14"/>
      <c r="MRB95" s="14"/>
      <c r="MRC95" s="14"/>
      <c r="MRD95" s="14"/>
      <c r="MRE95" s="14"/>
      <c r="MRF95" s="14"/>
      <c r="MRG95" s="14"/>
      <c r="MRH95" s="14"/>
      <c r="MRI95" s="14"/>
      <c r="MRJ95" s="14"/>
      <c r="MRK95" s="14"/>
      <c r="MRL95" s="14"/>
      <c r="MRM95" s="14"/>
      <c r="MRN95" s="14"/>
      <c r="MRO95" s="14"/>
      <c r="MRP95" s="14"/>
      <c r="MRQ95" s="14"/>
      <c r="MRR95" s="14"/>
      <c r="MRS95" s="14"/>
      <c r="MRT95" s="14"/>
      <c r="MRU95" s="14"/>
      <c r="MRV95" s="14"/>
      <c r="MRW95" s="14"/>
      <c r="MRX95" s="14"/>
      <c r="MRY95" s="14"/>
      <c r="MRZ95" s="14"/>
      <c r="MSA95" s="14"/>
      <c r="MSB95" s="14"/>
      <c r="MSC95" s="14"/>
      <c r="MSD95" s="14"/>
      <c r="MSE95" s="14"/>
      <c r="MSF95" s="14"/>
      <c r="MSG95" s="14"/>
      <c r="MSH95" s="14"/>
      <c r="MSI95" s="14"/>
      <c r="MSJ95" s="14"/>
      <c r="MSK95" s="14"/>
      <c r="MSL95" s="14"/>
      <c r="MSM95" s="14"/>
      <c r="MSN95" s="14"/>
      <c r="MSO95" s="14"/>
      <c r="MSP95" s="14"/>
      <c r="MSQ95" s="14"/>
      <c r="MSR95" s="14"/>
      <c r="MSS95" s="14"/>
      <c r="MST95" s="14"/>
      <c r="MSU95" s="14"/>
      <c r="MSV95" s="14"/>
      <c r="MSW95" s="14"/>
      <c r="MSX95" s="14"/>
      <c r="MSY95" s="14"/>
      <c r="MSZ95" s="14"/>
      <c r="MTA95" s="14"/>
      <c r="MTB95" s="14"/>
      <c r="MTC95" s="14"/>
      <c r="MTD95" s="14"/>
      <c r="MTE95" s="14"/>
      <c r="MTF95" s="14"/>
      <c r="MTG95" s="14"/>
      <c r="MTH95" s="14"/>
      <c r="MTI95" s="14"/>
      <c r="MTJ95" s="14"/>
      <c r="MTK95" s="14"/>
      <c r="MTL95" s="14"/>
      <c r="MTM95" s="14"/>
      <c r="MTN95" s="14"/>
      <c r="MTO95" s="14"/>
      <c r="MTP95" s="14"/>
      <c r="MTQ95" s="14"/>
      <c r="MTR95" s="14"/>
      <c r="MTS95" s="14"/>
      <c r="MTT95" s="14"/>
      <c r="MTU95" s="14"/>
      <c r="MTV95" s="14"/>
      <c r="MTW95" s="14"/>
      <c r="MTX95" s="14"/>
      <c r="MTY95" s="14"/>
      <c r="MTZ95" s="14"/>
      <c r="MUA95" s="14"/>
      <c r="MUB95" s="14"/>
      <c r="MUC95" s="14"/>
      <c r="MUD95" s="14"/>
      <c r="MUE95" s="14"/>
      <c r="MUF95" s="14"/>
      <c r="MUG95" s="14"/>
      <c r="MUH95" s="14"/>
      <c r="MUI95" s="14"/>
      <c r="MUJ95" s="14"/>
      <c r="MUK95" s="14"/>
      <c r="MUL95" s="14"/>
      <c r="MUM95" s="14"/>
      <c r="MUN95" s="14"/>
      <c r="MUO95" s="14"/>
      <c r="MUP95" s="14"/>
      <c r="MUQ95" s="14"/>
      <c r="MUR95" s="14"/>
      <c r="MUS95" s="14"/>
      <c r="MUT95" s="14"/>
      <c r="MUU95" s="14"/>
      <c r="MUV95" s="14"/>
      <c r="MUW95" s="14"/>
      <c r="MUX95" s="14"/>
      <c r="MUY95" s="14"/>
      <c r="MUZ95" s="14"/>
      <c r="MVA95" s="14"/>
      <c r="MVB95" s="14"/>
      <c r="MVC95" s="14"/>
      <c r="MVD95" s="14"/>
      <c r="MVE95" s="14"/>
      <c r="MVF95" s="14"/>
      <c r="MVG95" s="14"/>
      <c r="MVH95" s="14"/>
      <c r="MVI95" s="14"/>
      <c r="MVJ95" s="14"/>
      <c r="MVK95" s="14"/>
      <c r="MVL95" s="14"/>
      <c r="MVM95" s="14"/>
      <c r="MVN95" s="14"/>
      <c r="MVO95" s="14"/>
      <c r="MVP95" s="14"/>
      <c r="MVQ95" s="14"/>
      <c r="MVR95" s="14"/>
      <c r="MVS95" s="14"/>
      <c r="MVT95" s="14"/>
      <c r="MVU95" s="14"/>
      <c r="MVV95" s="14"/>
      <c r="MVW95" s="14"/>
      <c r="MVX95" s="14"/>
      <c r="MVY95" s="14"/>
      <c r="MVZ95" s="14"/>
      <c r="MWA95" s="14"/>
      <c r="MWB95" s="14"/>
      <c r="MWC95" s="14"/>
      <c r="MWD95" s="14"/>
      <c r="MWE95" s="14"/>
      <c r="MWF95" s="14"/>
      <c r="MWG95" s="14"/>
      <c r="MWH95" s="14"/>
      <c r="MWI95" s="14"/>
      <c r="MWJ95" s="14"/>
      <c r="MWK95" s="14"/>
      <c r="MWL95" s="14"/>
      <c r="MWM95" s="14"/>
      <c r="MWN95" s="14"/>
      <c r="MWO95" s="14"/>
      <c r="MWP95" s="14"/>
      <c r="MWQ95" s="14"/>
      <c r="MWR95" s="14"/>
      <c r="MWS95" s="14"/>
      <c r="MWT95" s="14"/>
      <c r="MWU95" s="14"/>
      <c r="MWV95" s="14"/>
      <c r="MWW95" s="14"/>
      <c r="MWX95" s="14"/>
      <c r="MWY95" s="14"/>
      <c r="MWZ95" s="14"/>
      <c r="MXA95" s="14"/>
      <c r="MXB95" s="14"/>
      <c r="MXC95" s="14"/>
      <c r="MXD95" s="14"/>
      <c r="MXE95" s="14"/>
      <c r="MXF95" s="14"/>
      <c r="MXG95" s="14"/>
      <c r="MXH95" s="14"/>
      <c r="MXI95" s="14"/>
      <c r="MXJ95" s="14"/>
      <c r="MXK95" s="14"/>
      <c r="MXL95" s="14"/>
      <c r="MXM95" s="14"/>
      <c r="MXN95" s="14"/>
      <c r="MXO95" s="14"/>
      <c r="MXP95" s="14"/>
      <c r="MXQ95" s="14"/>
      <c r="MXR95" s="14"/>
      <c r="MXS95" s="14"/>
      <c r="MXT95" s="14"/>
      <c r="MXU95" s="14"/>
      <c r="MXV95" s="14"/>
      <c r="MXW95" s="14"/>
      <c r="MXX95" s="14"/>
      <c r="MXY95" s="14"/>
      <c r="MXZ95" s="14"/>
      <c r="MYA95" s="14"/>
      <c r="MYB95" s="14"/>
      <c r="MYC95" s="14"/>
      <c r="MYD95" s="14"/>
      <c r="MYE95" s="14"/>
      <c r="MYF95" s="14"/>
      <c r="MYG95" s="14"/>
      <c r="MYH95" s="14"/>
      <c r="MYI95" s="14"/>
      <c r="MYJ95" s="14"/>
      <c r="MYK95" s="14"/>
      <c r="MYL95" s="14"/>
      <c r="MYM95" s="14"/>
      <c r="MYN95" s="14"/>
      <c r="MYO95" s="14"/>
      <c r="MYP95" s="14"/>
      <c r="MYQ95" s="14"/>
      <c r="MYR95" s="14"/>
      <c r="MYS95" s="14"/>
      <c r="MYT95" s="14"/>
      <c r="MYU95" s="14"/>
      <c r="MYV95" s="14"/>
      <c r="MYW95" s="14"/>
      <c r="MYX95" s="14"/>
      <c r="MYY95" s="14"/>
      <c r="MYZ95" s="14"/>
      <c r="MZA95" s="14"/>
      <c r="MZB95" s="14"/>
      <c r="MZC95" s="14"/>
      <c r="MZD95" s="14"/>
      <c r="MZE95" s="14"/>
      <c r="MZF95" s="14"/>
      <c r="MZG95" s="14"/>
      <c r="MZH95" s="14"/>
      <c r="MZI95" s="14"/>
      <c r="MZJ95" s="14"/>
      <c r="MZK95" s="14"/>
      <c r="MZL95" s="14"/>
      <c r="MZM95" s="14"/>
      <c r="MZN95" s="14"/>
      <c r="MZO95" s="14"/>
      <c r="MZP95" s="14"/>
      <c r="MZQ95" s="14"/>
      <c r="MZR95" s="14"/>
      <c r="MZS95" s="14"/>
      <c r="MZT95" s="14"/>
      <c r="MZU95" s="14"/>
      <c r="MZV95" s="14"/>
      <c r="MZW95" s="14"/>
      <c r="MZX95" s="14"/>
      <c r="MZY95" s="14"/>
      <c r="MZZ95" s="14"/>
      <c r="NAA95" s="14"/>
      <c r="NAB95" s="14"/>
      <c r="NAC95" s="14"/>
      <c r="NAD95" s="14"/>
      <c r="NAE95" s="14"/>
      <c r="NAF95" s="14"/>
      <c r="NAG95" s="14"/>
      <c r="NAH95" s="14"/>
      <c r="NAI95" s="14"/>
      <c r="NAJ95" s="14"/>
      <c r="NAK95" s="14"/>
      <c r="NAL95" s="14"/>
      <c r="NAM95" s="14"/>
      <c r="NAN95" s="14"/>
      <c r="NAO95" s="14"/>
      <c r="NAP95" s="14"/>
      <c r="NAQ95" s="14"/>
      <c r="NAR95" s="14"/>
      <c r="NAS95" s="14"/>
      <c r="NAT95" s="14"/>
      <c r="NAU95" s="14"/>
      <c r="NAV95" s="14"/>
      <c r="NAW95" s="14"/>
      <c r="NAX95" s="14"/>
      <c r="NAY95" s="14"/>
      <c r="NAZ95" s="14"/>
      <c r="NBA95" s="14"/>
      <c r="NBB95" s="14"/>
      <c r="NBC95" s="14"/>
      <c r="NBD95" s="14"/>
      <c r="NBE95" s="14"/>
      <c r="NBF95" s="14"/>
      <c r="NBG95" s="14"/>
      <c r="NBH95" s="14"/>
      <c r="NBI95" s="14"/>
      <c r="NBJ95" s="14"/>
      <c r="NBK95" s="14"/>
      <c r="NBL95" s="14"/>
      <c r="NBM95" s="14"/>
      <c r="NBN95" s="14"/>
      <c r="NBO95" s="14"/>
      <c r="NBP95" s="14"/>
      <c r="NBQ95" s="14"/>
      <c r="NBR95" s="14"/>
      <c r="NBS95" s="14"/>
      <c r="NBT95" s="14"/>
      <c r="NBU95" s="14"/>
      <c r="NBV95" s="14"/>
      <c r="NBW95" s="14"/>
      <c r="NBX95" s="14"/>
      <c r="NBY95" s="14"/>
      <c r="NBZ95" s="14"/>
      <c r="NCA95" s="14"/>
      <c r="NCB95" s="14"/>
      <c r="NCC95" s="14"/>
      <c r="NCD95" s="14"/>
      <c r="NCE95" s="14"/>
      <c r="NCF95" s="14"/>
      <c r="NCG95" s="14"/>
      <c r="NCH95" s="14"/>
      <c r="NCI95" s="14"/>
      <c r="NCJ95" s="14"/>
      <c r="NCK95" s="14"/>
      <c r="NCL95" s="14"/>
      <c r="NCM95" s="14"/>
      <c r="NCN95" s="14"/>
      <c r="NCO95" s="14"/>
      <c r="NCP95" s="14"/>
      <c r="NCQ95" s="14"/>
      <c r="NCR95" s="14"/>
      <c r="NCS95" s="14"/>
      <c r="NCT95" s="14"/>
      <c r="NCU95" s="14"/>
      <c r="NCV95" s="14"/>
      <c r="NCW95" s="14"/>
      <c r="NCX95" s="14"/>
      <c r="NCY95" s="14"/>
      <c r="NCZ95" s="14"/>
      <c r="NDA95" s="14"/>
      <c r="NDB95" s="14"/>
      <c r="NDC95" s="14"/>
      <c r="NDD95" s="14"/>
      <c r="NDE95" s="14"/>
      <c r="NDF95" s="14"/>
      <c r="NDG95" s="14"/>
      <c r="NDH95" s="14"/>
      <c r="NDI95" s="14"/>
      <c r="NDJ95" s="14"/>
      <c r="NDK95" s="14"/>
      <c r="NDL95" s="14"/>
      <c r="NDM95" s="14"/>
      <c r="NDN95" s="14"/>
      <c r="NDO95" s="14"/>
      <c r="NDP95" s="14"/>
      <c r="NDQ95" s="14"/>
      <c r="NDR95" s="14"/>
      <c r="NDS95" s="14"/>
      <c r="NDT95" s="14"/>
      <c r="NDU95" s="14"/>
      <c r="NDV95" s="14"/>
      <c r="NDW95" s="14"/>
      <c r="NDX95" s="14"/>
      <c r="NDY95" s="14"/>
      <c r="NDZ95" s="14"/>
      <c r="NEA95" s="14"/>
      <c r="NEB95" s="14"/>
      <c r="NEC95" s="14"/>
      <c r="NED95" s="14"/>
      <c r="NEE95" s="14"/>
      <c r="NEF95" s="14"/>
      <c r="NEG95" s="14"/>
      <c r="NEH95" s="14"/>
      <c r="NEI95" s="14"/>
      <c r="NEJ95" s="14"/>
      <c r="NEK95" s="14"/>
      <c r="NEL95" s="14"/>
      <c r="NEM95" s="14"/>
      <c r="NEN95" s="14"/>
      <c r="NEO95" s="14"/>
      <c r="NEP95" s="14"/>
      <c r="NEQ95" s="14"/>
      <c r="NER95" s="14"/>
      <c r="NES95" s="14"/>
      <c r="NET95" s="14"/>
      <c r="NEU95" s="14"/>
      <c r="NEV95" s="14"/>
      <c r="NEW95" s="14"/>
      <c r="NEX95" s="14"/>
      <c r="NEY95" s="14"/>
      <c r="NEZ95" s="14"/>
      <c r="NFA95" s="14"/>
      <c r="NFB95" s="14"/>
      <c r="NFC95" s="14"/>
      <c r="NFD95" s="14"/>
      <c r="NFE95" s="14"/>
      <c r="NFF95" s="14"/>
      <c r="NFG95" s="14"/>
      <c r="NFH95" s="14"/>
      <c r="NFI95" s="14"/>
      <c r="NFJ95" s="14"/>
      <c r="NFK95" s="14"/>
      <c r="NFL95" s="14"/>
      <c r="NFM95" s="14"/>
      <c r="NFN95" s="14"/>
      <c r="NFO95" s="14"/>
      <c r="NFP95" s="14"/>
      <c r="NFQ95" s="14"/>
      <c r="NFR95" s="14"/>
      <c r="NFS95" s="14"/>
      <c r="NFT95" s="14"/>
      <c r="NFU95" s="14"/>
      <c r="NFV95" s="14"/>
      <c r="NFW95" s="14"/>
      <c r="NFX95" s="14"/>
      <c r="NFY95" s="14"/>
      <c r="NFZ95" s="14"/>
      <c r="NGA95" s="14"/>
      <c r="NGB95" s="14"/>
      <c r="NGC95" s="14"/>
      <c r="NGD95" s="14"/>
      <c r="NGE95" s="14"/>
      <c r="NGF95" s="14"/>
      <c r="NGG95" s="14"/>
      <c r="NGH95" s="14"/>
      <c r="NGI95" s="14"/>
      <c r="NGJ95" s="14"/>
      <c r="NGK95" s="14"/>
      <c r="NGL95" s="14"/>
      <c r="NGM95" s="14"/>
      <c r="NGN95" s="14"/>
      <c r="NGO95" s="14"/>
      <c r="NGP95" s="14"/>
      <c r="NGQ95" s="14"/>
      <c r="NGR95" s="14"/>
      <c r="NGS95" s="14"/>
      <c r="NGT95" s="14"/>
      <c r="NGU95" s="14"/>
      <c r="NGV95" s="14"/>
      <c r="NGW95" s="14"/>
      <c r="NGX95" s="14"/>
      <c r="NGY95" s="14"/>
      <c r="NGZ95" s="14"/>
      <c r="NHA95" s="14"/>
      <c r="NHB95" s="14"/>
      <c r="NHC95" s="14"/>
      <c r="NHD95" s="14"/>
      <c r="NHE95" s="14"/>
      <c r="NHF95" s="14"/>
      <c r="NHG95" s="14"/>
      <c r="NHH95" s="14"/>
      <c r="NHI95" s="14"/>
      <c r="NHJ95" s="14"/>
      <c r="NHK95" s="14"/>
      <c r="NHL95" s="14"/>
      <c r="NHM95" s="14"/>
      <c r="NHN95" s="14"/>
      <c r="NHO95" s="14"/>
      <c r="NHP95" s="14"/>
      <c r="NHQ95" s="14"/>
      <c r="NHR95" s="14"/>
      <c r="NHS95" s="14"/>
      <c r="NHT95" s="14"/>
      <c r="NHU95" s="14"/>
      <c r="NHV95" s="14"/>
      <c r="NHW95" s="14"/>
      <c r="NHX95" s="14"/>
      <c r="NHY95" s="14"/>
      <c r="NHZ95" s="14"/>
      <c r="NIA95" s="14"/>
      <c r="NIB95" s="14"/>
      <c r="NIC95" s="14"/>
      <c r="NID95" s="14"/>
      <c r="NIE95" s="14"/>
      <c r="NIF95" s="14"/>
      <c r="NIG95" s="14"/>
      <c r="NIH95" s="14"/>
      <c r="NII95" s="14"/>
      <c r="NIJ95" s="14"/>
      <c r="NIK95" s="14"/>
      <c r="NIL95" s="14"/>
      <c r="NIM95" s="14"/>
      <c r="NIN95" s="14"/>
      <c r="NIO95" s="14"/>
      <c r="NIP95" s="14"/>
      <c r="NIQ95" s="14"/>
      <c r="NIR95" s="14"/>
      <c r="NIS95" s="14"/>
      <c r="NIT95" s="14"/>
      <c r="NIU95" s="14"/>
      <c r="NIV95" s="14"/>
      <c r="NIW95" s="14"/>
      <c r="NIX95" s="14"/>
      <c r="NIY95" s="14"/>
      <c r="NIZ95" s="14"/>
      <c r="NJA95" s="14"/>
      <c r="NJB95" s="14"/>
      <c r="NJC95" s="14"/>
      <c r="NJD95" s="14"/>
      <c r="NJE95" s="14"/>
      <c r="NJF95" s="14"/>
      <c r="NJG95" s="14"/>
      <c r="NJH95" s="14"/>
      <c r="NJI95" s="14"/>
      <c r="NJJ95" s="14"/>
      <c r="NJK95" s="14"/>
      <c r="NJL95" s="14"/>
      <c r="NJM95" s="14"/>
      <c r="NJN95" s="14"/>
      <c r="NJO95" s="14"/>
      <c r="NJP95" s="14"/>
      <c r="NJQ95" s="14"/>
      <c r="NJR95" s="14"/>
      <c r="NJS95" s="14"/>
      <c r="NJT95" s="14"/>
      <c r="NJU95" s="14"/>
      <c r="NJV95" s="14"/>
      <c r="NJW95" s="14"/>
      <c r="NJX95" s="14"/>
      <c r="NJY95" s="14"/>
      <c r="NJZ95" s="14"/>
      <c r="NKA95" s="14"/>
      <c r="NKB95" s="14"/>
      <c r="NKC95" s="14"/>
      <c r="NKD95" s="14"/>
      <c r="NKE95" s="14"/>
      <c r="NKF95" s="14"/>
      <c r="NKG95" s="14"/>
      <c r="NKH95" s="14"/>
      <c r="NKI95" s="14"/>
      <c r="NKJ95" s="14"/>
      <c r="NKK95" s="14"/>
      <c r="NKL95" s="14"/>
      <c r="NKM95" s="14"/>
      <c r="NKN95" s="14"/>
      <c r="NKO95" s="14"/>
      <c r="NKP95" s="14"/>
      <c r="NKQ95" s="14"/>
      <c r="NKR95" s="14"/>
      <c r="NKS95" s="14"/>
      <c r="NKT95" s="14"/>
      <c r="NKU95" s="14"/>
      <c r="NKV95" s="14"/>
      <c r="NKW95" s="14"/>
      <c r="NKX95" s="14"/>
      <c r="NKY95" s="14"/>
      <c r="NKZ95" s="14"/>
      <c r="NLA95" s="14"/>
      <c r="NLB95" s="14"/>
      <c r="NLC95" s="14"/>
      <c r="NLD95" s="14"/>
      <c r="NLE95" s="14"/>
      <c r="NLF95" s="14"/>
      <c r="NLG95" s="14"/>
      <c r="NLH95" s="14"/>
      <c r="NLI95" s="14"/>
      <c r="NLJ95" s="14"/>
      <c r="NLK95" s="14"/>
      <c r="NLL95" s="14"/>
      <c r="NLM95" s="14"/>
      <c r="NLN95" s="14"/>
      <c r="NLO95" s="14"/>
      <c r="NLP95" s="14"/>
      <c r="NLQ95" s="14"/>
      <c r="NLR95" s="14"/>
      <c r="NLS95" s="14"/>
      <c r="NLT95" s="14"/>
      <c r="NLU95" s="14"/>
      <c r="NLV95" s="14"/>
      <c r="NLW95" s="14"/>
      <c r="NLX95" s="14"/>
      <c r="NLY95" s="14"/>
      <c r="NLZ95" s="14"/>
      <c r="NMA95" s="14"/>
      <c r="NMB95" s="14"/>
      <c r="NMC95" s="14"/>
      <c r="NMD95" s="14"/>
      <c r="NME95" s="14"/>
      <c r="NMF95" s="14"/>
      <c r="NMG95" s="14"/>
      <c r="NMH95" s="14"/>
      <c r="NMI95" s="14"/>
      <c r="NMJ95" s="14"/>
      <c r="NMK95" s="14"/>
      <c r="NML95" s="14"/>
      <c r="NMM95" s="14"/>
      <c r="NMN95" s="14"/>
      <c r="NMO95" s="14"/>
      <c r="NMP95" s="14"/>
      <c r="NMQ95" s="14"/>
      <c r="NMR95" s="14"/>
      <c r="NMS95" s="14"/>
      <c r="NMT95" s="14"/>
      <c r="NMU95" s="14"/>
      <c r="NMV95" s="14"/>
      <c r="NMW95" s="14"/>
      <c r="NMX95" s="14"/>
      <c r="NMY95" s="14"/>
      <c r="NMZ95" s="14"/>
      <c r="NNA95" s="14"/>
      <c r="NNB95" s="14"/>
      <c r="NNC95" s="14"/>
      <c r="NND95" s="14"/>
      <c r="NNE95" s="14"/>
      <c r="NNF95" s="14"/>
      <c r="NNG95" s="14"/>
      <c r="NNH95" s="14"/>
      <c r="NNI95" s="14"/>
      <c r="NNJ95" s="14"/>
      <c r="NNK95" s="14"/>
      <c r="NNL95" s="14"/>
      <c r="NNM95" s="14"/>
      <c r="NNN95" s="14"/>
      <c r="NNO95" s="14"/>
      <c r="NNP95" s="14"/>
      <c r="NNQ95" s="14"/>
      <c r="NNR95" s="14"/>
      <c r="NNS95" s="14"/>
      <c r="NNT95" s="14"/>
      <c r="NNU95" s="14"/>
      <c r="NNV95" s="14"/>
      <c r="NNW95" s="14"/>
      <c r="NNX95" s="14"/>
      <c r="NNY95" s="14"/>
      <c r="NNZ95" s="14"/>
      <c r="NOA95" s="14"/>
      <c r="NOB95" s="14"/>
      <c r="NOC95" s="14"/>
      <c r="NOD95" s="14"/>
      <c r="NOE95" s="14"/>
      <c r="NOF95" s="14"/>
      <c r="NOG95" s="14"/>
      <c r="NOH95" s="14"/>
      <c r="NOI95" s="14"/>
      <c r="NOJ95" s="14"/>
      <c r="NOK95" s="14"/>
      <c r="NOL95" s="14"/>
      <c r="NOM95" s="14"/>
      <c r="NON95" s="14"/>
      <c r="NOO95" s="14"/>
      <c r="NOP95" s="14"/>
      <c r="NOQ95" s="14"/>
      <c r="NOR95" s="14"/>
      <c r="NOS95" s="14"/>
      <c r="NOT95" s="14"/>
      <c r="NOU95" s="14"/>
      <c r="NOV95" s="14"/>
      <c r="NOW95" s="14"/>
      <c r="NOX95" s="14"/>
      <c r="NOY95" s="14"/>
      <c r="NOZ95" s="14"/>
      <c r="NPA95" s="14"/>
      <c r="NPB95" s="14"/>
      <c r="NPC95" s="14"/>
      <c r="NPD95" s="14"/>
      <c r="NPE95" s="14"/>
      <c r="NPF95" s="14"/>
      <c r="NPG95" s="14"/>
      <c r="NPH95" s="14"/>
      <c r="NPI95" s="14"/>
      <c r="NPJ95" s="14"/>
      <c r="NPK95" s="14"/>
      <c r="NPL95" s="14"/>
      <c r="NPM95" s="14"/>
      <c r="NPN95" s="14"/>
      <c r="NPO95" s="14"/>
      <c r="NPP95" s="14"/>
      <c r="NPQ95" s="14"/>
      <c r="NPR95" s="14"/>
      <c r="NPS95" s="14"/>
      <c r="NPT95" s="14"/>
      <c r="NPU95" s="14"/>
      <c r="NPV95" s="14"/>
      <c r="NPW95" s="14"/>
      <c r="NPX95" s="14"/>
      <c r="NPY95" s="14"/>
      <c r="NPZ95" s="14"/>
      <c r="NQA95" s="14"/>
      <c r="NQB95" s="14"/>
      <c r="NQC95" s="14"/>
      <c r="NQD95" s="14"/>
      <c r="NQE95" s="14"/>
      <c r="NQF95" s="14"/>
      <c r="NQG95" s="14"/>
      <c r="NQH95" s="14"/>
      <c r="NQI95" s="14"/>
      <c r="NQJ95" s="14"/>
      <c r="NQK95" s="14"/>
      <c r="NQL95" s="14"/>
      <c r="NQM95" s="14"/>
      <c r="NQN95" s="14"/>
      <c r="NQO95" s="14"/>
      <c r="NQP95" s="14"/>
      <c r="NQQ95" s="14"/>
      <c r="NQR95" s="14"/>
      <c r="NQS95" s="14"/>
      <c r="NQT95" s="14"/>
      <c r="NQU95" s="14"/>
      <c r="NQV95" s="14"/>
      <c r="NQW95" s="14"/>
      <c r="NQX95" s="14"/>
      <c r="NQY95" s="14"/>
      <c r="NQZ95" s="14"/>
      <c r="NRA95" s="14"/>
      <c r="NRB95" s="14"/>
      <c r="NRC95" s="14"/>
      <c r="NRD95" s="14"/>
      <c r="NRE95" s="14"/>
      <c r="NRF95" s="14"/>
      <c r="NRG95" s="14"/>
      <c r="NRH95" s="14"/>
      <c r="NRI95" s="14"/>
      <c r="NRJ95" s="14"/>
      <c r="NRK95" s="14"/>
      <c r="NRL95" s="14"/>
      <c r="NRM95" s="14"/>
      <c r="NRN95" s="14"/>
      <c r="NRO95" s="14"/>
      <c r="NRP95" s="14"/>
      <c r="NRQ95" s="14"/>
      <c r="NRR95" s="14"/>
      <c r="NRS95" s="14"/>
      <c r="NRT95" s="14"/>
      <c r="NRU95" s="14"/>
      <c r="NRV95" s="14"/>
      <c r="NRW95" s="14"/>
      <c r="NRX95" s="14"/>
      <c r="NRY95" s="14"/>
      <c r="NRZ95" s="14"/>
      <c r="NSA95" s="14"/>
      <c r="NSB95" s="14"/>
      <c r="NSC95" s="14"/>
      <c r="NSD95" s="14"/>
      <c r="NSE95" s="14"/>
      <c r="NSF95" s="14"/>
      <c r="NSG95" s="14"/>
      <c r="NSH95" s="14"/>
      <c r="NSI95" s="14"/>
      <c r="NSJ95" s="14"/>
      <c r="NSK95" s="14"/>
      <c r="NSL95" s="14"/>
      <c r="NSM95" s="14"/>
      <c r="NSN95" s="14"/>
      <c r="NSO95" s="14"/>
      <c r="NSP95" s="14"/>
      <c r="NSQ95" s="14"/>
      <c r="NSR95" s="14"/>
      <c r="NSS95" s="14"/>
      <c r="NST95" s="14"/>
      <c r="NSU95" s="14"/>
      <c r="NSV95" s="14"/>
      <c r="NSW95" s="14"/>
      <c r="NSX95" s="14"/>
      <c r="NSY95" s="14"/>
      <c r="NSZ95" s="14"/>
      <c r="NTA95" s="14"/>
      <c r="NTB95" s="14"/>
      <c r="NTC95" s="14"/>
      <c r="NTD95" s="14"/>
      <c r="NTE95" s="14"/>
      <c r="NTF95" s="14"/>
      <c r="NTG95" s="14"/>
      <c r="NTH95" s="14"/>
      <c r="NTI95" s="14"/>
      <c r="NTJ95" s="14"/>
      <c r="NTK95" s="14"/>
      <c r="NTL95" s="14"/>
      <c r="NTM95" s="14"/>
      <c r="NTN95" s="14"/>
      <c r="NTO95" s="14"/>
      <c r="NTP95" s="14"/>
      <c r="NTQ95" s="14"/>
      <c r="NTR95" s="14"/>
      <c r="NTS95" s="14"/>
      <c r="NTT95" s="14"/>
      <c r="NTU95" s="14"/>
      <c r="NTV95" s="14"/>
      <c r="NTW95" s="14"/>
      <c r="NTX95" s="14"/>
      <c r="NTY95" s="14"/>
      <c r="NTZ95" s="14"/>
      <c r="NUA95" s="14"/>
      <c r="NUB95" s="14"/>
      <c r="NUC95" s="14"/>
      <c r="NUD95" s="14"/>
      <c r="NUE95" s="14"/>
      <c r="NUF95" s="14"/>
      <c r="NUG95" s="14"/>
      <c r="NUH95" s="14"/>
      <c r="NUI95" s="14"/>
      <c r="NUJ95" s="14"/>
      <c r="NUK95" s="14"/>
      <c r="NUL95" s="14"/>
      <c r="NUM95" s="14"/>
      <c r="NUN95" s="14"/>
      <c r="NUO95" s="14"/>
      <c r="NUP95" s="14"/>
      <c r="NUQ95" s="14"/>
      <c r="NUR95" s="14"/>
      <c r="NUS95" s="14"/>
      <c r="NUT95" s="14"/>
      <c r="NUU95" s="14"/>
      <c r="NUV95" s="14"/>
      <c r="NUW95" s="14"/>
      <c r="NUX95" s="14"/>
      <c r="NUY95" s="14"/>
      <c r="NUZ95" s="14"/>
      <c r="NVA95" s="14"/>
      <c r="NVB95" s="14"/>
      <c r="NVC95" s="14"/>
      <c r="NVD95" s="14"/>
      <c r="NVE95" s="14"/>
      <c r="NVF95" s="14"/>
      <c r="NVG95" s="14"/>
      <c r="NVH95" s="14"/>
      <c r="NVI95" s="14"/>
      <c r="NVJ95" s="14"/>
      <c r="NVK95" s="14"/>
      <c r="NVL95" s="14"/>
      <c r="NVM95" s="14"/>
      <c r="NVN95" s="14"/>
      <c r="NVO95" s="14"/>
      <c r="NVP95" s="14"/>
      <c r="NVQ95" s="14"/>
      <c r="NVR95" s="14"/>
      <c r="NVS95" s="14"/>
      <c r="NVT95" s="14"/>
      <c r="NVU95" s="14"/>
      <c r="NVV95" s="14"/>
      <c r="NVW95" s="14"/>
      <c r="NVX95" s="14"/>
      <c r="NVY95" s="14"/>
      <c r="NVZ95" s="14"/>
      <c r="NWA95" s="14"/>
      <c r="NWB95" s="14"/>
      <c r="NWC95" s="14"/>
      <c r="NWD95" s="14"/>
      <c r="NWE95" s="14"/>
      <c r="NWF95" s="14"/>
      <c r="NWG95" s="14"/>
      <c r="NWH95" s="14"/>
      <c r="NWI95" s="14"/>
      <c r="NWJ95" s="14"/>
      <c r="NWK95" s="14"/>
      <c r="NWL95" s="14"/>
      <c r="NWM95" s="14"/>
      <c r="NWN95" s="14"/>
      <c r="NWO95" s="14"/>
      <c r="NWP95" s="14"/>
      <c r="NWQ95" s="14"/>
      <c r="NWR95" s="14"/>
      <c r="NWS95" s="14"/>
      <c r="NWT95" s="14"/>
      <c r="NWU95" s="14"/>
      <c r="NWV95" s="14"/>
      <c r="NWW95" s="14"/>
      <c r="NWX95" s="14"/>
      <c r="NWY95" s="14"/>
      <c r="NWZ95" s="14"/>
      <c r="NXA95" s="14"/>
      <c r="NXB95" s="14"/>
      <c r="NXC95" s="14"/>
      <c r="NXD95" s="14"/>
      <c r="NXE95" s="14"/>
      <c r="NXF95" s="14"/>
      <c r="NXG95" s="14"/>
      <c r="NXH95" s="14"/>
      <c r="NXI95" s="14"/>
      <c r="NXJ95" s="14"/>
      <c r="NXK95" s="14"/>
      <c r="NXL95" s="14"/>
      <c r="NXM95" s="14"/>
      <c r="NXN95" s="14"/>
      <c r="NXO95" s="14"/>
      <c r="NXP95" s="14"/>
      <c r="NXQ95" s="14"/>
      <c r="NXR95" s="14"/>
      <c r="NXS95" s="14"/>
      <c r="NXT95" s="14"/>
      <c r="NXU95" s="14"/>
      <c r="NXV95" s="14"/>
      <c r="NXW95" s="14"/>
      <c r="NXX95" s="14"/>
      <c r="NXY95" s="14"/>
      <c r="NXZ95" s="14"/>
      <c r="NYA95" s="14"/>
      <c r="NYB95" s="14"/>
      <c r="NYC95" s="14"/>
      <c r="NYD95" s="14"/>
      <c r="NYE95" s="14"/>
      <c r="NYF95" s="14"/>
      <c r="NYG95" s="14"/>
      <c r="NYH95" s="14"/>
      <c r="NYI95" s="14"/>
      <c r="NYJ95" s="14"/>
      <c r="NYK95" s="14"/>
      <c r="NYL95" s="14"/>
      <c r="NYM95" s="14"/>
      <c r="NYN95" s="14"/>
      <c r="NYO95" s="14"/>
      <c r="NYP95" s="14"/>
      <c r="NYQ95" s="14"/>
      <c r="NYR95" s="14"/>
      <c r="NYS95" s="14"/>
      <c r="NYT95" s="14"/>
      <c r="NYU95" s="14"/>
      <c r="NYV95" s="14"/>
      <c r="NYW95" s="14"/>
      <c r="NYX95" s="14"/>
      <c r="NYY95" s="14"/>
      <c r="NYZ95" s="14"/>
      <c r="NZA95" s="14"/>
      <c r="NZB95" s="14"/>
      <c r="NZC95" s="14"/>
      <c r="NZD95" s="14"/>
      <c r="NZE95" s="14"/>
      <c r="NZF95" s="14"/>
      <c r="NZG95" s="14"/>
      <c r="NZH95" s="14"/>
      <c r="NZI95" s="14"/>
      <c r="NZJ95" s="14"/>
      <c r="NZK95" s="14"/>
      <c r="NZL95" s="14"/>
      <c r="NZM95" s="14"/>
      <c r="NZN95" s="14"/>
      <c r="NZO95" s="14"/>
      <c r="NZP95" s="14"/>
      <c r="NZQ95" s="14"/>
      <c r="NZR95" s="14"/>
      <c r="NZS95" s="14"/>
      <c r="NZT95" s="14"/>
      <c r="NZU95" s="14"/>
      <c r="NZV95" s="14"/>
      <c r="NZW95" s="14"/>
      <c r="NZX95" s="14"/>
      <c r="NZY95" s="14"/>
      <c r="NZZ95" s="14"/>
      <c r="OAA95" s="14"/>
      <c r="OAB95" s="14"/>
      <c r="OAC95" s="14"/>
      <c r="OAD95" s="14"/>
      <c r="OAE95" s="14"/>
      <c r="OAF95" s="14"/>
      <c r="OAG95" s="14"/>
      <c r="OAH95" s="14"/>
      <c r="OAI95" s="14"/>
      <c r="OAJ95" s="14"/>
      <c r="OAK95" s="14"/>
      <c r="OAL95" s="14"/>
      <c r="OAM95" s="14"/>
      <c r="OAN95" s="14"/>
      <c r="OAO95" s="14"/>
      <c r="OAP95" s="14"/>
      <c r="OAQ95" s="14"/>
      <c r="OAR95" s="14"/>
      <c r="OAS95" s="14"/>
      <c r="OAT95" s="14"/>
      <c r="OAU95" s="14"/>
      <c r="OAV95" s="14"/>
      <c r="OAW95" s="14"/>
      <c r="OAX95" s="14"/>
      <c r="OAY95" s="14"/>
      <c r="OAZ95" s="14"/>
      <c r="OBA95" s="14"/>
      <c r="OBB95" s="14"/>
      <c r="OBC95" s="14"/>
      <c r="OBD95" s="14"/>
      <c r="OBE95" s="14"/>
      <c r="OBF95" s="14"/>
      <c r="OBG95" s="14"/>
      <c r="OBH95" s="14"/>
      <c r="OBI95" s="14"/>
      <c r="OBJ95" s="14"/>
      <c r="OBK95" s="14"/>
      <c r="OBL95" s="14"/>
      <c r="OBM95" s="14"/>
      <c r="OBN95" s="14"/>
      <c r="OBO95" s="14"/>
      <c r="OBP95" s="14"/>
      <c r="OBQ95" s="14"/>
      <c r="OBR95" s="14"/>
      <c r="OBS95" s="14"/>
      <c r="OBT95" s="14"/>
      <c r="OBU95" s="14"/>
      <c r="OBV95" s="14"/>
      <c r="OBW95" s="14"/>
      <c r="OBX95" s="14"/>
      <c r="OBY95" s="14"/>
      <c r="OBZ95" s="14"/>
      <c r="OCA95" s="14"/>
      <c r="OCB95" s="14"/>
      <c r="OCC95" s="14"/>
      <c r="OCD95" s="14"/>
      <c r="OCE95" s="14"/>
      <c r="OCF95" s="14"/>
      <c r="OCG95" s="14"/>
      <c r="OCH95" s="14"/>
      <c r="OCI95" s="14"/>
      <c r="OCJ95" s="14"/>
      <c r="OCK95" s="14"/>
      <c r="OCL95" s="14"/>
      <c r="OCM95" s="14"/>
      <c r="OCN95" s="14"/>
      <c r="OCO95" s="14"/>
      <c r="OCP95" s="14"/>
      <c r="OCQ95" s="14"/>
      <c r="OCR95" s="14"/>
      <c r="OCS95" s="14"/>
      <c r="OCT95" s="14"/>
      <c r="OCU95" s="14"/>
      <c r="OCV95" s="14"/>
      <c r="OCW95" s="14"/>
      <c r="OCX95" s="14"/>
      <c r="OCY95" s="14"/>
      <c r="OCZ95" s="14"/>
      <c r="ODA95" s="14"/>
      <c r="ODB95" s="14"/>
      <c r="ODC95" s="14"/>
      <c r="ODD95" s="14"/>
      <c r="ODE95" s="14"/>
      <c r="ODF95" s="14"/>
      <c r="ODG95" s="14"/>
      <c r="ODH95" s="14"/>
      <c r="ODI95" s="14"/>
      <c r="ODJ95" s="14"/>
      <c r="ODK95" s="14"/>
      <c r="ODL95" s="14"/>
      <c r="ODM95" s="14"/>
      <c r="ODN95" s="14"/>
      <c r="ODO95" s="14"/>
      <c r="ODP95" s="14"/>
      <c r="ODQ95" s="14"/>
      <c r="ODR95" s="14"/>
      <c r="ODS95" s="14"/>
      <c r="ODT95" s="14"/>
      <c r="ODU95" s="14"/>
      <c r="ODV95" s="14"/>
      <c r="ODW95" s="14"/>
      <c r="ODX95" s="14"/>
      <c r="ODY95" s="14"/>
      <c r="ODZ95" s="14"/>
      <c r="OEA95" s="14"/>
      <c r="OEB95" s="14"/>
      <c r="OEC95" s="14"/>
      <c r="OED95" s="14"/>
      <c r="OEE95" s="14"/>
      <c r="OEF95" s="14"/>
      <c r="OEG95" s="14"/>
      <c r="OEH95" s="14"/>
      <c r="OEI95" s="14"/>
      <c r="OEJ95" s="14"/>
      <c r="OEK95" s="14"/>
      <c r="OEL95" s="14"/>
      <c r="OEM95" s="14"/>
      <c r="OEN95" s="14"/>
      <c r="OEO95" s="14"/>
      <c r="OEP95" s="14"/>
      <c r="OEQ95" s="14"/>
      <c r="OER95" s="14"/>
      <c r="OES95" s="14"/>
      <c r="OET95" s="14"/>
      <c r="OEU95" s="14"/>
      <c r="OEV95" s="14"/>
      <c r="OEW95" s="14"/>
      <c r="OEX95" s="14"/>
      <c r="OEY95" s="14"/>
      <c r="OEZ95" s="14"/>
      <c r="OFA95" s="14"/>
      <c r="OFB95" s="14"/>
      <c r="OFC95" s="14"/>
      <c r="OFD95" s="14"/>
      <c r="OFE95" s="14"/>
      <c r="OFF95" s="14"/>
      <c r="OFG95" s="14"/>
      <c r="OFH95" s="14"/>
      <c r="OFI95" s="14"/>
      <c r="OFJ95" s="14"/>
      <c r="OFK95" s="14"/>
      <c r="OFL95" s="14"/>
      <c r="OFM95" s="14"/>
      <c r="OFN95" s="14"/>
      <c r="OFO95" s="14"/>
      <c r="OFP95" s="14"/>
      <c r="OFQ95" s="14"/>
      <c r="OFR95" s="14"/>
      <c r="OFS95" s="14"/>
      <c r="OFT95" s="14"/>
      <c r="OFU95" s="14"/>
      <c r="OFV95" s="14"/>
      <c r="OFW95" s="14"/>
      <c r="OFX95" s="14"/>
      <c r="OFY95" s="14"/>
      <c r="OFZ95" s="14"/>
      <c r="OGA95" s="14"/>
      <c r="OGB95" s="14"/>
      <c r="OGC95" s="14"/>
      <c r="OGD95" s="14"/>
      <c r="OGE95" s="14"/>
      <c r="OGF95" s="14"/>
      <c r="OGG95" s="14"/>
      <c r="OGH95" s="14"/>
      <c r="OGI95" s="14"/>
      <c r="OGJ95" s="14"/>
      <c r="OGK95" s="14"/>
      <c r="OGL95" s="14"/>
      <c r="OGM95" s="14"/>
      <c r="OGN95" s="14"/>
      <c r="OGO95" s="14"/>
      <c r="OGP95" s="14"/>
      <c r="OGQ95" s="14"/>
      <c r="OGR95" s="14"/>
      <c r="OGS95" s="14"/>
      <c r="OGT95" s="14"/>
      <c r="OGU95" s="14"/>
      <c r="OGV95" s="14"/>
      <c r="OGW95" s="14"/>
      <c r="OGX95" s="14"/>
      <c r="OGY95" s="14"/>
      <c r="OGZ95" s="14"/>
      <c r="OHA95" s="14"/>
      <c r="OHB95" s="14"/>
      <c r="OHC95" s="14"/>
      <c r="OHD95" s="14"/>
      <c r="OHE95" s="14"/>
      <c r="OHF95" s="14"/>
      <c r="OHG95" s="14"/>
      <c r="OHH95" s="14"/>
      <c r="OHI95" s="14"/>
      <c r="OHJ95" s="14"/>
      <c r="OHK95" s="14"/>
      <c r="OHL95" s="14"/>
      <c r="OHM95" s="14"/>
      <c r="OHN95" s="14"/>
      <c r="OHO95" s="14"/>
      <c r="OHP95" s="14"/>
      <c r="OHQ95" s="14"/>
      <c r="OHR95" s="14"/>
      <c r="OHS95" s="14"/>
      <c r="OHT95" s="14"/>
      <c r="OHU95" s="14"/>
      <c r="OHV95" s="14"/>
      <c r="OHW95" s="14"/>
      <c r="OHX95" s="14"/>
      <c r="OHY95" s="14"/>
      <c r="OHZ95" s="14"/>
      <c r="OIA95" s="14"/>
      <c r="OIB95" s="14"/>
      <c r="OIC95" s="14"/>
      <c r="OID95" s="14"/>
      <c r="OIE95" s="14"/>
      <c r="OIF95" s="14"/>
      <c r="OIG95" s="14"/>
      <c r="OIH95" s="14"/>
      <c r="OII95" s="14"/>
      <c r="OIJ95" s="14"/>
      <c r="OIK95" s="14"/>
      <c r="OIL95" s="14"/>
      <c r="OIM95" s="14"/>
      <c r="OIN95" s="14"/>
      <c r="OIO95" s="14"/>
      <c r="OIP95" s="14"/>
      <c r="OIQ95" s="14"/>
      <c r="OIR95" s="14"/>
      <c r="OIS95" s="14"/>
      <c r="OIT95" s="14"/>
      <c r="OIU95" s="14"/>
      <c r="OIV95" s="14"/>
      <c r="OIW95" s="14"/>
      <c r="OIX95" s="14"/>
      <c r="OIY95" s="14"/>
      <c r="OIZ95" s="14"/>
      <c r="OJA95" s="14"/>
      <c r="OJB95" s="14"/>
      <c r="OJC95" s="14"/>
      <c r="OJD95" s="14"/>
      <c r="OJE95" s="14"/>
      <c r="OJF95" s="14"/>
      <c r="OJG95" s="14"/>
      <c r="OJH95" s="14"/>
      <c r="OJI95" s="14"/>
      <c r="OJJ95" s="14"/>
      <c r="OJK95" s="14"/>
      <c r="OJL95" s="14"/>
      <c r="OJM95" s="14"/>
      <c r="OJN95" s="14"/>
      <c r="OJO95" s="14"/>
      <c r="OJP95" s="14"/>
      <c r="OJQ95" s="14"/>
      <c r="OJR95" s="14"/>
      <c r="OJS95" s="14"/>
      <c r="OJT95" s="14"/>
      <c r="OJU95" s="14"/>
      <c r="OJV95" s="14"/>
      <c r="OJW95" s="14"/>
      <c r="OJX95" s="14"/>
      <c r="OJY95" s="14"/>
      <c r="OJZ95" s="14"/>
      <c r="OKA95" s="14"/>
      <c r="OKB95" s="14"/>
      <c r="OKC95" s="14"/>
      <c r="OKD95" s="14"/>
      <c r="OKE95" s="14"/>
      <c r="OKF95" s="14"/>
      <c r="OKG95" s="14"/>
      <c r="OKH95" s="14"/>
      <c r="OKI95" s="14"/>
      <c r="OKJ95" s="14"/>
      <c r="OKK95" s="14"/>
      <c r="OKL95" s="14"/>
      <c r="OKM95" s="14"/>
      <c r="OKN95" s="14"/>
      <c r="OKO95" s="14"/>
      <c r="OKP95" s="14"/>
      <c r="OKQ95" s="14"/>
      <c r="OKR95" s="14"/>
      <c r="OKS95" s="14"/>
      <c r="OKT95" s="14"/>
      <c r="OKU95" s="14"/>
      <c r="OKV95" s="14"/>
      <c r="OKW95" s="14"/>
      <c r="OKX95" s="14"/>
      <c r="OKY95" s="14"/>
      <c r="OKZ95" s="14"/>
      <c r="OLA95" s="14"/>
      <c r="OLB95" s="14"/>
      <c r="OLC95" s="14"/>
      <c r="OLD95" s="14"/>
      <c r="OLE95" s="14"/>
      <c r="OLF95" s="14"/>
      <c r="OLG95" s="14"/>
      <c r="OLH95" s="14"/>
      <c r="OLI95" s="14"/>
      <c r="OLJ95" s="14"/>
      <c r="OLK95" s="14"/>
      <c r="OLL95" s="14"/>
      <c r="OLM95" s="14"/>
      <c r="OLN95" s="14"/>
      <c r="OLO95" s="14"/>
      <c r="OLP95" s="14"/>
      <c r="OLQ95" s="14"/>
      <c r="OLR95" s="14"/>
      <c r="OLS95" s="14"/>
      <c r="OLT95" s="14"/>
      <c r="OLU95" s="14"/>
      <c r="OLV95" s="14"/>
      <c r="OLW95" s="14"/>
      <c r="OLX95" s="14"/>
      <c r="OLY95" s="14"/>
      <c r="OLZ95" s="14"/>
      <c r="OMA95" s="14"/>
      <c r="OMB95" s="14"/>
      <c r="OMC95" s="14"/>
      <c r="OMD95" s="14"/>
      <c r="OME95" s="14"/>
      <c r="OMF95" s="14"/>
      <c r="OMG95" s="14"/>
      <c r="OMH95" s="14"/>
      <c r="OMI95" s="14"/>
      <c r="OMJ95" s="14"/>
      <c r="OMK95" s="14"/>
      <c r="OML95" s="14"/>
      <c r="OMM95" s="14"/>
      <c r="OMN95" s="14"/>
      <c r="OMO95" s="14"/>
      <c r="OMP95" s="14"/>
      <c r="OMQ95" s="14"/>
      <c r="OMR95" s="14"/>
      <c r="OMS95" s="14"/>
      <c r="OMT95" s="14"/>
      <c r="OMU95" s="14"/>
      <c r="OMV95" s="14"/>
      <c r="OMW95" s="14"/>
      <c r="OMX95" s="14"/>
      <c r="OMY95" s="14"/>
      <c r="OMZ95" s="14"/>
      <c r="ONA95" s="14"/>
      <c r="ONB95" s="14"/>
      <c r="ONC95" s="14"/>
      <c r="OND95" s="14"/>
      <c r="ONE95" s="14"/>
      <c r="ONF95" s="14"/>
      <c r="ONG95" s="14"/>
      <c r="ONH95" s="14"/>
      <c r="ONI95" s="14"/>
      <c r="ONJ95" s="14"/>
      <c r="ONK95" s="14"/>
      <c r="ONL95" s="14"/>
      <c r="ONM95" s="14"/>
      <c r="ONN95" s="14"/>
      <c r="ONO95" s="14"/>
      <c r="ONP95" s="14"/>
      <c r="ONQ95" s="14"/>
      <c r="ONR95" s="14"/>
      <c r="ONS95" s="14"/>
      <c r="ONT95" s="14"/>
      <c r="ONU95" s="14"/>
      <c r="ONV95" s="14"/>
      <c r="ONW95" s="14"/>
      <c r="ONX95" s="14"/>
      <c r="ONY95" s="14"/>
      <c r="ONZ95" s="14"/>
      <c r="OOA95" s="14"/>
      <c r="OOB95" s="14"/>
      <c r="OOC95" s="14"/>
      <c r="OOD95" s="14"/>
      <c r="OOE95" s="14"/>
      <c r="OOF95" s="14"/>
      <c r="OOG95" s="14"/>
      <c r="OOH95" s="14"/>
      <c r="OOI95" s="14"/>
      <c r="OOJ95" s="14"/>
      <c r="OOK95" s="14"/>
      <c r="OOL95" s="14"/>
      <c r="OOM95" s="14"/>
      <c r="OON95" s="14"/>
      <c r="OOO95" s="14"/>
      <c r="OOP95" s="14"/>
      <c r="OOQ95" s="14"/>
      <c r="OOR95" s="14"/>
      <c r="OOS95" s="14"/>
      <c r="OOT95" s="14"/>
      <c r="OOU95" s="14"/>
      <c r="OOV95" s="14"/>
      <c r="OOW95" s="14"/>
      <c r="OOX95" s="14"/>
      <c r="OOY95" s="14"/>
      <c r="OOZ95" s="14"/>
      <c r="OPA95" s="14"/>
      <c r="OPB95" s="14"/>
      <c r="OPC95" s="14"/>
      <c r="OPD95" s="14"/>
      <c r="OPE95" s="14"/>
      <c r="OPF95" s="14"/>
      <c r="OPG95" s="14"/>
      <c r="OPH95" s="14"/>
      <c r="OPI95" s="14"/>
      <c r="OPJ95" s="14"/>
      <c r="OPK95" s="14"/>
      <c r="OPL95" s="14"/>
      <c r="OPM95" s="14"/>
      <c r="OPN95" s="14"/>
      <c r="OPO95" s="14"/>
      <c r="OPP95" s="14"/>
      <c r="OPQ95" s="14"/>
      <c r="OPR95" s="14"/>
      <c r="OPS95" s="14"/>
      <c r="OPT95" s="14"/>
      <c r="OPU95" s="14"/>
      <c r="OPV95" s="14"/>
      <c r="OPW95" s="14"/>
      <c r="OPX95" s="14"/>
      <c r="OPY95" s="14"/>
      <c r="OPZ95" s="14"/>
      <c r="OQA95" s="14"/>
      <c r="OQB95" s="14"/>
      <c r="OQC95" s="14"/>
      <c r="OQD95" s="14"/>
      <c r="OQE95" s="14"/>
      <c r="OQF95" s="14"/>
      <c r="OQG95" s="14"/>
      <c r="OQH95" s="14"/>
      <c r="OQI95" s="14"/>
      <c r="OQJ95" s="14"/>
      <c r="OQK95" s="14"/>
      <c r="OQL95" s="14"/>
      <c r="OQM95" s="14"/>
      <c r="OQN95" s="14"/>
      <c r="OQO95" s="14"/>
      <c r="OQP95" s="14"/>
      <c r="OQQ95" s="14"/>
      <c r="OQR95" s="14"/>
      <c r="OQS95" s="14"/>
      <c r="OQT95" s="14"/>
      <c r="OQU95" s="14"/>
      <c r="OQV95" s="14"/>
      <c r="OQW95" s="14"/>
      <c r="OQX95" s="14"/>
      <c r="OQY95" s="14"/>
      <c r="OQZ95" s="14"/>
      <c r="ORA95" s="14"/>
      <c r="ORB95" s="14"/>
      <c r="ORC95" s="14"/>
      <c r="ORD95" s="14"/>
      <c r="ORE95" s="14"/>
      <c r="ORF95" s="14"/>
      <c r="ORG95" s="14"/>
      <c r="ORH95" s="14"/>
      <c r="ORI95" s="14"/>
      <c r="ORJ95" s="14"/>
      <c r="ORK95" s="14"/>
      <c r="ORL95" s="14"/>
      <c r="ORM95" s="14"/>
      <c r="ORN95" s="14"/>
      <c r="ORO95" s="14"/>
      <c r="ORP95" s="14"/>
      <c r="ORQ95" s="14"/>
      <c r="ORR95" s="14"/>
      <c r="ORS95" s="14"/>
      <c r="ORT95" s="14"/>
      <c r="ORU95" s="14"/>
      <c r="ORV95" s="14"/>
      <c r="ORW95" s="14"/>
      <c r="ORX95" s="14"/>
      <c r="ORY95" s="14"/>
      <c r="ORZ95" s="14"/>
      <c r="OSA95" s="14"/>
      <c r="OSB95" s="14"/>
      <c r="OSC95" s="14"/>
      <c r="OSD95" s="14"/>
      <c r="OSE95" s="14"/>
      <c r="OSF95" s="14"/>
      <c r="OSG95" s="14"/>
      <c r="OSH95" s="14"/>
      <c r="OSI95" s="14"/>
      <c r="OSJ95" s="14"/>
      <c r="OSK95" s="14"/>
      <c r="OSL95" s="14"/>
      <c r="OSM95" s="14"/>
      <c r="OSN95" s="14"/>
      <c r="OSO95" s="14"/>
      <c r="OSP95" s="14"/>
      <c r="OSQ95" s="14"/>
      <c r="OSR95" s="14"/>
      <c r="OSS95" s="14"/>
      <c r="OST95" s="14"/>
      <c r="OSU95" s="14"/>
      <c r="OSV95" s="14"/>
      <c r="OSW95" s="14"/>
      <c r="OSX95" s="14"/>
      <c r="OSY95" s="14"/>
      <c r="OSZ95" s="14"/>
      <c r="OTA95" s="14"/>
      <c r="OTB95" s="14"/>
      <c r="OTC95" s="14"/>
      <c r="OTD95" s="14"/>
      <c r="OTE95" s="14"/>
      <c r="OTF95" s="14"/>
      <c r="OTG95" s="14"/>
      <c r="OTH95" s="14"/>
      <c r="OTI95" s="14"/>
      <c r="OTJ95" s="14"/>
      <c r="OTK95" s="14"/>
      <c r="OTL95" s="14"/>
      <c r="OTM95" s="14"/>
      <c r="OTN95" s="14"/>
      <c r="OTO95" s="14"/>
      <c r="OTP95" s="14"/>
      <c r="OTQ95" s="14"/>
      <c r="OTR95" s="14"/>
      <c r="OTS95" s="14"/>
      <c r="OTT95" s="14"/>
      <c r="OTU95" s="14"/>
      <c r="OTV95" s="14"/>
      <c r="OTW95" s="14"/>
      <c r="OTX95" s="14"/>
      <c r="OTY95" s="14"/>
      <c r="OTZ95" s="14"/>
      <c r="OUA95" s="14"/>
      <c r="OUB95" s="14"/>
      <c r="OUC95" s="14"/>
      <c r="OUD95" s="14"/>
      <c r="OUE95" s="14"/>
      <c r="OUF95" s="14"/>
      <c r="OUG95" s="14"/>
      <c r="OUH95" s="14"/>
      <c r="OUI95" s="14"/>
      <c r="OUJ95" s="14"/>
      <c r="OUK95" s="14"/>
      <c r="OUL95" s="14"/>
      <c r="OUM95" s="14"/>
      <c r="OUN95" s="14"/>
      <c r="OUO95" s="14"/>
      <c r="OUP95" s="14"/>
      <c r="OUQ95" s="14"/>
      <c r="OUR95" s="14"/>
      <c r="OUS95" s="14"/>
      <c r="OUT95" s="14"/>
      <c r="OUU95" s="14"/>
      <c r="OUV95" s="14"/>
      <c r="OUW95" s="14"/>
      <c r="OUX95" s="14"/>
      <c r="OUY95" s="14"/>
      <c r="OUZ95" s="14"/>
      <c r="OVA95" s="14"/>
      <c r="OVB95" s="14"/>
      <c r="OVC95" s="14"/>
      <c r="OVD95" s="14"/>
      <c r="OVE95" s="14"/>
      <c r="OVF95" s="14"/>
      <c r="OVG95" s="14"/>
      <c r="OVH95" s="14"/>
      <c r="OVI95" s="14"/>
      <c r="OVJ95" s="14"/>
      <c r="OVK95" s="14"/>
      <c r="OVL95" s="14"/>
      <c r="OVM95" s="14"/>
      <c r="OVN95" s="14"/>
      <c r="OVO95" s="14"/>
      <c r="OVP95" s="14"/>
      <c r="OVQ95" s="14"/>
      <c r="OVR95" s="14"/>
      <c r="OVS95" s="14"/>
      <c r="OVT95" s="14"/>
      <c r="OVU95" s="14"/>
      <c r="OVV95" s="14"/>
      <c r="OVW95" s="14"/>
      <c r="OVX95" s="14"/>
      <c r="OVY95" s="14"/>
      <c r="OVZ95" s="14"/>
      <c r="OWA95" s="14"/>
      <c r="OWB95" s="14"/>
      <c r="OWC95" s="14"/>
      <c r="OWD95" s="14"/>
      <c r="OWE95" s="14"/>
      <c r="OWF95" s="14"/>
      <c r="OWG95" s="14"/>
      <c r="OWH95" s="14"/>
      <c r="OWI95" s="14"/>
      <c r="OWJ95" s="14"/>
      <c r="OWK95" s="14"/>
      <c r="OWL95" s="14"/>
      <c r="OWM95" s="14"/>
      <c r="OWN95" s="14"/>
      <c r="OWO95" s="14"/>
      <c r="OWP95" s="14"/>
      <c r="OWQ95" s="14"/>
      <c r="OWR95" s="14"/>
      <c r="OWS95" s="14"/>
      <c r="OWT95" s="14"/>
      <c r="OWU95" s="14"/>
      <c r="OWV95" s="14"/>
      <c r="OWW95" s="14"/>
      <c r="OWX95" s="14"/>
      <c r="OWY95" s="14"/>
      <c r="OWZ95" s="14"/>
      <c r="OXA95" s="14"/>
      <c r="OXB95" s="14"/>
      <c r="OXC95" s="14"/>
      <c r="OXD95" s="14"/>
      <c r="OXE95" s="14"/>
      <c r="OXF95" s="14"/>
      <c r="OXG95" s="14"/>
      <c r="OXH95" s="14"/>
      <c r="OXI95" s="14"/>
      <c r="OXJ95" s="14"/>
      <c r="OXK95" s="14"/>
      <c r="OXL95" s="14"/>
      <c r="OXM95" s="14"/>
      <c r="OXN95" s="14"/>
      <c r="OXO95" s="14"/>
      <c r="OXP95" s="14"/>
      <c r="OXQ95" s="14"/>
      <c r="OXR95" s="14"/>
      <c r="OXS95" s="14"/>
      <c r="OXT95" s="14"/>
      <c r="OXU95" s="14"/>
      <c r="OXV95" s="14"/>
      <c r="OXW95" s="14"/>
      <c r="OXX95" s="14"/>
      <c r="OXY95" s="14"/>
      <c r="OXZ95" s="14"/>
      <c r="OYA95" s="14"/>
      <c r="OYB95" s="14"/>
      <c r="OYC95" s="14"/>
      <c r="OYD95" s="14"/>
      <c r="OYE95" s="14"/>
      <c r="OYF95" s="14"/>
      <c r="OYG95" s="14"/>
      <c r="OYH95" s="14"/>
      <c r="OYI95" s="14"/>
      <c r="OYJ95" s="14"/>
      <c r="OYK95" s="14"/>
      <c r="OYL95" s="14"/>
      <c r="OYM95" s="14"/>
      <c r="OYN95" s="14"/>
      <c r="OYO95" s="14"/>
      <c r="OYP95" s="14"/>
      <c r="OYQ95" s="14"/>
      <c r="OYR95" s="14"/>
      <c r="OYS95" s="14"/>
      <c r="OYT95" s="14"/>
      <c r="OYU95" s="14"/>
      <c r="OYV95" s="14"/>
      <c r="OYW95" s="14"/>
      <c r="OYX95" s="14"/>
      <c r="OYY95" s="14"/>
      <c r="OYZ95" s="14"/>
      <c r="OZA95" s="14"/>
      <c r="OZB95" s="14"/>
      <c r="OZC95" s="14"/>
      <c r="OZD95" s="14"/>
      <c r="OZE95" s="14"/>
      <c r="OZF95" s="14"/>
      <c r="OZG95" s="14"/>
      <c r="OZH95" s="14"/>
      <c r="OZI95" s="14"/>
      <c r="OZJ95" s="14"/>
      <c r="OZK95" s="14"/>
      <c r="OZL95" s="14"/>
      <c r="OZM95" s="14"/>
      <c r="OZN95" s="14"/>
      <c r="OZO95" s="14"/>
      <c r="OZP95" s="14"/>
      <c r="OZQ95" s="14"/>
      <c r="OZR95" s="14"/>
      <c r="OZS95" s="14"/>
      <c r="OZT95" s="14"/>
      <c r="OZU95" s="14"/>
      <c r="OZV95" s="14"/>
      <c r="OZW95" s="14"/>
      <c r="OZX95" s="14"/>
      <c r="OZY95" s="14"/>
      <c r="OZZ95" s="14"/>
      <c r="PAA95" s="14"/>
      <c r="PAB95" s="14"/>
      <c r="PAC95" s="14"/>
      <c r="PAD95" s="14"/>
      <c r="PAE95" s="14"/>
      <c r="PAF95" s="14"/>
      <c r="PAG95" s="14"/>
      <c r="PAH95" s="14"/>
      <c r="PAI95" s="14"/>
      <c r="PAJ95" s="14"/>
      <c r="PAK95" s="14"/>
      <c r="PAL95" s="14"/>
      <c r="PAM95" s="14"/>
      <c r="PAN95" s="14"/>
      <c r="PAO95" s="14"/>
      <c r="PAP95" s="14"/>
      <c r="PAQ95" s="14"/>
      <c r="PAR95" s="14"/>
      <c r="PAS95" s="14"/>
      <c r="PAT95" s="14"/>
      <c r="PAU95" s="14"/>
      <c r="PAV95" s="14"/>
      <c r="PAW95" s="14"/>
      <c r="PAX95" s="14"/>
      <c r="PAY95" s="14"/>
      <c r="PAZ95" s="14"/>
      <c r="PBA95" s="14"/>
      <c r="PBB95" s="14"/>
      <c r="PBC95" s="14"/>
      <c r="PBD95" s="14"/>
      <c r="PBE95" s="14"/>
      <c r="PBF95" s="14"/>
      <c r="PBG95" s="14"/>
      <c r="PBH95" s="14"/>
      <c r="PBI95" s="14"/>
      <c r="PBJ95" s="14"/>
      <c r="PBK95" s="14"/>
      <c r="PBL95" s="14"/>
      <c r="PBM95" s="14"/>
      <c r="PBN95" s="14"/>
      <c r="PBO95" s="14"/>
      <c r="PBP95" s="14"/>
      <c r="PBQ95" s="14"/>
      <c r="PBR95" s="14"/>
      <c r="PBS95" s="14"/>
      <c r="PBT95" s="14"/>
      <c r="PBU95" s="14"/>
      <c r="PBV95" s="14"/>
      <c r="PBW95" s="14"/>
      <c r="PBX95" s="14"/>
      <c r="PBY95" s="14"/>
      <c r="PBZ95" s="14"/>
      <c r="PCA95" s="14"/>
      <c r="PCB95" s="14"/>
      <c r="PCC95" s="14"/>
      <c r="PCD95" s="14"/>
      <c r="PCE95" s="14"/>
      <c r="PCF95" s="14"/>
      <c r="PCG95" s="14"/>
      <c r="PCH95" s="14"/>
      <c r="PCI95" s="14"/>
      <c r="PCJ95" s="14"/>
      <c r="PCK95" s="14"/>
      <c r="PCL95" s="14"/>
      <c r="PCM95" s="14"/>
      <c r="PCN95" s="14"/>
      <c r="PCO95" s="14"/>
      <c r="PCP95" s="14"/>
      <c r="PCQ95" s="14"/>
      <c r="PCR95" s="14"/>
      <c r="PCS95" s="14"/>
      <c r="PCT95" s="14"/>
      <c r="PCU95" s="14"/>
      <c r="PCV95" s="14"/>
      <c r="PCW95" s="14"/>
      <c r="PCX95" s="14"/>
      <c r="PCY95" s="14"/>
      <c r="PCZ95" s="14"/>
      <c r="PDA95" s="14"/>
      <c r="PDB95" s="14"/>
      <c r="PDC95" s="14"/>
      <c r="PDD95" s="14"/>
      <c r="PDE95" s="14"/>
      <c r="PDF95" s="14"/>
      <c r="PDG95" s="14"/>
      <c r="PDH95" s="14"/>
      <c r="PDI95" s="14"/>
      <c r="PDJ95" s="14"/>
      <c r="PDK95" s="14"/>
      <c r="PDL95" s="14"/>
      <c r="PDM95" s="14"/>
      <c r="PDN95" s="14"/>
      <c r="PDO95" s="14"/>
      <c r="PDP95" s="14"/>
      <c r="PDQ95" s="14"/>
      <c r="PDR95" s="14"/>
      <c r="PDS95" s="14"/>
      <c r="PDT95" s="14"/>
      <c r="PDU95" s="14"/>
      <c r="PDV95" s="14"/>
      <c r="PDW95" s="14"/>
      <c r="PDX95" s="14"/>
      <c r="PDY95" s="14"/>
      <c r="PDZ95" s="14"/>
      <c r="PEA95" s="14"/>
      <c r="PEB95" s="14"/>
      <c r="PEC95" s="14"/>
      <c r="PED95" s="14"/>
      <c r="PEE95" s="14"/>
      <c r="PEF95" s="14"/>
      <c r="PEG95" s="14"/>
      <c r="PEH95" s="14"/>
      <c r="PEI95" s="14"/>
      <c r="PEJ95" s="14"/>
      <c r="PEK95" s="14"/>
      <c r="PEL95" s="14"/>
      <c r="PEM95" s="14"/>
      <c r="PEN95" s="14"/>
      <c r="PEO95" s="14"/>
      <c r="PEP95" s="14"/>
      <c r="PEQ95" s="14"/>
      <c r="PER95" s="14"/>
      <c r="PES95" s="14"/>
      <c r="PET95" s="14"/>
      <c r="PEU95" s="14"/>
      <c r="PEV95" s="14"/>
      <c r="PEW95" s="14"/>
      <c r="PEX95" s="14"/>
      <c r="PEY95" s="14"/>
      <c r="PEZ95" s="14"/>
      <c r="PFA95" s="14"/>
      <c r="PFB95" s="14"/>
      <c r="PFC95" s="14"/>
      <c r="PFD95" s="14"/>
      <c r="PFE95" s="14"/>
      <c r="PFF95" s="14"/>
      <c r="PFG95" s="14"/>
      <c r="PFH95" s="14"/>
      <c r="PFI95" s="14"/>
      <c r="PFJ95" s="14"/>
      <c r="PFK95" s="14"/>
      <c r="PFL95" s="14"/>
      <c r="PFM95" s="14"/>
      <c r="PFN95" s="14"/>
      <c r="PFO95" s="14"/>
      <c r="PFP95" s="14"/>
      <c r="PFQ95" s="14"/>
      <c r="PFR95" s="14"/>
      <c r="PFS95" s="14"/>
      <c r="PFT95" s="14"/>
      <c r="PFU95" s="14"/>
      <c r="PFV95" s="14"/>
      <c r="PFW95" s="14"/>
      <c r="PFX95" s="14"/>
      <c r="PFY95" s="14"/>
      <c r="PFZ95" s="14"/>
      <c r="PGA95" s="14"/>
      <c r="PGB95" s="14"/>
      <c r="PGC95" s="14"/>
      <c r="PGD95" s="14"/>
      <c r="PGE95" s="14"/>
      <c r="PGF95" s="14"/>
      <c r="PGG95" s="14"/>
      <c r="PGH95" s="14"/>
      <c r="PGI95" s="14"/>
      <c r="PGJ95" s="14"/>
      <c r="PGK95" s="14"/>
      <c r="PGL95" s="14"/>
      <c r="PGM95" s="14"/>
      <c r="PGN95" s="14"/>
      <c r="PGO95" s="14"/>
      <c r="PGP95" s="14"/>
      <c r="PGQ95" s="14"/>
      <c r="PGR95" s="14"/>
      <c r="PGS95" s="14"/>
      <c r="PGT95" s="14"/>
      <c r="PGU95" s="14"/>
      <c r="PGV95" s="14"/>
      <c r="PGW95" s="14"/>
      <c r="PGX95" s="14"/>
      <c r="PGY95" s="14"/>
      <c r="PGZ95" s="14"/>
      <c r="PHA95" s="14"/>
      <c r="PHB95" s="14"/>
      <c r="PHC95" s="14"/>
      <c r="PHD95" s="14"/>
      <c r="PHE95" s="14"/>
      <c r="PHF95" s="14"/>
      <c r="PHG95" s="14"/>
      <c r="PHH95" s="14"/>
      <c r="PHI95" s="14"/>
      <c r="PHJ95" s="14"/>
      <c r="PHK95" s="14"/>
      <c r="PHL95" s="14"/>
      <c r="PHM95" s="14"/>
      <c r="PHN95" s="14"/>
      <c r="PHO95" s="14"/>
      <c r="PHP95" s="14"/>
      <c r="PHQ95" s="14"/>
      <c r="PHR95" s="14"/>
      <c r="PHS95" s="14"/>
      <c r="PHT95" s="14"/>
      <c r="PHU95" s="14"/>
      <c r="PHV95" s="14"/>
      <c r="PHW95" s="14"/>
      <c r="PHX95" s="14"/>
      <c r="PHY95" s="14"/>
      <c r="PHZ95" s="14"/>
      <c r="PIA95" s="14"/>
      <c r="PIB95" s="14"/>
      <c r="PIC95" s="14"/>
      <c r="PID95" s="14"/>
      <c r="PIE95" s="14"/>
      <c r="PIF95" s="14"/>
      <c r="PIG95" s="14"/>
      <c r="PIH95" s="14"/>
      <c r="PII95" s="14"/>
      <c r="PIJ95" s="14"/>
      <c r="PIK95" s="14"/>
      <c r="PIL95" s="14"/>
      <c r="PIM95" s="14"/>
      <c r="PIN95" s="14"/>
      <c r="PIO95" s="14"/>
      <c r="PIP95" s="14"/>
      <c r="PIQ95" s="14"/>
      <c r="PIR95" s="14"/>
      <c r="PIS95" s="14"/>
      <c r="PIT95" s="14"/>
      <c r="PIU95" s="14"/>
      <c r="PIV95" s="14"/>
      <c r="PIW95" s="14"/>
      <c r="PIX95" s="14"/>
      <c r="PIY95" s="14"/>
      <c r="PIZ95" s="14"/>
      <c r="PJA95" s="14"/>
      <c r="PJB95" s="14"/>
      <c r="PJC95" s="14"/>
      <c r="PJD95" s="14"/>
      <c r="PJE95" s="14"/>
      <c r="PJF95" s="14"/>
      <c r="PJG95" s="14"/>
      <c r="PJH95" s="14"/>
      <c r="PJI95" s="14"/>
      <c r="PJJ95" s="14"/>
      <c r="PJK95" s="14"/>
      <c r="PJL95" s="14"/>
      <c r="PJM95" s="14"/>
      <c r="PJN95" s="14"/>
      <c r="PJO95" s="14"/>
      <c r="PJP95" s="14"/>
      <c r="PJQ95" s="14"/>
      <c r="PJR95" s="14"/>
      <c r="PJS95" s="14"/>
      <c r="PJT95" s="14"/>
      <c r="PJU95" s="14"/>
      <c r="PJV95" s="14"/>
      <c r="PJW95" s="14"/>
      <c r="PJX95" s="14"/>
      <c r="PJY95" s="14"/>
      <c r="PJZ95" s="14"/>
      <c r="PKA95" s="14"/>
      <c r="PKB95" s="14"/>
      <c r="PKC95" s="14"/>
      <c r="PKD95" s="14"/>
      <c r="PKE95" s="14"/>
      <c r="PKF95" s="14"/>
      <c r="PKG95" s="14"/>
      <c r="PKH95" s="14"/>
      <c r="PKI95" s="14"/>
      <c r="PKJ95" s="14"/>
      <c r="PKK95" s="14"/>
      <c r="PKL95" s="14"/>
      <c r="PKM95" s="14"/>
      <c r="PKN95" s="14"/>
      <c r="PKO95" s="14"/>
      <c r="PKP95" s="14"/>
      <c r="PKQ95" s="14"/>
      <c r="PKR95" s="14"/>
      <c r="PKS95" s="14"/>
      <c r="PKT95" s="14"/>
      <c r="PKU95" s="14"/>
      <c r="PKV95" s="14"/>
      <c r="PKW95" s="14"/>
      <c r="PKX95" s="14"/>
      <c r="PKY95" s="14"/>
      <c r="PKZ95" s="14"/>
      <c r="PLA95" s="14"/>
      <c r="PLB95" s="14"/>
      <c r="PLC95" s="14"/>
      <c r="PLD95" s="14"/>
      <c r="PLE95" s="14"/>
      <c r="PLF95" s="14"/>
      <c r="PLG95" s="14"/>
      <c r="PLH95" s="14"/>
      <c r="PLI95" s="14"/>
      <c r="PLJ95" s="14"/>
      <c r="PLK95" s="14"/>
      <c r="PLL95" s="14"/>
      <c r="PLM95" s="14"/>
      <c r="PLN95" s="14"/>
      <c r="PLO95" s="14"/>
      <c r="PLP95" s="14"/>
      <c r="PLQ95" s="14"/>
      <c r="PLR95" s="14"/>
      <c r="PLS95" s="14"/>
      <c r="PLT95" s="14"/>
      <c r="PLU95" s="14"/>
      <c r="PLV95" s="14"/>
      <c r="PLW95" s="14"/>
      <c r="PLX95" s="14"/>
      <c r="PLY95" s="14"/>
      <c r="PLZ95" s="14"/>
      <c r="PMA95" s="14"/>
      <c r="PMB95" s="14"/>
      <c r="PMC95" s="14"/>
      <c r="PMD95" s="14"/>
      <c r="PME95" s="14"/>
      <c r="PMF95" s="14"/>
      <c r="PMG95" s="14"/>
      <c r="PMH95" s="14"/>
      <c r="PMI95" s="14"/>
      <c r="PMJ95" s="14"/>
      <c r="PMK95" s="14"/>
      <c r="PML95" s="14"/>
      <c r="PMM95" s="14"/>
      <c r="PMN95" s="14"/>
      <c r="PMO95" s="14"/>
      <c r="PMP95" s="14"/>
      <c r="PMQ95" s="14"/>
      <c r="PMR95" s="14"/>
      <c r="PMS95" s="14"/>
      <c r="PMT95" s="14"/>
      <c r="PMU95" s="14"/>
      <c r="PMV95" s="14"/>
      <c r="PMW95" s="14"/>
      <c r="PMX95" s="14"/>
      <c r="PMY95" s="14"/>
      <c r="PMZ95" s="14"/>
      <c r="PNA95" s="14"/>
      <c r="PNB95" s="14"/>
      <c r="PNC95" s="14"/>
      <c r="PND95" s="14"/>
      <c r="PNE95" s="14"/>
      <c r="PNF95" s="14"/>
      <c r="PNG95" s="14"/>
      <c r="PNH95" s="14"/>
      <c r="PNI95" s="14"/>
      <c r="PNJ95" s="14"/>
      <c r="PNK95" s="14"/>
      <c r="PNL95" s="14"/>
      <c r="PNM95" s="14"/>
      <c r="PNN95" s="14"/>
      <c r="PNO95" s="14"/>
      <c r="PNP95" s="14"/>
      <c r="PNQ95" s="14"/>
      <c r="PNR95" s="14"/>
      <c r="PNS95" s="14"/>
      <c r="PNT95" s="14"/>
      <c r="PNU95" s="14"/>
      <c r="PNV95" s="14"/>
      <c r="PNW95" s="14"/>
      <c r="PNX95" s="14"/>
      <c r="PNY95" s="14"/>
      <c r="PNZ95" s="14"/>
      <c r="POA95" s="14"/>
      <c r="POB95" s="14"/>
      <c r="POC95" s="14"/>
      <c r="POD95" s="14"/>
      <c r="POE95" s="14"/>
      <c r="POF95" s="14"/>
      <c r="POG95" s="14"/>
      <c r="POH95" s="14"/>
      <c r="POI95" s="14"/>
      <c r="POJ95" s="14"/>
      <c r="POK95" s="14"/>
      <c r="POL95" s="14"/>
      <c r="POM95" s="14"/>
      <c r="PON95" s="14"/>
      <c r="POO95" s="14"/>
      <c r="POP95" s="14"/>
      <c r="POQ95" s="14"/>
      <c r="POR95" s="14"/>
      <c r="POS95" s="14"/>
      <c r="POT95" s="14"/>
      <c r="POU95" s="14"/>
      <c r="POV95" s="14"/>
      <c r="POW95" s="14"/>
      <c r="POX95" s="14"/>
      <c r="POY95" s="14"/>
      <c r="POZ95" s="14"/>
      <c r="PPA95" s="14"/>
      <c r="PPB95" s="14"/>
      <c r="PPC95" s="14"/>
      <c r="PPD95" s="14"/>
      <c r="PPE95" s="14"/>
      <c r="PPF95" s="14"/>
      <c r="PPG95" s="14"/>
      <c r="PPH95" s="14"/>
      <c r="PPI95" s="14"/>
      <c r="PPJ95" s="14"/>
      <c r="PPK95" s="14"/>
      <c r="PPL95" s="14"/>
      <c r="PPM95" s="14"/>
      <c r="PPN95" s="14"/>
      <c r="PPO95" s="14"/>
      <c r="PPP95" s="14"/>
      <c r="PPQ95" s="14"/>
      <c r="PPR95" s="14"/>
      <c r="PPS95" s="14"/>
      <c r="PPT95" s="14"/>
      <c r="PPU95" s="14"/>
      <c r="PPV95" s="14"/>
      <c r="PPW95" s="14"/>
      <c r="PPX95" s="14"/>
      <c r="PPY95" s="14"/>
      <c r="PPZ95" s="14"/>
      <c r="PQA95" s="14"/>
      <c r="PQB95" s="14"/>
      <c r="PQC95" s="14"/>
      <c r="PQD95" s="14"/>
      <c r="PQE95" s="14"/>
      <c r="PQF95" s="14"/>
      <c r="PQG95" s="14"/>
      <c r="PQH95" s="14"/>
      <c r="PQI95" s="14"/>
      <c r="PQJ95" s="14"/>
      <c r="PQK95" s="14"/>
      <c r="PQL95" s="14"/>
      <c r="PQM95" s="14"/>
      <c r="PQN95" s="14"/>
      <c r="PQO95" s="14"/>
      <c r="PQP95" s="14"/>
      <c r="PQQ95" s="14"/>
      <c r="PQR95" s="14"/>
      <c r="PQS95" s="14"/>
      <c r="PQT95" s="14"/>
      <c r="PQU95" s="14"/>
      <c r="PQV95" s="14"/>
      <c r="PQW95" s="14"/>
      <c r="PQX95" s="14"/>
      <c r="PQY95" s="14"/>
      <c r="PQZ95" s="14"/>
      <c r="PRA95" s="14"/>
      <c r="PRB95" s="14"/>
      <c r="PRC95" s="14"/>
      <c r="PRD95" s="14"/>
      <c r="PRE95" s="14"/>
      <c r="PRF95" s="14"/>
      <c r="PRG95" s="14"/>
      <c r="PRH95" s="14"/>
      <c r="PRI95" s="14"/>
      <c r="PRJ95" s="14"/>
      <c r="PRK95" s="14"/>
      <c r="PRL95" s="14"/>
      <c r="PRM95" s="14"/>
      <c r="PRN95" s="14"/>
      <c r="PRO95" s="14"/>
      <c r="PRP95" s="14"/>
      <c r="PRQ95" s="14"/>
      <c r="PRR95" s="14"/>
      <c r="PRS95" s="14"/>
      <c r="PRT95" s="14"/>
      <c r="PRU95" s="14"/>
      <c r="PRV95" s="14"/>
      <c r="PRW95" s="14"/>
      <c r="PRX95" s="14"/>
      <c r="PRY95" s="14"/>
      <c r="PRZ95" s="14"/>
      <c r="PSA95" s="14"/>
      <c r="PSB95" s="14"/>
      <c r="PSC95" s="14"/>
      <c r="PSD95" s="14"/>
      <c r="PSE95" s="14"/>
      <c r="PSF95" s="14"/>
      <c r="PSG95" s="14"/>
      <c r="PSH95" s="14"/>
      <c r="PSI95" s="14"/>
      <c r="PSJ95" s="14"/>
      <c r="PSK95" s="14"/>
      <c r="PSL95" s="14"/>
      <c r="PSM95" s="14"/>
      <c r="PSN95" s="14"/>
      <c r="PSO95" s="14"/>
      <c r="PSP95" s="14"/>
      <c r="PSQ95" s="14"/>
      <c r="PSR95" s="14"/>
      <c r="PSS95" s="14"/>
      <c r="PST95" s="14"/>
      <c r="PSU95" s="14"/>
      <c r="PSV95" s="14"/>
      <c r="PSW95" s="14"/>
      <c r="PSX95" s="14"/>
      <c r="PSY95" s="14"/>
      <c r="PSZ95" s="14"/>
      <c r="PTA95" s="14"/>
      <c r="PTB95" s="14"/>
      <c r="PTC95" s="14"/>
      <c r="PTD95" s="14"/>
      <c r="PTE95" s="14"/>
      <c r="PTF95" s="14"/>
      <c r="PTG95" s="14"/>
      <c r="PTH95" s="14"/>
      <c r="PTI95" s="14"/>
      <c r="PTJ95" s="14"/>
      <c r="PTK95" s="14"/>
      <c r="PTL95" s="14"/>
      <c r="PTM95" s="14"/>
      <c r="PTN95" s="14"/>
      <c r="PTO95" s="14"/>
      <c r="PTP95" s="14"/>
      <c r="PTQ95" s="14"/>
      <c r="PTR95" s="14"/>
      <c r="PTS95" s="14"/>
      <c r="PTT95" s="14"/>
      <c r="PTU95" s="14"/>
      <c r="PTV95" s="14"/>
      <c r="PTW95" s="14"/>
      <c r="PTX95" s="14"/>
      <c r="PTY95" s="14"/>
      <c r="PTZ95" s="14"/>
      <c r="PUA95" s="14"/>
      <c r="PUB95" s="14"/>
      <c r="PUC95" s="14"/>
      <c r="PUD95" s="14"/>
      <c r="PUE95" s="14"/>
      <c r="PUF95" s="14"/>
      <c r="PUG95" s="14"/>
      <c r="PUH95" s="14"/>
      <c r="PUI95" s="14"/>
      <c r="PUJ95" s="14"/>
      <c r="PUK95" s="14"/>
      <c r="PUL95" s="14"/>
      <c r="PUM95" s="14"/>
      <c r="PUN95" s="14"/>
      <c r="PUO95" s="14"/>
      <c r="PUP95" s="14"/>
      <c r="PUQ95" s="14"/>
      <c r="PUR95" s="14"/>
      <c r="PUS95" s="14"/>
      <c r="PUT95" s="14"/>
      <c r="PUU95" s="14"/>
      <c r="PUV95" s="14"/>
      <c r="PUW95" s="14"/>
      <c r="PUX95" s="14"/>
      <c r="PUY95" s="14"/>
      <c r="PUZ95" s="14"/>
      <c r="PVA95" s="14"/>
      <c r="PVB95" s="14"/>
      <c r="PVC95" s="14"/>
      <c r="PVD95" s="14"/>
      <c r="PVE95" s="14"/>
      <c r="PVF95" s="14"/>
      <c r="PVG95" s="14"/>
      <c r="PVH95" s="14"/>
      <c r="PVI95" s="14"/>
      <c r="PVJ95" s="14"/>
      <c r="PVK95" s="14"/>
      <c r="PVL95" s="14"/>
      <c r="PVM95" s="14"/>
      <c r="PVN95" s="14"/>
      <c r="PVO95" s="14"/>
      <c r="PVP95" s="14"/>
      <c r="PVQ95" s="14"/>
      <c r="PVR95" s="14"/>
      <c r="PVS95" s="14"/>
      <c r="PVT95" s="14"/>
      <c r="PVU95" s="14"/>
      <c r="PVV95" s="14"/>
      <c r="PVW95" s="14"/>
      <c r="PVX95" s="14"/>
      <c r="PVY95" s="14"/>
      <c r="PVZ95" s="14"/>
      <c r="PWA95" s="14"/>
      <c r="PWB95" s="14"/>
      <c r="PWC95" s="14"/>
      <c r="PWD95" s="14"/>
      <c r="PWE95" s="14"/>
      <c r="PWF95" s="14"/>
      <c r="PWG95" s="14"/>
      <c r="PWH95" s="14"/>
      <c r="PWI95" s="14"/>
      <c r="PWJ95" s="14"/>
      <c r="PWK95" s="14"/>
      <c r="PWL95" s="14"/>
      <c r="PWM95" s="14"/>
      <c r="PWN95" s="14"/>
      <c r="PWO95" s="14"/>
      <c r="PWP95" s="14"/>
      <c r="PWQ95" s="14"/>
      <c r="PWR95" s="14"/>
      <c r="PWS95" s="14"/>
      <c r="PWT95" s="14"/>
      <c r="PWU95" s="14"/>
      <c r="PWV95" s="14"/>
      <c r="PWW95" s="14"/>
      <c r="PWX95" s="14"/>
      <c r="PWY95" s="14"/>
      <c r="PWZ95" s="14"/>
      <c r="PXA95" s="14"/>
      <c r="PXB95" s="14"/>
      <c r="PXC95" s="14"/>
      <c r="PXD95" s="14"/>
      <c r="PXE95" s="14"/>
      <c r="PXF95" s="14"/>
      <c r="PXG95" s="14"/>
      <c r="PXH95" s="14"/>
      <c r="PXI95" s="14"/>
      <c r="PXJ95" s="14"/>
      <c r="PXK95" s="14"/>
      <c r="PXL95" s="14"/>
      <c r="PXM95" s="14"/>
      <c r="PXN95" s="14"/>
      <c r="PXO95" s="14"/>
      <c r="PXP95" s="14"/>
      <c r="PXQ95" s="14"/>
      <c r="PXR95" s="14"/>
      <c r="PXS95" s="14"/>
      <c r="PXT95" s="14"/>
      <c r="PXU95" s="14"/>
      <c r="PXV95" s="14"/>
      <c r="PXW95" s="14"/>
      <c r="PXX95" s="14"/>
      <c r="PXY95" s="14"/>
      <c r="PXZ95" s="14"/>
      <c r="PYA95" s="14"/>
      <c r="PYB95" s="14"/>
      <c r="PYC95" s="14"/>
      <c r="PYD95" s="14"/>
      <c r="PYE95" s="14"/>
      <c r="PYF95" s="14"/>
      <c r="PYG95" s="14"/>
      <c r="PYH95" s="14"/>
      <c r="PYI95" s="14"/>
      <c r="PYJ95" s="14"/>
      <c r="PYK95" s="14"/>
      <c r="PYL95" s="14"/>
      <c r="PYM95" s="14"/>
      <c r="PYN95" s="14"/>
      <c r="PYO95" s="14"/>
      <c r="PYP95" s="14"/>
      <c r="PYQ95" s="14"/>
      <c r="PYR95" s="14"/>
      <c r="PYS95" s="14"/>
      <c r="PYT95" s="14"/>
      <c r="PYU95" s="14"/>
      <c r="PYV95" s="14"/>
      <c r="PYW95" s="14"/>
      <c r="PYX95" s="14"/>
      <c r="PYY95" s="14"/>
      <c r="PYZ95" s="14"/>
      <c r="PZA95" s="14"/>
      <c r="PZB95" s="14"/>
      <c r="PZC95" s="14"/>
      <c r="PZD95" s="14"/>
      <c r="PZE95" s="14"/>
      <c r="PZF95" s="14"/>
      <c r="PZG95" s="14"/>
      <c r="PZH95" s="14"/>
      <c r="PZI95" s="14"/>
      <c r="PZJ95" s="14"/>
      <c r="PZK95" s="14"/>
      <c r="PZL95" s="14"/>
      <c r="PZM95" s="14"/>
      <c r="PZN95" s="14"/>
      <c r="PZO95" s="14"/>
      <c r="PZP95" s="14"/>
      <c r="PZQ95" s="14"/>
      <c r="PZR95" s="14"/>
      <c r="PZS95" s="14"/>
      <c r="PZT95" s="14"/>
      <c r="PZU95" s="14"/>
      <c r="PZV95" s="14"/>
      <c r="PZW95" s="14"/>
      <c r="PZX95" s="14"/>
      <c r="PZY95" s="14"/>
      <c r="PZZ95" s="14"/>
      <c r="QAA95" s="14"/>
      <c r="QAB95" s="14"/>
      <c r="QAC95" s="14"/>
      <c r="QAD95" s="14"/>
      <c r="QAE95" s="14"/>
      <c r="QAF95" s="14"/>
      <c r="QAG95" s="14"/>
      <c r="QAH95" s="14"/>
      <c r="QAI95" s="14"/>
      <c r="QAJ95" s="14"/>
      <c r="QAK95" s="14"/>
      <c r="QAL95" s="14"/>
      <c r="QAM95" s="14"/>
      <c r="QAN95" s="14"/>
      <c r="QAO95" s="14"/>
      <c r="QAP95" s="14"/>
      <c r="QAQ95" s="14"/>
      <c r="QAR95" s="14"/>
      <c r="QAS95" s="14"/>
      <c r="QAT95" s="14"/>
      <c r="QAU95" s="14"/>
      <c r="QAV95" s="14"/>
      <c r="QAW95" s="14"/>
      <c r="QAX95" s="14"/>
      <c r="QAY95" s="14"/>
      <c r="QAZ95" s="14"/>
      <c r="QBA95" s="14"/>
      <c r="QBB95" s="14"/>
      <c r="QBC95" s="14"/>
      <c r="QBD95" s="14"/>
      <c r="QBE95" s="14"/>
      <c r="QBF95" s="14"/>
      <c r="QBG95" s="14"/>
      <c r="QBH95" s="14"/>
      <c r="QBI95" s="14"/>
      <c r="QBJ95" s="14"/>
      <c r="QBK95" s="14"/>
      <c r="QBL95" s="14"/>
      <c r="QBM95" s="14"/>
      <c r="QBN95" s="14"/>
      <c r="QBO95" s="14"/>
      <c r="QBP95" s="14"/>
      <c r="QBQ95" s="14"/>
      <c r="QBR95" s="14"/>
      <c r="QBS95" s="14"/>
      <c r="QBT95" s="14"/>
      <c r="QBU95" s="14"/>
      <c r="QBV95" s="14"/>
      <c r="QBW95" s="14"/>
      <c r="QBX95" s="14"/>
      <c r="QBY95" s="14"/>
      <c r="QBZ95" s="14"/>
      <c r="QCA95" s="14"/>
      <c r="QCB95" s="14"/>
      <c r="QCC95" s="14"/>
      <c r="QCD95" s="14"/>
      <c r="QCE95" s="14"/>
      <c r="QCF95" s="14"/>
      <c r="QCG95" s="14"/>
      <c r="QCH95" s="14"/>
      <c r="QCI95" s="14"/>
      <c r="QCJ95" s="14"/>
      <c r="QCK95" s="14"/>
      <c r="QCL95" s="14"/>
      <c r="QCM95" s="14"/>
      <c r="QCN95" s="14"/>
      <c r="QCO95" s="14"/>
      <c r="QCP95" s="14"/>
      <c r="QCQ95" s="14"/>
      <c r="QCR95" s="14"/>
      <c r="QCS95" s="14"/>
      <c r="QCT95" s="14"/>
      <c r="QCU95" s="14"/>
      <c r="QCV95" s="14"/>
      <c r="QCW95" s="14"/>
      <c r="QCX95" s="14"/>
      <c r="QCY95" s="14"/>
      <c r="QCZ95" s="14"/>
      <c r="QDA95" s="14"/>
      <c r="QDB95" s="14"/>
      <c r="QDC95" s="14"/>
      <c r="QDD95" s="14"/>
      <c r="QDE95" s="14"/>
      <c r="QDF95" s="14"/>
      <c r="QDG95" s="14"/>
      <c r="QDH95" s="14"/>
      <c r="QDI95" s="14"/>
      <c r="QDJ95" s="14"/>
      <c r="QDK95" s="14"/>
      <c r="QDL95" s="14"/>
      <c r="QDM95" s="14"/>
      <c r="QDN95" s="14"/>
      <c r="QDO95" s="14"/>
      <c r="QDP95" s="14"/>
      <c r="QDQ95" s="14"/>
      <c r="QDR95" s="14"/>
      <c r="QDS95" s="14"/>
      <c r="QDT95" s="14"/>
      <c r="QDU95" s="14"/>
      <c r="QDV95" s="14"/>
      <c r="QDW95" s="14"/>
      <c r="QDX95" s="14"/>
      <c r="QDY95" s="14"/>
      <c r="QDZ95" s="14"/>
      <c r="QEA95" s="14"/>
      <c r="QEB95" s="14"/>
      <c r="QEC95" s="14"/>
      <c r="QED95" s="14"/>
      <c r="QEE95" s="14"/>
      <c r="QEF95" s="14"/>
      <c r="QEG95" s="14"/>
      <c r="QEH95" s="14"/>
      <c r="QEI95" s="14"/>
      <c r="QEJ95" s="14"/>
      <c r="QEK95" s="14"/>
      <c r="QEL95" s="14"/>
      <c r="QEM95" s="14"/>
      <c r="QEN95" s="14"/>
      <c r="QEO95" s="14"/>
      <c r="QEP95" s="14"/>
      <c r="QEQ95" s="14"/>
      <c r="QER95" s="14"/>
      <c r="QES95" s="14"/>
      <c r="QET95" s="14"/>
      <c r="QEU95" s="14"/>
      <c r="QEV95" s="14"/>
      <c r="QEW95" s="14"/>
      <c r="QEX95" s="14"/>
      <c r="QEY95" s="14"/>
      <c r="QEZ95" s="14"/>
      <c r="QFA95" s="14"/>
      <c r="QFB95" s="14"/>
      <c r="QFC95" s="14"/>
      <c r="QFD95" s="14"/>
      <c r="QFE95" s="14"/>
      <c r="QFF95" s="14"/>
      <c r="QFG95" s="14"/>
      <c r="QFH95" s="14"/>
      <c r="QFI95" s="14"/>
      <c r="QFJ95" s="14"/>
      <c r="QFK95" s="14"/>
      <c r="QFL95" s="14"/>
      <c r="QFM95" s="14"/>
      <c r="QFN95" s="14"/>
      <c r="QFO95" s="14"/>
      <c r="QFP95" s="14"/>
      <c r="QFQ95" s="14"/>
      <c r="QFR95" s="14"/>
      <c r="QFS95" s="14"/>
      <c r="QFT95" s="14"/>
      <c r="QFU95" s="14"/>
      <c r="QFV95" s="14"/>
      <c r="QFW95" s="14"/>
      <c r="QFX95" s="14"/>
      <c r="QFY95" s="14"/>
      <c r="QFZ95" s="14"/>
      <c r="QGA95" s="14"/>
      <c r="QGB95" s="14"/>
      <c r="QGC95" s="14"/>
      <c r="QGD95" s="14"/>
      <c r="QGE95" s="14"/>
      <c r="QGF95" s="14"/>
      <c r="QGG95" s="14"/>
      <c r="QGH95" s="14"/>
      <c r="QGI95" s="14"/>
      <c r="QGJ95" s="14"/>
      <c r="QGK95" s="14"/>
      <c r="QGL95" s="14"/>
      <c r="QGM95" s="14"/>
      <c r="QGN95" s="14"/>
      <c r="QGO95" s="14"/>
      <c r="QGP95" s="14"/>
      <c r="QGQ95" s="14"/>
      <c r="QGR95" s="14"/>
      <c r="QGS95" s="14"/>
      <c r="QGT95" s="14"/>
      <c r="QGU95" s="14"/>
      <c r="QGV95" s="14"/>
      <c r="QGW95" s="14"/>
      <c r="QGX95" s="14"/>
      <c r="QGY95" s="14"/>
      <c r="QGZ95" s="14"/>
      <c r="QHA95" s="14"/>
      <c r="QHB95" s="14"/>
      <c r="QHC95" s="14"/>
      <c r="QHD95" s="14"/>
      <c r="QHE95" s="14"/>
      <c r="QHF95" s="14"/>
      <c r="QHG95" s="14"/>
      <c r="QHH95" s="14"/>
      <c r="QHI95" s="14"/>
      <c r="QHJ95" s="14"/>
      <c r="QHK95" s="14"/>
      <c r="QHL95" s="14"/>
      <c r="QHM95" s="14"/>
      <c r="QHN95" s="14"/>
      <c r="QHO95" s="14"/>
      <c r="QHP95" s="14"/>
      <c r="QHQ95" s="14"/>
      <c r="QHR95" s="14"/>
      <c r="QHS95" s="14"/>
      <c r="QHT95" s="14"/>
      <c r="QHU95" s="14"/>
      <c r="QHV95" s="14"/>
      <c r="QHW95" s="14"/>
      <c r="QHX95" s="14"/>
      <c r="QHY95" s="14"/>
      <c r="QHZ95" s="14"/>
      <c r="QIA95" s="14"/>
      <c r="QIB95" s="14"/>
      <c r="QIC95" s="14"/>
      <c r="QID95" s="14"/>
      <c r="QIE95" s="14"/>
      <c r="QIF95" s="14"/>
      <c r="QIG95" s="14"/>
      <c r="QIH95" s="14"/>
      <c r="QII95" s="14"/>
      <c r="QIJ95" s="14"/>
      <c r="QIK95" s="14"/>
      <c r="QIL95" s="14"/>
      <c r="QIM95" s="14"/>
      <c r="QIN95" s="14"/>
      <c r="QIO95" s="14"/>
      <c r="QIP95" s="14"/>
      <c r="QIQ95" s="14"/>
      <c r="QIR95" s="14"/>
      <c r="QIS95" s="14"/>
      <c r="QIT95" s="14"/>
      <c r="QIU95" s="14"/>
      <c r="QIV95" s="14"/>
      <c r="QIW95" s="14"/>
      <c r="QIX95" s="14"/>
      <c r="QIY95" s="14"/>
      <c r="QIZ95" s="14"/>
      <c r="QJA95" s="14"/>
      <c r="QJB95" s="14"/>
      <c r="QJC95" s="14"/>
      <c r="QJD95" s="14"/>
      <c r="QJE95" s="14"/>
      <c r="QJF95" s="14"/>
      <c r="QJG95" s="14"/>
      <c r="QJH95" s="14"/>
      <c r="QJI95" s="14"/>
      <c r="QJJ95" s="14"/>
      <c r="QJK95" s="14"/>
      <c r="QJL95" s="14"/>
      <c r="QJM95" s="14"/>
      <c r="QJN95" s="14"/>
      <c r="QJO95" s="14"/>
      <c r="QJP95" s="14"/>
      <c r="QJQ95" s="14"/>
      <c r="QJR95" s="14"/>
      <c r="QJS95" s="14"/>
      <c r="QJT95" s="14"/>
      <c r="QJU95" s="14"/>
      <c r="QJV95" s="14"/>
      <c r="QJW95" s="14"/>
      <c r="QJX95" s="14"/>
      <c r="QJY95" s="14"/>
      <c r="QJZ95" s="14"/>
      <c r="QKA95" s="14"/>
      <c r="QKB95" s="14"/>
      <c r="QKC95" s="14"/>
      <c r="QKD95" s="14"/>
      <c r="QKE95" s="14"/>
      <c r="QKF95" s="14"/>
      <c r="QKG95" s="14"/>
      <c r="QKH95" s="14"/>
      <c r="QKI95" s="14"/>
      <c r="QKJ95" s="14"/>
      <c r="QKK95" s="14"/>
      <c r="QKL95" s="14"/>
      <c r="QKM95" s="14"/>
      <c r="QKN95" s="14"/>
      <c r="QKO95" s="14"/>
      <c r="QKP95" s="14"/>
      <c r="QKQ95" s="14"/>
      <c r="QKR95" s="14"/>
      <c r="QKS95" s="14"/>
      <c r="QKT95" s="14"/>
      <c r="QKU95" s="14"/>
      <c r="QKV95" s="14"/>
      <c r="QKW95" s="14"/>
      <c r="QKX95" s="14"/>
      <c r="QKY95" s="14"/>
      <c r="QKZ95" s="14"/>
      <c r="QLA95" s="14"/>
      <c r="QLB95" s="14"/>
      <c r="QLC95" s="14"/>
      <c r="QLD95" s="14"/>
      <c r="QLE95" s="14"/>
      <c r="QLF95" s="14"/>
      <c r="QLG95" s="14"/>
      <c r="QLH95" s="14"/>
      <c r="QLI95" s="14"/>
      <c r="QLJ95" s="14"/>
      <c r="QLK95" s="14"/>
      <c r="QLL95" s="14"/>
      <c r="QLM95" s="14"/>
      <c r="QLN95" s="14"/>
      <c r="QLO95" s="14"/>
      <c r="QLP95" s="14"/>
      <c r="QLQ95" s="14"/>
      <c r="QLR95" s="14"/>
      <c r="QLS95" s="14"/>
      <c r="QLT95" s="14"/>
      <c r="QLU95" s="14"/>
      <c r="QLV95" s="14"/>
      <c r="QLW95" s="14"/>
      <c r="QLX95" s="14"/>
      <c r="QLY95" s="14"/>
      <c r="QLZ95" s="14"/>
      <c r="QMA95" s="14"/>
      <c r="QMB95" s="14"/>
      <c r="QMC95" s="14"/>
      <c r="QMD95" s="14"/>
      <c r="QME95" s="14"/>
      <c r="QMF95" s="14"/>
      <c r="QMG95" s="14"/>
      <c r="QMH95" s="14"/>
      <c r="QMI95" s="14"/>
      <c r="QMJ95" s="14"/>
      <c r="QMK95" s="14"/>
      <c r="QML95" s="14"/>
      <c r="QMM95" s="14"/>
      <c r="QMN95" s="14"/>
      <c r="QMO95" s="14"/>
      <c r="QMP95" s="14"/>
      <c r="QMQ95" s="14"/>
      <c r="QMR95" s="14"/>
      <c r="QMS95" s="14"/>
      <c r="QMT95" s="14"/>
      <c r="QMU95" s="14"/>
      <c r="QMV95" s="14"/>
      <c r="QMW95" s="14"/>
      <c r="QMX95" s="14"/>
      <c r="QMY95" s="14"/>
      <c r="QMZ95" s="14"/>
      <c r="QNA95" s="14"/>
      <c r="QNB95" s="14"/>
      <c r="QNC95" s="14"/>
      <c r="QND95" s="14"/>
      <c r="QNE95" s="14"/>
      <c r="QNF95" s="14"/>
      <c r="QNG95" s="14"/>
      <c r="QNH95" s="14"/>
      <c r="QNI95" s="14"/>
      <c r="QNJ95" s="14"/>
      <c r="QNK95" s="14"/>
      <c r="QNL95" s="14"/>
      <c r="QNM95" s="14"/>
      <c r="QNN95" s="14"/>
      <c r="QNO95" s="14"/>
      <c r="QNP95" s="14"/>
      <c r="QNQ95" s="14"/>
      <c r="QNR95" s="14"/>
      <c r="QNS95" s="14"/>
      <c r="QNT95" s="14"/>
      <c r="QNU95" s="14"/>
      <c r="QNV95" s="14"/>
      <c r="QNW95" s="14"/>
      <c r="QNX95" s="14"/>
      <c r="QNY95" s="14"/>
      <c r="QNZ95" s="14"/>
      <c r="QOA95" s="14"/>
      <c r="QOB95" s="14"/>
      <c r="QOC95" s="14"/>
      <c r="QOD95" s="14"/>
      <c r="QOE95" s="14"/>
      <c r="QOF95" s="14"/>
      <c r="QOG95" s="14"/>
      <c r="QOH95" s="14"/>
      <c r="QOI95" s="14"/>
      <c r="QOJ95" s="14"/>
      <c r="QOK95" s="14"/>
      <c r="QOL95" s="14"/>
      <c r="QOM95" s="14"/>
      <c r="QON95" s="14"/>
      <c r="QOO95" s="14"/>
      <c r="QOP95" s="14"/>
      <c r="QOQ95" s="14"/>
      <c r="QOR95" s="14"/>
      <c r="QOS95" s="14"/>
      <c r="QOT95" s="14"/>
      <c r="QOU95" s="14"/>
      <c r="QOV95" s="14"/>
      <c r="QOW95" s="14"/>
      <c r="QOX95" s="14"/>
      <c r="QOY95" s="14"/>
      <c r="QOZ95" s="14"/>
      <c r="QPA95" s="14"/>
      <c r="QPB95" s="14"/>
      <c r="QPC95" s="14"/>
      <c r="QPD95" s="14"/>
      <c r="QPE95" s="14"/>
      <c r="QPF95" s="14"/>
      <c r="QPG95" s="14"/>
      <c r="QPH95" s="14"/>
      <c r="QPI95" s="14"/>
      <c r="QPJ95" s="14"/>
      <c r="QPK95" s="14"/>
      <c r="QPL95" s="14"/>
      <c r="QPM95" s="14"/>
      <c r="QPN95" s="14"/>
      <c r="QPO95" s="14"/>
      <c r="QPP95" s="14"/>
      <c r="QPQ95" s="14"/>
      <c r="QPR95" s="14"/>
      <c r="QPS95" s="14"/>
      <c r="QPT95" s="14"/>
      <c r="QPU95" s="14"/>
      <c r="QPV95" s="14"/>
      <c r="QPW95" s="14"/>
      <c r="QPX95" s="14"/>
      <c r="QPY95" s="14"/>
      <c r="QPZ95" s="14"/>
      <c r="QQA95" s="14"/>
      <c r="QQB95" s="14"/>
      <c r="QQC95" s="14"/>
      <c r="QQD95" s="14"/>
      <c r="QQE95" s="14"/>
      <c r="QQF95" s="14"/>
      <c r="QQG95" s="14"/>
      <c r="QQH95" s="14"/>
      <c r="QQI95" s="14"/>
      <c r="QQJ95" s="14"/>
      <c r="QQK95" s="14"/>
      <c r="QQL95" s="14"/>
      <c r="QQM95" s="14"/>
      <c r="QQN95" s="14"/>
      <c r="QQO95" s="14"/>
      <c r="QQP95" s="14"/>
      <c r="QQQ95" s="14"/>
      <c r="QQR95" s="14"/>
      <c r="QQS95" s="14"/>
      <c r="QQT95" s="14"/>
      <c r="QQU95" s="14"/>
      <c r="QQV95" s="14"/>
      <c r="QQW95" s="14"/>
      <c r="QQX95" s="14"/>
      <c r="QQY95" s="14"/>
      <c r="QQZ95" s="14"/>
      <c r="QRA95" s="14"/>
      <c r="QRB95" s="14"/>
      <c r="QRC95" s="14"/>
      <c r="QRD95" s="14"/>
      <c r="QRE95" s="14"/>
      <c r="QRF95" s="14"/>
      <c r="QRG95" s="14"/>
      <c r="QRH95" s="14"/>
      <c r="QRI95" s="14"/>
      <c r="QRJ95" s="14"/>
      <c r="QRK95" s="14"/>
      <c r="QRL95" s="14"/>
      <c r="QRM95" s="14"/>
      <c r="QRN95" s="14"/>
      <c r="QRO95" s="14"/>
      <c r="QRP95" s="14"/>
      <c r="QRQ95" s="14"/>
      <c r="QRR95" s="14"/>
      <c r="QRS95" s="14"/>
      <c r="QRT95" s="14"/>
      <c r="QRU95" s="14"/>
      <c r="QRV95" s="14"/>
      <c r="QRW95" s="14"/>
      <c r="QRX95" s="14"/>
      <c r="QRY95" s="14"/>
      <c r="QRZ95" s="14"/>
      <c r="QSA95" s="14"/>
      <c r="QSB95" s="14"/>
      <c r="QSC95" s="14"/>
      <c r="QSD95" s="14"/>
      <c r="QSE95" s="14"/>
      <c r="QSF95" s="14"/>
      <c r="QSG95" s="14"/>
      <c r="QSH95" s="14"/>
      <c r="QSI95" s="14"/>
      <c r="QSJ95" s="14"/>
      <c r="QSK95" s="14"/>
      <c r="QSL95" s="14"/>
      <c r="QSM95" s="14"/>
      <c r="QSN95" s="14"/>
      <c r="QSO95" s="14"/>
      <c r="QSP95" s="14"/>
      <c r="QSQ95" s="14"/>
      <c r="QSR95" s="14"/>
      <c r="QSS95" s="14"/>
      <c r="QST95" s="14"/>
      <c r="QSU95" s="14"/>
      <c r="QSV95" s="14"/>
      <c r="QSW95" s="14"/>
      <c r="QSX95" s="14"/>
      <c r="QSY95" s="14"/>
      <c r="QSZ95" s="14"/>
      <c r="QTA95" s="14"/>
      <c r="QTB95" s="14"/>
      <c r="QTC95" s="14"/>
      <c r="QTD95" s="14"/>
      <c r="QTE95" s="14"/>
      <c r="QTF95" s="14"/>
      <c r="QTG95" s="14"/>
      <c r="QTH95" s="14"/>
      <c r="QTI95" s="14"/>
      <c r="QTJ95" s="14"/>
      <c r="QTK95" s="14"/>
      <c r="QTL95" s="14"/>
      <c r="QTM95" s="14"/>
      <c r="QTN95" s="14"/>
      <c r="QTO95" s="14"/>
      <c r="QTP95" s="14"/>
      <c r="QTQ95" s="14"/>
      <c r="QTR95" s="14"/>
      <c r="QTS95" s="14"/>
      <c r="QTT95" s="14"/>
      <c r="QTU95" s="14"/>
      <c r="QTV95" s="14"/>
      <c r="QTW95" s="14"/>
      <c r="QTX95" s="14"/>
      <c r="QTY95" s="14"/>
      <c r="QTZ95" s="14"/>
      <c r="QUA95" s="14"/>
      <c r="QUB95" s="14"/>
      <c r="QUC95" s="14"/>
      <c r="QUD95" s="14"/>
      <c r="QUE95" s="14"/>
      <c r="QUF95" s="14"/>
      <c r="QUG95" s="14"/>
      <c r="QUH95" s="14"/>
      <c r="QUI95" s="14"/>
      <c r="QUJ95" s="14"/>
      <c r="QUK95" s="14"/>
      <c r="QUL95" s="14"/>
      <c r="QUM95" s="14"/>
      <c r="QUN95" s="14"/>
      <c r="QUO95" s="14"/>
      <c r="QUP95" s="14"/>
      <c r="QUQ95" s="14"/>
      <c r="QUR95" s="14"/>
      <c r="QUS95" s="14"/>
      <c r="QUT95" s="14"/>
      <c r="QUU95" s="14"/>
      <c r="QUV95" s="14"/>
      <c r="QUW95" s="14"/>
      <c r="QUX95" s="14"/>
      <c r="QUY95" s="14"/>
      <c r="QUZ95" s="14"/>
      <c r="QVA95" s="14"/>
      <c r="QVB95" s="14"/>
      <c r="QVC95" s="14"/>
      <c r="QVD95" s="14"/>
      <c r="QVE95" s="14"/>
      <c r="QVF95" s="14"/>
      <c r="QVG95" s="14"/>
      <c r="QVH95" s="14"/>
      <c r="QVI95" s="14"/>
      <c r="QVJ95" s="14"/>
      <c r="QVK95" s="14"/>
      <c r="QVL95" s="14"/>
      <c r="QVM95" s="14"/>
      <c r="QVN95" s="14"/>
      <c r="QVO95" s="14"/>
      <c r="QVP95" s="14"/>
      <c r="QVQ95" s="14"/>
      <c r="QVR95" s="14"/>
      <c r="QVS95" s="14"/>
      <c r="QVT95" s="14"/>
      <c r="QVU95" s="14"/>
      <c r="QVV95" s="14"/>
      <c r="QVW95" s="14"/>
      <c r="QVX95" s="14"/>
      <c r="QVY95" s="14"/>
      <c r="QVZ95" s="14"/>
      <c r="QWA95" s="14"/>
      <c r="QWB95" s="14"/>
      <c r="QWC95" s="14"/>
      <c r="QWD95" s="14"/>
      <c r="QWE95" s="14"/>
      <c r="QWF95" s="14"/>
      <c r="QWG95" s="14"/>
      <c r="QWH95" s="14"/>
      <c r="QWI95" s="14"/>
      <c r="QWJ95" s="14"/>
      <c r="QWK95" s="14"/>
      <c r="QWL95" s="14"/>
      <c r="QWM95" s="14"/>
      <c r="QWN95" s="14"/>
      <c r="QWO95" s="14"/>
      <c r="QWP95" s="14"/>
      <c r="QWQ95" s="14"/>
      <c r="QWR95" s="14"/>
      <c r="QWS95" s="14"/>
      <c r="QWT95" s="14"/>
      <c r="QWU95" s="14"/>
      <c r="QWV95" s="14"/>
      <c r="QWW95" s="14"/>
      <c r="QWX95" s="14"/>
      <c r="QWY95" s="14"/>
      <c r="QWZ95" s="14"/>
      <c r="QXA95" s="14"/>
      <c r="QXB95" s="14"/>
      <c r="QXC95" s="14"/>
      <c r="QXD95" s="14"/>
      <c r="QXE95" s="14"/>
      <c r="QXF95" s="14"/>
      <c r="QXG95" s="14"/>
      <c r="QXH95" s="14"/>
      <c r="QXI95" s="14"/>
      <c r="QXJ95" s="14"/>
      <c r="QXK95" s="14"/>
      <c r="QXL95" s="14"/>
      <c r="QXM95" s="14"/>
      <c r="QXN95" s="14"/>
      <c r="QXO95" s="14"/>
      <c r="QXP95" s="14"/>
      <c r="QXQ95" s="14"/>
      <c r="QXR95" s="14"/>
      <c r="QXS95" s="14"/>
      <c r="QXT95" s="14"/>
      <c r="QXU95" s="14"/>
      <c r="QXV95" s="14"/>
      <c r="QXW95" s="14"/>
      <c r="QXX95" s="14"/>
      <c r="QXY95" s="14"/>
      <c r="QXZ95" s="14"/>
      <c r="QYA95" s="14"/>
      <c r="QYB95" s="14"/>
      <c r="QYC95" s="14"/>
      <c r="QYD95" s="14"/>
      <c r="QYE95" s="14"/>
      <c r="QYF95" s="14"/>
      <c r="QYG95" s="14"/>
      <c r="QYH95" s="14"/>
      <c r="QYI95" s="14"/>
      <c r="QYJ95" s="14"/>
      <c r="QYK95" s="14"/>
      <c r="QYL95" s="14"/>
      <c r="QYM95" s="14"/>
      <c r="QYN95" s="14"/>
      <c r="QYO95" s="14"/>
      <c r="QYP95" s="14"/>
      <c r="QYQ95" s="14"/>
      <c r="QYR95" s="14"/>
      <c r="QYS95" s="14"/>
      <c r="QYT95" s="14"/>
      <c r="QYU95" s="14"/>
      <c r="QYV95" s="14"/>
      <c r="QYW95" s="14"/>
      <c r="QYX95" s="14"/>
      <c r="QYY95" s="14"/>
      <c r="QYZ95" s="14"/>
      <c r="QZA95" s="14"/>
      <c r="QZB95" s="14"/>
      <c r="QZC95" s="14"/>
      <c r="QZD95" s="14"/>
      <c r="QZE95" s="14"/>
      <c r="QZF95" s="14"/>
      <c r="QZG95" s="14"/>
      <c r="QZH95" s="14"/>
      <c r="QZI95" s="14"/>
      <c r="QZJ95" s="14"/>
      <c r="QZK95" s="14"/>
      <c r="QZL95" s="14"/>
      <c r="QZM95" s="14"/>
      <c r="QZN95" s="14"/>
      <c r="QZO95" s="14"/>
      <c r="QZP95" s="14"/>
      <c r="QZQ95" s="14"/>
      <c r="QZR95" s="14"/>
      <c r="QZS95" s="14"/>
      <c r="QZT95" s="14"/>
      <c r="QZU95" s="14"/>
      <c r="QZV95" s="14"/>
      <c r="QZW95" s="14"/>
      <c r="QZX95" s="14"/>
      <c r="QZY95" s="14"/>
      <c r="QZZ95" s="14"/>
      <c r="RAA95" s="14"/>
      <c r="RAB95" s="14"/>
      <c r="RAC95" s="14"/>
      <c r="RAD95" s="14"/>
      <c r="RAE95" s="14"/>
      <c r="RAF95" s="14"/>
      <c r="RAG95" s="14"/>
      <c r="RAH95" s="14"/>
      <c r="RAI95" s="14"/>
      <c r="RAJ95" s="14"/>
      <c r="RAK95" s="14"/>
      <c r="RAL95" s="14"/>
      <c r="RAM95" s="14"/>
      <c r="RAN95" s="14"/>
      <c r="RAO95" s="14"/>
      <c r="RAP95" s="14"/>
      <c r="RAQ95" s="14"/>
      <c r="RAR95" s="14"/>
      <c r="RAS95" s="14"/>
      <c r="RAT95" s="14"/>
      <c r="RAU95" s="14"/>
      <c r="RAV95" s="14"/>
      <c r="RAW95" s="14"/>
      <c r="RAX95" s="14"/>
      <c r="RAY95" s="14"/>
      <c r="RAZ95" s="14"/>
      <c r="RBA95" s="14"/>
      <c r="RBB95" s="14"/>
      <c r="RBC95" s="14"/>
      <c r="RBD95" s="14"/>
      <c r="RBE95" s="14"/>
      <c r="RBF95" s="14"/>
      <c r="RBG95" s="14"/>
      <c r="RBH95" s="14"/>
      <c r="RBI95" s="14"/>
      <c r="RBJ95" s="14"/>
      <c r="RBK95" s="14"/>
      <c r="RBL95" s="14"/>
      <c r="RBM95" s="14"/>
      <c r="RBN95" s="14"/>
      <c r="RBO95" s="14"/>
      <c r="RBP95" s="14"/>
      <c r="RBQ95" s="14"/>
      <c r="RBR95" s="14"/>
      <c r="RBS95" s="14"/>
      <c r="RBT95" s="14"/>
      <c r="RBU95" s="14"/>
      <c r="RBV95" s="14"/>
      <c r="RBW95" s="14"/>
      <c r="RBX95" s="14"/>
      <c r="RBY95" s="14"/>
      <c r="RBZ95" s="14"/>
      <c r="RCA95" s="14"/>
      <c r="RCB95" s="14"/>
      <c r="RCC95" s="14"/>
      <c r="RCD95" s="14"/>
      <c r="RCE95" s="14"/>
      <c r="RCF95" s="14"/>
      <c r="RCG95" s="14"/>
      <c r="RCH95" s="14"/>
      <c r="RCI95" s="14"/>
      <c r="RCJ95" s="14"/>
      <c r="RCK95" s="14"/>
      <c r="RCL95" s="14"/>
      <c r="RCM95" s="14"/>
      <c r="RCN95" s="14"/>
      <c r="RCO95" s="14"/>
      <c r="RCP95" s="14"/>
      <c r="RCQ95" s="14"/>
      <c r="RCR95" s="14"/>
      <c r="RCS95" s="14"/>
      <c r="RCT95" s="14"/>
      <c r="RCU95" s="14"/>
      <c r="RCV95" s="14"/>
      <c r="RCW95" s="14"/>
      <c r="RCX95" s="14"/>
      <c r="RCY95" s="14"/>
      <c r="RCZ95" s="14"/>
      <c r="RDA95" s="14"/>
      <c r="RDB95" s="14"/>
      <c r="RDC95" s="14"/>
      <c r="RDD95" s="14"/>
      <c r="RDE95" s="14"/>
      <c r="RDF95" s="14"/>
      <c r="RDG95" s="14"/>
      <c r="RDH95" s="14"/>
      <c r="RDI95" s="14"/>
      <c r="RDJ95" s="14"/>
      <c r="RDK95" s="14"/>
      <c r="RDL95" s="14"/>
      <c r="RDM95" s="14"/>
      <c r="RDN95" s="14"/>
      <c r="RDO95" s="14"/>
      <c r="RDP95" s="14"/>
      <c r="RDQ95" s="14"/>
      <c r="RDR95" s="14"/>
      <c r="RDS95" s="14"/>
      <c r="RDT95" s="14"/>
      <c r="RDU95" s="14"/>
      <c r="RDV95" s="14"/>
      <c r="RDW95" s="14"/>
      <c r="RDX95" s="14"/>
      <c r="RDY95" s="14"/>
      <c r="RDZ95" s="14"/>
      <c r="REA95" s="14"/>
      <c r="REB95" s="14"/>
      <c r="REC95" s="14"/>
      <c r="RED95" s="14"/>
      <c r="REE95" s="14"/>
      <c r="REF95" s="14"/>
      <c r="REG95" s="14"/>
      <c r="REH95" s="14"/>
      <c r="REI95" s="14"/>
      <c r="REJ95" s="14"/>
      <c r="REK95" s="14"/>
      <c r="REL95" s="14"/>
      <c r="REM95" s="14"/>
      <c r="REN95" s="14"/>
      <c r="REO95" s="14"/>
      <c r="REP95" s="14"/>
      <c r="REQ95" s="14"/>
      <c r="RER95" s="14"/>
      <c r="RES95" s="14"/>
      <c r="RET95" s="14"/>
      <c r="REU95" s="14"/>
      <c r="REV95" s="14"/>
      <c r="REW95" s="14"/>
      <c r="REX95" s="14"/>
      <c r="REY95" s="14"/>
      <c r="REZ95" s="14"/>
      <c r="RFA95" s="14"/>
      <c r="RFB95" s="14"/>
      <c r="RFC95" s="14"/>
      <c r="RFD95" s="14"/>
      <c r="RFE95" s="14"/>
      <c r="RFF95" s="14"/>
      <c r="RFG95" s="14"/>
      <c r="RFH95" s="14"/>
      <c r="RFI95" s="14"/>
      <c r="RFJ95" s="14"/>
      <c r="RFK95" s="14"/>
      <c r="RFL95" s="14"/>
      <c r="RFM95" s="14"/>
      <c r="RFN95" s="14"/>
      <c r="RFO95" s="14"/>
      <c r="RFP95" s="14"/>
      <c r="RFQ95" s="14"/>
      <c r="RFR95" s="14"/>
      <c r="RFS95" s="14"/>
      <c r="RFT95" s="14"/>
      <c r="RFU95" s="14"/>
      <c r="RFV95" s="14"/>
      <c r="RFW95" s="14"/>
      <c r="RFX95" s="14"/>
      <c r="RFY95" s="14"/>
      <c r="RFZ95" s="14"/>
      <c r="RGA95" s="14"/>
      <c r="RGB95" s="14"/>
      <c r="RGC95" s="14"/>
      <c r="RGD95" s="14"/>
      <c r="RGE95" s="14"/>
      <c r="RGF95" s="14"/>
      <c r="RGG95" s="14"/>
      <c r="RGH95" s="14"/>
      <c r="RGI95" s="14"/>
      <c r="RGJ95" s="14"/>
      <c r="RGK95" s="14"/>
      <c r="RGL95" s="14"/>
      <c r="RGM95" s="14"/>
      <c r="RGN95" s="14"/>
      <c r="RGO95" s="14"/>
      <c r="RGP95" s="14"/>
      <c r="RGQ95" s="14"/>
      <c r="RGR95" s="14"/>
      <c r="RGS95" s="14"/>
      <c r="RGT95" s="14"/>
      <c r="RGU95" s="14"/>
      <c r="RGV95" s="14"/>
      <c r="RGW95" s="14"/>
      <c r="RGX95" s="14"/>
      <c r="RGY95" s="14"/>
      <c r="RGZ95" s="14"/>
      <c r="RHA95" s="14"/>
      <c r="RHB95" s="14"/>
      <c r="RHC95" s="14"/>
      <c r="RHD95" s="14"/>
      <c r="RHE95" s="14"/>
      <c r="RHF95" s="14"/>
      <c r="RHG95" s="14"/>
      <c r="RHH95" s="14"/>
      <c r="RHI95" s="14"/>
      <c r="RHJ95" s="14"/>
      <c r="RHK95" s="14"/>
      <c r="RHL95" s="14"/>
      <c r="RHM95" s="14"/>
      <c r="RHN95" s="14"/>
      <c r="RHO95" s="14"/>
      <c r="RHP95" s="14"/>
      <c r="RHQ95" s="14"/>
      <c r="RHR95" s="14"/>
      <c r="RHS95" s="14"/>
      <c r="RHT95" s="14"/>
      <c r="RHU95" s="14"/>
      <c r="RHV95" s="14"/>
      <c r="RHW95" s="14"/>
      <c r="RHX95" s="14"/>
      <c r="RHY95" s="14"/>
      <c r="RHZ95" s="14"/>
      <c r="RIA95" s="14"/>
      <c r="RIB95" s="14"/>
      <c r="RIC95" s="14"/>
      <c r="RID95" s="14"/>
      <c r="RIE95" s="14"/>
      <c r="RIF95" s="14"/>
      <c r="RIG95" s="14"/>
      <c r="RIH95" s="14"/>
      <c r="RII95" s="14"/>
      <c r="RIJ95" s="14"/>
      <c r="RIK95" s="14"/>
      <c r="RIL95" s="14"/>
      <c r="RIM95" s="14"/>
      <c r="RIN95" s="14"/>
      <c r="RIO95" s="14"/>
      <c r="RIP95" s="14"/>
      <c r="RIQ95" s="14"/>
      <c r="RIR95" s="14"/>
      <c r="RIS95" s="14"/>
      <c r="RIT95" s="14"/>
      <c r="RIU95" s="14"/>
      <c r="RIV95" s="14"/>
      <c r="RIW95" s="14"/>
      <c r="RIX95" s="14"/>
      <c r="RIY95" s="14"/>
      <c r="RIZ95" s="14"/>
      <c r="RJA95" s="14"/>
      <c r="RJB95" s="14"/>
      <c r="RJC95" s="14"/>
      <c r="RJD95" s="14"/>
      <c r="RJE95" s="14"/>
      <c r="RJF95" s="14"/>
      <c r="RJG95" s="14"/>
      <c r="RJH95" s="14"/>
      <c r="RJI95" s="14"/>
      <c r="RJJ95" s="14"/>
      <c r="RJK95" s="14"/>
      <c r="RJL95" s="14"/>
      <c r="RJM95" s="14"/>
      <c r="RJN95" s="14"/>
      <c r="RJO95" s="14"/>
      <c r="RJP95" s="14"/>
      <c r="RJQ95" s="14"/>
      <c r="RJR95" s="14"/>
      <c r="RJS95" s="14"/>
      <c r="RJT95" s="14"/>
      <c r="RJU95" s="14"/>
      <c r="RJV95" s="14"/>
      <c r="RJW95" s="14"/>
      <c r="RJX95" s="14"/>
      <c r="RJY95" s="14"/>
      <c r="RJZ95" s="14"/>
      <c r="RKA95" s="14"/>
      <c r="RKB95" s="14"/>
      <c r="RKC95" s="14"/>
      <c r="RKD95" s="14"/>
      <c r="RKE95" s="14"/>
      <c r="RKF95" s="14"/>
      <c r="RKG95" s="14"/>
      <c r="RKH95" s="14"/>
      <c r="RKI95" s="14"/>
      <c r="RKJ95" s="14"/>
      <c r="RKK95" s="14"/>
      <c r="RKL95" s="14"/>
      <c r="RKM95" s="14"/>
      <c r="RKN95" s="14"/>
      <c r="RKO95" s="14"/>
      <c r="RKP95" s="14"/>
      <c r="RKQ95" s="14"/>
      <c r="RKR95" s="14"/>
      <c r="RKS95" s="14"/>
      <c r="RKT95" s="14"/>
      <c r="RKU95" s="14"/>
      <c r="RKV95" s="14"/>
      <c r="RKW95" s="14"/>
      <c r="RKX95" s="14"/>
      <c r="RKY95" s="14"/>
      <c r="RKZ95" s="14"/>
      <c r="RLA95" s="14"/>
      <c r="RLB95" s="14"/>
      <c r="RLC95" s="14"/>
      <c r="RLD95" s="14"/>
      <c r="RLE95" s="14"/>
      <c r="RLF95" s="14"/>
      <c r="RLG95" s="14"/>
      <c r="RLH95" s="14"/>
      <c r="RLI95" s="14"/>
      <c r="RLJ95" s="14"/>
      <c r="RLK95" s="14"/>
      <c r="RLL95" s="14"/>
      <c r="RLM95" s="14"/>
      <c r="RLN95" s="14"/>
      <c r="RLO95" s="14"/>
      <c r="RLP95" s="14"/>
      <c r="RLQ95" s="14"/>
      <c r="RLR95" s="14"/>
      <c r="RLS95" s="14"/>
      <c r="RLT95" s="14"/>
      <c r="RLU95" s="14"/>
      <c r="RLV95" s="14"/>
      <c r="RLW95" s="14"/>
      <c r="RLX95" s="14"/>
      <c r="RLY95" s="14"/>
      <c r="RLZ95" s="14"/>
      <c r="RMA95" s="14"/>
      <c r="RMB95" s="14"/>
      <c r="RMC95" s="14"/>
      <c r="RMD95" s="14"/>
      <c r="RME95" s="14"/>
      <c r="RMF95" s="14"/>
      <c r="RMG95" s="14"/>
      <c r="RMH95" s="14"/>
      <c r="RMI95" s="14"/>
      <c r="RMJ95" s="14"/>
      <c r="RMK95" s="14"/>
      <c r="RML95" s="14"/>
      <c r="RMM95" s="14"/>
      <c r="RMN95" s="14"/>
      <c r="RMO95" s="14"/>
      <c r="RMP95" s="14"/>
      <c r="RMQ95" s="14"/>
      <c r="RMR95" s="14"/>
      <c r="RMS95" s="14"/>
      <c r="RMT95" s="14"/>
      <c r="RMU95" s="14"/>
      <c r="RMV95" s="14"/>
      <c r="RMW95" s="14"/>
      <c r="RMX95" s="14"/>
      <c r="RMY95" s="14"/>
      <c r="RMZ95" s="14"/>
      <c r="RNA95" s="14"/>
      <c r="RNB95" s="14"/>
      <c r="RNC95" s="14"/>
      <c r="RND95" s="14"/>
      <c r="RNE95" s="14"/>
      <c r="RNF95" s="14"/>
      <c r="RNG95" s="14"/>
      <c r="RNH95" s="14"/>
      <c r="RNI95" s="14"/>
      <c r="RNJ95" s="14"/>
      <c r="RNK95" s="14"/>
      <c r="RNL95" s="14"/>
      <c r="RNM95" s="14"/>
      <c r="RNN95" s="14"/>
      <c r="RNO95" s="14"/>
      <c r="RNP95" s="14"/>
      <c r="RNQ95" s="14"/>
      <c r="RNR95" s="14"/>
      <c r="RNS95" s="14"/>
      <c r="RNT95" s="14"/>
      <c r="RNU95" s="14"/>
      <c r="RNV95" s="14"/>
      <c r="RNW95" s="14"/>
      <c r="RNX95" s="14"/>
      <c r="RNY95" s="14"/>
      <c r="RNZ95" s="14"/>
      <c r="ROA95" s="14"/>
      <c r="ROB95" s="14"/>
      <c r="ROC95" s="14"/>
      <c r="ROD95" s="14"/>
      <c r="ROE95" s="14"/>
      <c r="ROF95" s="14"/>
      <c r="ROG95" s="14"/>
      <c r="ROH95" s="14"/>
      <c r="ROI95" s="14"/>
      <c r="ROJ95" s="14"/>
      <c r="ROK95" s="14"/>
      <c r="ROL95" s="14"/>
      <c r="ROM95" s="14"/>
      <c r="RON95" s="14"/>
      <c r="ROO95" s="14"/>
      <c r="ROP95" s="14"/>
      <c r="ROQ95" s="14"/>
      <c r="ROR95" s="14"/>
      <c r="ROS95" s="14"/>
      <c r="ROT95" s="14"/>
      <c r="ROU95" s="14"/>
      <c r="ROV95" s="14"/>
      <c r="ROW95" s="14"/>
      <c r="ROX95" s="14"/>
      <c r="ROY95" s="14"/>
      <c r="ROZ95" s="14"/>
      <c r="RPA95" s="14"/>
      <c r="RPB95" s="14"/>
      <c r="RPC95" s="14"/>
      <c r="RPD95" s="14"/>
      <c r="RPE95" s="14"/>
      <c r="RPF95" s="14"/>
      <c r="RPG95" s="14"/>
      <c r="RPH95" s="14"/>
      <c r="RPI95" s="14"/>
      <c r="RPJ95" s="14"/>
      <c r="RPK95" s="14"/>
      <c r="RPL95" s="14"/>
      <c r="RPM95" s="14"/>
      <c r="RPN95" s="14"/>
      <c r="RPO95" s="14"/>
      <c r="RPP95" s="14"/>
      <c r="RPQ95" s="14"/>
      <c r="RPR95" s="14"/>
      <c r="RPS95" s="14"/>
      <c r="RPT95" s="14"/>
      <c r="RPU95" s="14"/>
      <c r="RPV95" s="14"/>
      <c r="RPW95" s="14"/>
      <c r="RPX95" s="14"/>
      <c r="RPY95" s="14"/>
      <c r="RPZ95" s="14"/>
      <c r="RQA95" s="14"/>
      <c r="RQB95" s="14"/>
      <c r="RQC95" s="14"/>
      <c r="RQD95" s="14"/>
      <c r="RQE95" s="14"/>
      <c r="RQF95" s="14"/>
      <c r="RQG95" s="14"/>
      <c r="RQH95" s="14"/>
      <c r="RQI95" s="14"/>
      <c r="RQJ95" s="14"/>
      <c r="RQK95" s="14"/>
      <c r="RQL95" s="14"/>
      <c r="RQM95" s="14"/>
      <c r="RQN95" s="14"/>
      <c r="RQO95" s="14"/>
      <c r="RQP95" s="14"/>
      <c r="RQQ95" s="14"/>
      <c r="RQR95" s="14"/>
      <c r="RQS95" s="14"/>
      <c r="RQT95" s="14"/>
      <c r="RQU95" s="14"/>
      <c r="RQV95" s="14"/>
      <c r="RQW95" s="14"/>
      <c r="RQX95" s="14"/>
      <c r="RQY95" s="14"/>
      <c r="RQZ95" s="14"/>
      <c r="RRA95" s="14"/>
      <c r="RRB95" s="14"/>
      <c r="RRC95" s="14"/>
      <c r="RRD95" s="14"/>
      <c r="RRE95" s="14"/>
      <c r="RRF95" s="14"/>
      <c r="RRG95" s="14"/>
      <c r="RRH95" s="14"/>
      <c r="RRI95" s="14"/>
      <c r="RRJ95" s="14"/>
      <c r="RRK95" s="14"/>
      <c r="RRL95" s="14"/>
      <c r="RRM95" s="14"/>
      <c r="RRN95" s="14"/>
      <c r="RRO95" s="14"/>
      <c r="RRP95" s="14"/>
      <c r="RRQ95" s="14"/>
      <c r="RRR95" s="14"/>
      <c r="RRS95" s="14"/>
      <c r="RRT95" s="14"/>
      <c r="RRU95" s="14"/>
      <c r="RRV95" s="14"/>
      <c r="RRW95" s="14"/>
      <c r="RRX95" s="14"/>
      <c r="RRY95" s="14"/>
      <c r="RRZ95" s="14"/>
      <c r="RSA95" s="14"/>
      <c r="RSB95" s="14"/>
      <c r="RSC95" s="14"/>
      <c r="RSD95" s="14"/>
      <c r="RSE95" s="14"/>
      <c r="RSF95" s="14"/>
      <c r="RSG95" s="14"/>
      <c r="RSH95" s="14"/>
      <c r="RSI95" s="14"/>
      <c r="RSJ95" s="14"/>
      <c r="RSK95" s="14"/>
      <c r="RSL95" s="14"/>
      <c r="RSM95" s="14"/>
      <c r="RSN95" s="14"/>
      <c r="RSO95" s="14"/>
      <c r="RSP95" s="14"/>
      <c r="RSQ95" s="14"/>
      <c r="RSR95" s="14"/>
      <c r="RSS95" s="14"/>
      <c r="RST95" s="14"/>
      <c r="RSU95" s="14"/>
      <c r="RSV95" s="14"/>
      <c r="RSW95" s="14"/>
      <c r="RSX95" s="14"/>
      <c r="RSY95" s="14"/>
      <c r="RSZ95" s="14"/>
      <c r="RTA95" s="14"/>
      <c r="RTB95" s="14"/>
      <c r="RTC95" s="14"/>
      <c r="RTD95" s="14"/>
      <c r="RTE95" s="14"/>
      <c r="RTF95" s="14"/>
      <c r="RTG95" s="14"/>
      <c r="RTH95" s="14"/>
      <c r="RTI95" s="14"/>
      <c r="RTJ95" s="14"/>
      <c r="RTK95" s="14"/>
      <c r="RTL95" s="14"/>
      <c r="RTM95" s="14"/>
      <c r="RTN95" s="14"/>
      <c r="RTO95" s="14"/>
      <c r="RTP95" s="14"/>
      <c r="RTQ95" s="14"/>
      <c r="RTR95" s="14"/>
      <c r="RTS95" s="14"/>
      <c r="RTT95" s="14"/>
      <c r="RTU95" s="14"/>
      <c r="RTV95" s="14"/>
      <c r="RTW95" s="14"/>
      <c r="RTX95" s="14"/>
      <c r="RTY95" s="14"/>
      <c r="RTZ95" s="14"/>
      <c r="RUA95" s="14"/>
      <c r="RUB95" s="14"/>
      <c r="RUC95" s="14"/>
      <c r="RUD95" s="14"/>
      <c r="RUE95" s="14"/>
      <c r="RUF95" s="14"/>
      <c r="RUG95" s="14"/>
      <c r="RUH95" s="14"/>
      <c r="RUI95" s="14"/>
      <c r="RUJ95" s="14"/>
      <c r="RUK95" s="14"/>
      <c r="RUL95" s="14"/>
      <c r="RUM95" s="14"/>
      <c r="RUN95" s="14"/>
      <c r="RUO95" s="14"/>
      <c r="RUP95" s="14"/>
      <c r="RUQ95" s="14"/>
      <c r="RUR95" s="14"/>
      <c r="RUS95" s="14"/>
      <c r="RUT95" s="14"/>
      <c r="RUU95" s="14"/>
      <c r="RUV95" s="14"/>
      <c r="RUW95" s="14"/>
      <c r="RUX95" s="14"/>
      <c r="RUY95" s="14"/>
      <c r="RUZ95" s="14"/>
      <c r="RVA95" s="14"/>
      <c r="RVB95" s="14"/>
      <c r="RVC95" s="14"/>
      <c r="RVD95" s="14"/>
      <c r="RVE95" s="14"/>
      <c r="RVF95" s="14"/>
      <c r="RVG95" s="14"/>
      <c r="RVH95" s="14"/>
      <c r="RVI95" s="14"/>
      <c r="RVJ95" s="14"/>
      <c r="RVK95" s="14"/>
      <c r="RVL95" s="14"/>
      <c r="RVM95" s="14"/>
      <c r="RVN95" s="14"/>
      <c r="RVO95" s="14"/>
      <c r="RVP95" s="14"/>
      <c r="RVQ95" s="14"/>
      <c r="RVR95" s="14"/>
      <c r="RVS95" s="14"/>
      <c r="RVT95" s="14"/>
      <c r="RVU95" s="14"/>
      <c r="RVV95" s="14"/>
      <c r="RVW95" s="14"/>
      <c r="RVX95" s="14"/>
      <c r="RVY95" s="14"/>
      <c r="RVZ95" s="14"/>
      <c r="RWA95" s="14"/>
      <c r="RWB95" s="14"/>
      <c r="RWC95" s="14"/>
      <c r="RWD95" s="14"/>
      <c r="RWE95" s="14"/>
      <c r="RWF95" s="14"/>
      <c r="RWG95" s="14"/>
      <c r="RWH95" s="14"/>
      <c r="RWI95" s="14"/>
      <c r="RWJ95" s="14"/>
      <c r="RWK95" s="14"/>
      <c r="RWL95" s="14"/>
      <c r="RWM95" s="14"/>
      <c r="RWN95" s="14"/>
      <c r="RWO95" s="14"/>
      <c r="RWP95" s="14"/>
      <c r="RWQ95" s="14"/>
      <c r="RWR95" s="14"/>
      <c r="RWS95" s="14"/>
      <c r="RWT95" s="14"/>
      <c r="RWU95" s="14"/>
      <c r="RWV95" s="14"/>
      <c r="RWW95" s="14"/>
      <c r="RWX95" s="14"/>
      <c r="RWY95" s="14"/>
      <c r="RWZ95" s="14"/>
      <c r="RXA95" s="14"/>
      <c r="RXB95" s="14"/>
      <c r="RXC95" s="14"/>
      <c r="RXD95" s="14"/>
      <c r="RXE95" s="14"/>
      <c r="RXF95" s="14"/>
      <c r="RXG95" s="14"/>
      <c r="RXH95" s="14"/>
      <c r="RXI95" s="14"/>
      <c r="RXJ95" s="14"/>
      <c r="RXK95" s="14"/>
      <c r="RXL95" s="14"/>
      <c r="RXM95" s="14"/>
      <c r="RXN95" s="14"/>
      <c r="RXO95" s="14"/>
      <c r="RXP95" s="14"/>
      <c r="RXQ95" s="14"/>
      <c r="RXR95" s="14"/>
      <c r="RXS95" s="14"/>
      <c r="RXT95" s="14"/>
      <c r="RXU95" s="14"/>
      <c r="RXV95" s="14"/>
      <c r="RXW95" s="14"/>
      <c r="RXX95" s="14"/>
      <c r="RXY95" s="14"/>
      <c r="RXZ95" s="14"/>
      <c r="RYA95" s="14"/>
      <c r="RYB95" s="14"/>
      <c r="RYC95" s="14"/>
      <c r="RYD95" s="14"/>
      <c r="RYE95" s="14"/>
      <c r="RYF95" s="14"/>
      <c r="RYG95" s="14"/>
      <c r="RYH95" s="14"/>
      <c r="RYI95" s="14"/>
      <c r="RYJ95" s="14"/>
      <c r="RYK95" s="14"/>
      <c r="RYL95" s="14"/>
      <c r="RYM95" s="14"/>
      <c r="RYN95" s="14"/>
      <c r="RYO95" s="14"/>
      <c r="RYP95" s="14"/>
      <c r="RYQ95" s="14"/>
      <c r="RYR95" s="14"/>
      <c r="RYS95" s="14"/>
      <c r="RYT95" s="14"/>
      <c r="RYU95" s="14"/>
      <c r="RYV95" s="14"/>
      <c r="RYW95" s="14"/>
      <c r="RYX95" s="14"/>
      <c r="RYY95" s="14"/>
      <c r="RYZ95" s="14"/>
      <c r="RZA95" s="14"/>
      <c r="RZB95" s="14"/>
      <c r="RZC95" s="14"/>
      <c r="RZD95" s="14"/>
      <c r="RZE95" s="14"/>
      <c r="RZF95" s="14"/>
      <c r="RZG95" s="14"/>
      <c r="RZH95" s="14"/>
      <c r="RZI95" s="14"/>
      <c r="RZJ95" s="14"/>
      <c r="RZK95" s="14"/>
      <c r="RZL95" s="14"/>
      <c r="RZM95" s="14"/>
      <c r="RZN95" s="14"/>
      <c r="RZO95" s="14"/>
      <c r="RZP95" s="14"/>
      <c r="RZQ95" s="14"/>
      <c r="RZR95" s="14"/>
      <c r="RZS95" s="14"/>
      <c r="RZT95" s="14"/>
      <c r="RZU95" s="14"/>
      <c r="RZV95" s="14"/>
      <c r="RZW95" s="14"/>
      <c r="RZX95" s="14"/>
      <c r="RZY95" s="14"/>
      <c r="RZZ95" s="14"/>
      <c r="SAA95" s="14"/>
      <c r="SAB95" s="14"/>
      <c r="SAC95" s="14"/>
      <c r="SAD95" s="14"/>
      <c r="SAE95" s="14"/>
      <c r="SAF95" s="14"/>
      <c r="SAG95" s="14"/>
      <c r="SAH95" s="14"/>
      <c r="SAI95" s="14"/>
      <c r="SAJ95" s="14"/>
      <c r="SAK95" s="14"/>
      <c r="SAL95" s="14"/>
      <c r="SAM95" s="14"/>
      <c r="SAN95" s="14"/>
      <c r="SAO95" s="14"/>
      <c r="SAP95" s="14"/>
      <c r="SAQ95" s="14"/>
      <c r="SAR95" s="14"/>
      <c r="SAS95" s="14"/>
      <c r="SAT95" s="14"/>
      <c r="SAU95" s="14"/>
      <c r="SAV95" s="14"/>
      <c r="SAW95" s="14"/>
      <c r="SAX95" s="14"/>
      <c r="SAY95" s="14"/>
      <c r="SAZ95" s="14"/>
      <c r="SBA95" s="14"/>
      <c r="SBB95" s="14"/>
      <c r="SBC95" s="14"/>
      <c r="SBD95" s="14"/>
      <c r="SBE95" s="14"/>
      <c r="SBF95" s="14"/>
      <c r="SBG95" s="14"/>
      <c r="SBH95" s="14"/>
      <c r="SBI95" s="14"/>
      <c r="SBJ95" s="14"/>
      <c r="SBK95" s="14"/>
      <c r="SBL95" s="14"/>
      <c r="SBM95" s="14"/>
      <c r="SBN95" s="14"/>
      <c r="SBO95" s="14"/>
      <c r="SBP95" s="14"/>
      <c r="SBQ95" s="14"/>
      <c r="SBR95" s="14"/>
      <c r="SBS95" s="14"/>
      <c r="SBT95" s="14"/>
      <c r="SBU95" s="14"/>
      <c r="SBV95" s="14"/>
      <c r="SBW95" s="14"/>
      <c r="SBX95" s="14"/>
      <c r="SBY95" s="14"/>
      <c r="SBZ95" s="14"/>
      <c r="SCA95" s="14"/>
      <c r="SCB95" s="14"/>
      <c r="SCC95" s="14"/>
      <c r="SCD95" s="14"/>
      <c r="SCE95" s="14"/>
      <c r="SCF95" s="14"/>
      <c r="SCG95" s="14"/>
      <c r="SCH95" s="14"/>
      <c r="SCI95" s="14"/>
      <c r="SCJ95" s="14"/>
      <c r="SCK95" s="14"/>
      <c r="SCL95" s="14"/>
      <c r="SCM95" s="14"/>
      <c r="SCN95" s="14"/>
      <c r="SCO95" s="14"/>
      <c r="SCP95" s="14"/>
      <c r="SCQ95" s="14"/>
      <c r="SCR95" s="14"/>
      <c r="SCS95" s="14"/>
      <c r="SCT95" s="14"/>
      <c r="SCU95" s="14"/>
      <c r="SCV95" s="14"/>
      <c r="SCW95" s="14"/>
      <c r="SCX95" s="14"/>
      <c r="SCY95" s="14"/>
      <c r="SCZ95" s="14"/>
      <c r="SDA95" s="14"/>
      <c r="SDB95" s="14"/>
      <c r="SDC95" s="14"/>
      <c r="SDD95" s="14"/>
      <c r="SDE95" s="14"/>
      <c r="SDF95" s="14"/>
      <c r="SDG95" s="14"/>
      <c r="SDH95" s="14"/>
      <c r="SDI95" s="14"/>
      <c r="SDJ95" s="14"/>
      <c r="SDK95" s="14"/>
      <c r="SDL95" s="14"/>
      <c r="SDM95" s="14"/>
      <c r="SDN95" s="14"/>
      <c r="SDO95" s="14"/>
      <c r="SDP95" s="14"/>
      <c r="SDQ95" s="14"/>
      <c r="SDR95" s="14"/>
      <c r="SDS95" s="14"/>
      <c r="SDT95" s="14"/>
      <c r="SDU95" s="14"/>
      <c r="SDV95" s="14"/>
      <c r="SDW95" s="14"/>
      <c r="SDX95" s="14"/>
      <c r="SDY95" s="14"/>
      <c r="SDZ95" s="14"/>
      <c r="SEA95" s="14"/>
      <c r="SEB95" s="14"/>
      <c r="SEC95" s="14"/>
      <c r="SED95" s="14"/>
      <c r="SEE95" s="14"/>
      <c r="SEF95" s="14"/>
      <c r="SEG95" s="14"/>
      <c r="SEH95" s="14"/>
      <c r="SEI95" s="14"/>
      <c r="SEJ95" s="14"/>
      <c r="SEK95" s="14"/>
      <c r="SEL95" s="14"/>
      <c r="SEM95" s="14"/>
      <c r="SEN95" s="14"/>
      <c r="SEO95" s="14"/>
      <c r="SEP95" s="14"/>
      <c r="SEQ95" s="14"/>
      <c r="SER95" s="14"/>
      <c r="SES95" s="14"/>
      <c r="SET95" s="14"/>
      <c r="SEU95" s="14"/>
      <c r="SEV95" s="14"/>
      <c r="SEW95" s="14"/>
      <c r="SEX95" s="14"/>
      <c r="SEY95" s="14"/>
      <c r="SEZ95" s="14"/>
      <c r="SFA95" s="14"/>
      <c r="SFB95" s="14"/>
      <c r="SFC95" s="14"/>
      <c r="SFD95" s="14"/>
      <c r="SFE95" s="14"/>
      <c r="SFF95" s="14"/>
      <c r="SFG95" s="14"/>
      <c r="SFH95" s="14"/>
      <c r="SFI95" s="14"/>
      <c r="SFJ95" s="14"/>
      <c r="SFK95" s="14"/>
      <c r="SFL95" s="14"/>
      <c r="SFM95" s="14"/>
      <c r="SFN95" s="14"/>
      <c r="SFO95" s="14"/>
      <c r="SFP95" s="14"/>
      <c r="SFQ95" s="14"/>
      <c r="SFR95" s="14"/>
      <c r="SFS95" s="14"/>
      <c r="SFT95" s="14"/>
      <c r="SFU95" s="14"/>
      <c r="SFV95" s="14"/>
      <c r="SFW95" s="14"/>
      <c r="SFX95" s="14"/>
      <c r="SFY95" s="14"/>
      <c r="SFZ95" s="14"/>
      <c r="SGA95" s="14"/>
      <c r="SGB95" s="14"/>
      <c r="SGC95" s="14"/>
      <c r="SGD95" s="14"/>
      <c r="SGE95" s="14"/>
      <c r="SGF95" s="14"/>
      <c r="SGG95" s="14"/>
      <c r="SGH95" s="14"/>
      <c r="SGI95" s="14"/>
      <c r="SGJ95" s="14"/>
      <c r="SGK95" s="14"/>
      <c r="SGL95" s="14"/>
      <c r="SGM95" s="14"/>
      <c r="SGN95" s="14"/>
      <c r="SGO95" s="14"/>
      <c r="SGP95" s="14"/>
      <c r="SGQ95" s="14"/>
      <c r="SGR95" s="14"/>
      <c r="SGS95" s="14"/>
      <c r="SGT95" s="14"/>
      <c r="SGU95" s="14"/>
      <c r="SGV95" s="14"/>
      <c r="SGW95" s="14"/>
      <c r="SGX95" s="14"/>
      <c r="SGY95" s="14"/>
      <c r="SGZ95" s="14"/>
      <c r="SHA95" s="14"/>
      <c r="SHB95" s="14"/>
      <c r="SHC95" s="14"/>
      <c r="SHD95" s="14"/>
      <c r="SHE95" s="14"/>
      <c r="SHF95" s="14"/>
      <c r="SHG95" s="14"/>
      <c r="SHH95" s="14"/>
      <c r="SHI95" s="14"/>
      <c r="SHJ95" s="14"/>
      <c r="SHK95" s="14"/>
      <c r="SHL95" s="14"/>
      <c r="SHM95" s="14"/>
      <c r="SHN95" s="14"/>
      <c r="SHO95" s="14"/>
      <c r="SHP95" s="14"/>
      <c r="SHQ95" s="14"/>
      <c r="SHR95" s="14"/>
      <c r="SHS95" s="14"/>
      <c r="SHT95" s="14"/>
      <c r="SHU95" s="14"/>
      <c r="SHV95" s="14"/>
      <c r="SHW95" s="14"/>
      <c r="SHX95" s="14"/>
      <c r="SHY95" s="14"/>
      <c r="SHZ95" s="14"/>
      <c r="SIA95" s="14"/>
      <c r="SIB95" s="14"/>
      <c r="SIC95" s="14"/>
      <c r="SID95" s="14"/>
      <c r="SIE95" s="14"/>
      <c r="SIF95" s="14"/>
      <c r="SIG95" s="14"/>
      <c r="SIH95" s="14"/>
      <c r="SII95" s="14"/>
      <c r="SIJ95" s="14"/>
      <c r="SIK95" s="14"/>
      <c r="SIL95" s="14"/>
      <c r="SIM95" s="14"/>
      <c r="SIN95" s="14"/>
      <c r="SIO95" s="14"/>
      <c r="SIP95" s="14"/>
      <c r="SIQ95" s="14"/>
      <c r="SIR95" s="14"/>
      <c r="SIS95" s="14"/>
      <c r="SIT95" s="14"/>
      <c r="SIU95" s="14"/>
      <c r="SIV95" s="14"/>
      <c r="SIW95" s="14"/>
      <c r="SIX95" s="14"/>
      <c r="SIY95" s="14"/>
      <c r="SIZ95" s="14"/>
      <c r="SJA95" s="14"/>
      <c r="SJB95" s="14"/>
      <c r="SJC95" s="14"/>
      <c r="SJD95" s="14"/>
      <c r="SJE95" s="14"/>
      <c r="SJF95" s="14"/>
      <c r="SJG95" s="14"/>
      <c r="SJH95" s="14"/>
      <c r="SJI95" s="14"/>
      <c r="SJJ95" s="14"/>
      <c r="SJK95" s="14"/>
      <c r="SJL95" s="14"/>
      <c r="SJM95" s="14"/>
      <c r="SJN95" s="14"/>
      <c r="SJO95" s="14"/>
      <c r="SJP95" s="14"/>
      <c r="SJQ95" s="14"/>
      <c r="SJR95" s="14"/>
      <c r="SJS95" s="14"/>
      <c r="SJT95" s="14"/>
      <c r="SJU95" s="14"/>
      <c r="SJV95" s="14"/>
      <c r="SJW95" s="14"/>
      <c r="SJX95" s="14"/>
      <c r="SJY95" s="14"/>
      <c r="SJZ95" s="14"/>
      <c r="SKA95" s="14"/>
      <c r="SKB95" s="14"/>
      <c r="SKC95" s="14"/>
      <c r="SKD95" s="14"/>
      <c r="SKE95" s="14"/>
      <c r="SKF95" s="14"/>
      <c r="SKG95" s="14"/>
      <c r="SKH95" s="14"/>
      <c r="SKI95" s="14"/>
      <c r="SKJ95" s="14"/>
      <c r="SKK95" s="14"/>
      <c r="SKL95" s="14"/>
      <c r="SKM95" s="14"/>
      <c r="SKN95" s="14"/>
      <c r="SKO95" s="14"/>
      <c r="SKP95" s="14"/>
      <c r="SKQ95" s="14"/>
      <c r="SKR95" s="14"/>
      <c r="SKS95" s="14"/>
      <c r="SKT95" s="14"/>
      <c r="SKU95" s="14"/>
      <c r="SKV95" s="14"/>
      <c r="SKW95" s="14"/>
      <c r="SKX95" s="14"/>
      <c r="SKY95" s="14"/>
      <c r="SKZ95" s="14"/>
      <c r="SLA95" s="14"/>
      <c r="SLB95" s="14"/>
      <c r="SLC95" s="14"/>
      <c r="SLD95" s="14"/>
      <c r="SLE95" s="14"/>
      <c r="SLF95" s="14"/>
      <c r="SLG95" s="14"/>
      <c r="SLH95" s="14"/>
      <c r="SLI95" s="14"/>
      <c r="SLJ95" s="14"/>
      <c r="SLK95" s="14"/>
      <c r="SLL95" s="14"/>
      <c r="SLM95" s="14"/>
      <c r="SLN95" s="14"/>
      <c r="SLO95" s="14"/>
      <c r="SLP95" s="14"/>
      <c r="SLQ95" s="14"/>
      <c r="SLR95" s="14"/>
      <c r="SLS95" s="14"/>
      <c r="SLT95" s="14"/>
      <c r="SLU95" s="14"/>
      <c r="SLV95" s="14"/>
      <c r="SLW95" s="14"/>
      <c r="SLX95" s="14"/>
      <c r="SLY95" s="14"/>
      <c r="SLZ95" s="14"/>
      <c r="SMA95" s="14"/>
      <c r="SMB95" s="14"/>
      <c r="SMC95" s="14"/>
      <c r="SMD95" s="14"/>
      <c r="SME95" s="14"/>
      <c r="SMF95" s="14"/>
      <c r="SMG95" s="14"/>
      <c r="SMH95" s="14"/>
      <c r="SMI95" s="14"/>
      <c r="SMJ95" s="14"/>
      <c r="SMK95" s="14"/>
      <c r="SML95" s="14"/>
      <c r="SMM95" s="14"/>
      <c r="SMN95" s="14"/>
      <c r="SMO95" s="14"/>
      <c r="SMP95" s="14"/>
      <c r="SMQ95" s="14"/>
      <c r="SMR95" s="14"/>
      <c r="SMS95" s="14"/>
      <c r="SMT95" s="14"/>
      <c r="SMU95" s="14"/>
      <c r="SMV95" s="14"/>
      <c r="SMW95" s="14"/>
      <c r="SMX95" s="14"/>
      <c r="SMY95" s="14"/>
      <c r="SMZ95" s="14"/>
      <c r="SNA95" s="14"/>
      <c r="SNB95" s="14"/>
      <c r="SNC95" s="14"/>
      <c r="SND95" s="14"/>
      <c r="SNE95" s="14"/>
      <c r="SNF95" s="14"/>
      <c r="SNG95" s="14"/>
      <c r="SNH95" s="14"/>
      <c r="SNI95" s="14"/>
      <c r="SNJ95" s="14"/>
      <c r="SNK95" s="14"/>
      <c r="SNL95" s="14"/>
      <c r="SNM95" s="14"/>
      <c r="SNN95" s="14"/>
      <c r="SNO95" s="14"/>
      <c r="SNP95" s="14"/>
      <c r="SNQ95" s="14"/>
      <c r="SNR95" s="14"/>
      <c r="SNS95" s="14"/>
      <c r="SNT95" s="14"/>
      <c r="SNU95" s="14"/>
      <c r="SNV95" s="14"/>
      <c r="SNW95" s="14"/>
      <c r="SNX95" s="14"/>
      <c r="SNY95" s="14"/>
      <c r="SNZ95" s="14"/>
      <c r="SOA95" s="14"/>
      <c r="SOB95" s="14"/>
      <c r="SOC95" s="14"/>
      <c r="SOD95" s="14"/>
      <c r="SOE95" s="14"/>
      <c r="SOF95" s="14"/>
      <c r="SOG95" s="14"/>
      <c r="SOH95" s="14"/>
      <c r="SOI95" s="14"/>
      <c r="SOJ95" s="14"/>
      <c r="SOK95" s="14"/>
      <c r="SOL95" s="14"/>
      <c r="SOM95" s="14"/>
      <c r="SON95" s="14"/>
      <c r="SOO95" s="14"/>
      <c r="SOP95" s="14"/>
      <c r="SOQ95" s="14"/>
      <c r="SOR95" s="14"/>
      <c r="SOS95" s="14"/>
      <c r="SOT95" s="14"/>
      <c r="SOU95" s="14"/>
      <c r="SOV95" s="14"/>
      <c r="SOW95" s="14"/>
      <c r="SOX95" s="14"/>
      <c r="SOY95" s="14"/>
      <c r="SOZ95" s="14"/>
      <c r="SPA95" s="14"/>
      <c r="SPB95" s="14"/>
      <c r="SPC95" s="14"/>
      <c r="SPD95" s="14"/>
      <c r="SPE95" s="14"/>
      <c r="SPF95" s="14"/>
      <c r="SPG95" s="14"/>
      <c r="SPH95" s="14"/>
      <c r="SPI95" s="14"/>
      <c r="SPJ95" s="14"/>
      <c r="SPK95" s="14"/>
      <c r="SPL95" s="14"/>
      <c r="SPM95" s="14"/>
      <c r="SPN95" s="14"/>
      <c r="SPO95" s="14"/>
      <c r="SPP95" s="14"/>
      <c r="SPQ95" s="14"/>
      <c r="SPR95" s="14"/>
      <c r="SPS95" s="14"/>
      <c r="SPT95" s="14"/>
      <c r="SPU95" s="14"/>
      <c r="SPV95" s="14"/>
      <c r="SPW95" s="14"/>
      <c r="SPX95" s="14"/>
      <c r="SPY95" s="14"/>
      <c r="SPZ95" s="14"/>
      <c r="SQA95" s="14"/>
      <c r="SQB95" s="14"/>
      <c r="SQC95" s="14"/>
      <c r="SQD95" s="14"/>
      <c r="SQE95" s="14"/>
      <c r="SQF95" s="14"/>
      <c r="SQG95" s="14"/>
      <c r="SQH95" s="14"/>
      <c r="SQI95" s="14"/>
      <c r="SQJ95" s="14"/>
      <c r="SQK95" s="14"/>
      <c r="SQL95" s="14"/>
      <c r="SQM95" s="14"/>
      <c r="SQN95" s="14"/>
      <c r="SQO95" s="14"/>
      <c r="SQP95" s="14"/>
      <c r="SQQ95" s="14"/>
      <c r="SQR95" s="14"/>
      <c r="SQS95" s="14"/>
      <c r="SQT95" s="14"/>
      <c r="SQU95" s="14"/>
      <c r="SQV95" s="14"/>
      <c r="SQW95" s="14"/>
      <c r="SQX95" s="14"/>
      <c r="SQY95" s="14"/>
      <c r="SQZ95" s="14"/>
      <c r="SRA95" s="14"/>
      <c r="SRB95" s="14"/>
      <c r="SRC95" s="14"/>
      <c r="SRD95" s="14"/>
      <c r="SRE95" s="14"/>
      <c r="SRF95" s="14"/>
      <c r="SRG95" s="14"/>
      <c r="SRH95" s="14"/>
      <c r="SRI95" s="14"/>
      <c r="SRJ95" s="14"/>
      <c r="SRK95" s="14"/>
      <c r="SRL95" s="14"/>
      <c r="SRM95" s="14"/>
      <c r="SRN95" s="14"/>
      <c r="SRO95" s="14"/>
      <c r="SRP95" s="14"/>
      <c r="SRQ95" s="14"/>
      <c r="SRR95" s="14"/>
      <c r="SRS95" s="14"/>
      <c r="SRT95" s="14"/>
      <c r="SRU95" s="14"/>
      <c r="SRV95" s="14"/>
      <c r="SRW95" s="14"/>
      <c r="SRX95" s="14"/>
      <c r="SRY95" s="14"/>
      <c r="SRZ95" s="14"/>
      <c r="SSA95" s="14"/>
      <c r="SSB95" s="14"/>
      <c r="SSC95" s="14"/>
      <c r="SSD95" s="14"/>
      <c r="SSE95" s="14"/>
      <c r="SSF95" s="14"/>
      <c r="SSG95" s="14"/>
      <c r="SSH95" s="14"/>
      <c r="SSI95" s="14"/>
      <c r="SSJ95" s="14"/>
      <c r="SSK95" s="14"/>
      <c r="SSL95" s="14"/>
      <c r="SSM95" s="14"/>
      <c r="SSN95" s="14"/>
      <c r="SSO95" s="14"/>
      <c r="SSP95" s="14"/>
      <c r="SSQ95" s="14"/>
      <c r="SSR95" s="14"/>
      <c r="SSS95" s="14"/>
      <c r="SST95" s="14"/>
      <c r="SSU95" s="14"/>
      <c r="SSV95" s="14"/>
      <c r="SSW95" s="14"/>
      <c r="SSX95" s="14"/>
      <c r="SSY95" s="14"/>
      <c r="SSZ95" s="14"/>
      <c r="STA95" s="14"/>
      <c r="STB95" s="14"/>
      <c r="STC95" s="14"/>
      <c r="STD95" s="14"/>
      <c r="STE95" s="14"/>
      <c r="STF95" s="14"/>
      <c r="STG95" s="14"/>
      <c r="STH95" s="14"/>
      <c r="STI95" s="14"/>
      <c r="STJ95" s="14"/>
      <c r="STK95" s="14"/>
      <c r="STL95" s="14"/>
      <c r="STM95" s="14"/>
      <c r="STN95" s="14"/>
      <c r="STO95" s="14"/>
      <c r="STP95" s="14"/>
      <c r="STQ95" s="14"/>
      <c r="STR95" s="14"/>
      <c r="STS95" s="14"/>
      <c r="STT95" s="14"/>
      <c r="STU95" s="14"/>
      <c r="STV95" s="14"/>
      <c r="STW95" s="14"/>
      <c r="STX95" s="14"/>
      <c r="STY95" s="14"/>
      <c r="STZ95" s="14"/>
      <c r="SUA95" s="14"/>
      <c r="SUB95" s="14"/>
      <c r="SUC95" s="14"/>
      <c r="SUD95" s="14"/>
      <c r="SUE95" s="14"/>
      <c r="SUF95" s="14"/>
      <c r="SUG95" s="14"/>
      <c r="SUH95" s="14"/>
      <c r="SUI95" s="14"/>
      <c r="SUJ95" s="14"/>
      <c r="SUK95" s="14"/>
      <c r="SUL95" s="14"/>
      <c r="SUM95" s="14"/>
      <c r="SUN95" s="14"/>
      <c r="SUO95" s="14"/>
      <c r="SUP95" s="14"/>
      <c r="SUQ95" s="14"/>
      <c r="SUR95" s="14"/>
      <c r="SUS95" s="14"/>
      <c r="SUT95" s="14"/>
      <c r="SUU95" s="14"/>
      <c r="SUV95" s="14"/>
      <c r="SUW95" s="14"/>
      <c r="SUX95" s="14"/>
      <c r="SUY95" s="14"/>
      <c r="SUZ95" s="14"/>
      <c r="SVA95" s="14"/>
      <c r="SVB95" s="14"/>
      <c r="SVC95" s="14"/>
      <c r="SVD95" s="14"/>
      <c r="SVE95" s="14"/>
      <c r="SVF95" s="14"/>
      <c r="SVG95" s="14"/>
      <c r="SVH95" s="14"/>
      <c r="SVI95" s="14"/>
      <c r="SVJ95" s="14"/>
      <c r="SVK95" s="14"/>
      <c r="SVL95" s="14"/>
      <c r="SVM95" s="14"/>
      <c r="SVN95" s="14"/>
      <c r="SVO95" s="14"/>
      <c r="SVP95" s="14"/>
      <c r="SVQ95" s="14"/>
      <c r="SVR95" s="14"/>
      <c r="SVS95" s="14"/>
      <c r="SVT95" s="14"/>
      <c r="SVU95" s="14"/>
      <c r="SVV95" s="14"/>
      <c r="SVW95" s="14"/>
      <c r="SVX95" s="14"/>
      <c r="SVY95" s="14"/>
      <c r="SVZ95" s="14"/>
      <c r="SWA95" s="14"/>
      <c r="SWB95" s="14"/>
      <c r="SWC95" s="14"/>
      <c r="SWD95" s="14"/>
      <c r="SWE95" s="14"/>
      <c r="SWF95" s="14"/>
      <c r="SWG95" s="14"/>
      <c r="SWH95" s="14"/>
      <c r="SWI95" s="14"/>
      <c r="SWJ95" s="14"/>
      <c r="SWK95" s="14"/>
      <c r="SWL95" s="14"/>
      <c r="SWM95" s="14"/>
      <c r="SWN95" s="14"/>
      <c r="SWO95" s="14"/>
      <c r="SWP95" s="14"/>
      <c r="SWQ95" s="14"/>
      <c r="SWR95" s="14"/>
      <c r="SWS95" s="14"/>
      <c r="SWT95" s="14"/>
      <c r="SWU95" s="14"/>
      <c r="SWV95" s="14"/>
      <c r="SWW95" s="14"/>
      <c r="SWX95" s="14"/>
      <c r="SWY95" s="14"/>
      <c r="SWZ95" s="14"/>
      <c r="SXA95" s="14"/>
      <c r="SXB95" s="14"/>
      <c r="SXC95" s="14"/>
      <c r="SXD95" s="14"/>
      <c r="SXE95" s="14"/>
      <c r="SXF95" s="14"/>
      <c r="SXG95" s="14"/>
      <c r="SXH95" s="14"/>
      <c r="SXI95" s="14"/>
      <c r="SXJ95" s="14"/>
      <c r="SXK95" s="14"/>
      <c r="SXL95" s="14"/>
      <c r="SXM95" s="14"/>
      <c r="SXN95" s="14"/>
      <c r="SXO95" s="14"/>
      <c r="SXP95" s="14"/>
      <c r="SXQ95" s="14"/>
      <c r="SXR95" s="14"/>
      <c r="SXS95" s="14"/>
      <c r="SXT95" s="14"/>
      <c r="SXU95" s="14"/>
      <c r="SXV95" s="14"/>
      <c r="SXW95" s="14"/>
      <c r="SXX95" s="14"/>
      <c r="SXY95" s="14"/>
      <c r="SXZ95" s="14"/>
      <c r="SYA95" s="14"/>
      <c r="SYB95" s="14"/>
      <c r="SYC95" s="14"/>
      <c r="SYD95" s="14"/>
      <c r="SYE95" s="14"/>
      <c r="SYF95" s="14"/>
      <c r="SYG95" s="14"/>
      <c r="SYH95" s="14"/>
      <c r="SYI95" s="14"/>
      <c r="SYJ95" s="14"/>
      <c r="SYK95" s="14"/>
      <c r="SYL95" s="14"/>
      <c r="SYM95" s="14"/>
      <c r="SYN95" s="14"/>
      <c r="SYO95" s="14"/>
      <c r="SYP95" s="14"/>
      <c r="SYQ95" s="14"/>
      <c r="SYR95" s="14"/>
      <c r="SYS95" s="14"/>
      <c r="SYT95" s="14"/>
      <c r="SYU95" s="14"/>
      <c r="SYV95" s="14"/>
      <c r="SYW95" s="14"/>
      <c r="SYX95" s="14"/>
      <c r="SYY95" s="14"/>
      <c r="SYZ95" s="14"/>
      <c r="SZA95" s="14"/>
      <c r="SZB95" s="14"/>
      <c r="SZC95" s="14"/>
      <c r="SZD95" s="14"/>
      <c r="SZE95" s="14"/>
      <c r="SZF95" s="14"/>
      <c r="SZG95" s="14"/>
      <c r="SZH95" s="14"/>
      <c r="SZI95" s="14"/>
      <c r="SZJ95" s="14"/>
      <c r="SZK95" s="14"/>
      <c r="SZL95" s="14"/>
      <c r="SZM95" s="14"/>
      <c r="SZN95" s="14"/>
      <c r="SZO95" s="14"/>
      <c r="SZP95" s="14"/>
      <c r="SZQ95" s="14"/>
      <c r="SZR95" s="14"/>
      <c r="SZS95" s="14"/>
      <c r="SZT95" s="14"/>
      <c r="SZU95" s="14"/>
      <c r="SZV95" s="14"/>
      <c r="SZW95" s="14"/>
      <c r="SZX95" s="14"/>
      <c r="SZY95" s="14"/>
      <c r="SZZ95" s="14"/>
      <c r="TAA95" s="14"/>
      <c r="TAB95" s="14"/>
      <c r="TAC95" s="14"/>
      <c r="TAD95" s="14"/>
      <c r="TAE95" s="14"/>
      <c r="TAF95" s="14"/>
      <c r="TAG95" s="14"/>
      <c r="TAH95" s="14"/>
      <c r="TAI95" s="14"/>
      <c r="TAJ95" s="14"/>
      <c r="TAK95" s="14"/>
      <c r="TAL95" s="14"/>
      <c r="TAM95" s="14"/>
      <c r="TAN95" s="14"/>
      <c r="TAO95" s="14"/>
      <c r="TAP95" s="14"/>
      <c r="TAQ95" s="14"/>
      <c r="TAR95" s="14"/>
      <c r="TAS95" s="14"/>
      <c r="TAT95" s="14"/>
      <c r="TAU95" s="14"/>
      <c r="TAV95" s="14"/>
      <c r="TAW95" s="14"/>
      <c r="TAX95" s="14"/>
      <c r="TAY95" s="14"/>
      <c r="TAZ95" s="14"/>
      <c r="TBA95" s="14"/>
      <c r="TBB95" s="14"/>
      <c r="TBC95" s="14"/>
      <c r="TBD95" s="14"/>
      <c r="TBE95" s="14"/>
      <c r="TBF95" s="14"/>
      <c r="TBG95" s="14"/>
      <c r="TBH95" s="14"/>
      <c r="TBI95" s="14"/>
      <c r="TBJ95" s="14"/>
      <c r="TBK95" s="14"/>
      <c r="TBL95" s="14"/>
      <c r="TBM95" s="14"/>
      <c r="TBN95" s="14"/>
      <c r="TBO95" s="14"/>
      <c r="TBP95" s="14"/>
      <c r="TBQ95" s="14"/>
      <c r="TBR95" s="14"/>
      <c r="TBS95" s="14"/>
      <c r="TBT95" s="14"/>
      <c r="TBU95" s="14"/>
      <c r="TBV95" s="14"/>
      <c r="TBW95" s="14"/>
      <c r="TBX95" s="14"/>
      <c r="TBY95" s="14"/>
      <c r="TBZ95" s="14"/>
      <c r="TCA95" s="14"/>
      <c r="TCB95" s="14"/>
      <c r="TCC95" s="14"/>
      <c r="TCD95" s="14"/>
      <c r="TCE95" s="14"/>
      <c r="TCF95" s="14"/>
      <c r="TCG95" s="14"/>
      <c r="TCH95" s="14"/>
      <c r="TCI95" s="14"/>
      <c r="TCJ95" s="14"/>
      <c r="TCK95" s="14"/>
      <c r="TCL95" s="14"/>
      <c r="TCM95" s="14"/>
      <c r="TCN95" s="14"/>
      <c r="TCO95" s="14"/>
      <c r="TCP95" s="14"/>
      <c r="TCQ95" s="14"/>
      <c r="TCR95" s="14"/>
      <c r="TCS95" s="14"/>
      <c r="TCT95" s="14"/>
      <c r="TCU95" s="14"/>
      <c r="TCV95" s="14"/>
      <c r="TCW95" s="14"/>
      <c r="TCX95" s="14"/>
      <c r="TCY95" s="14"/>
      <c r="TCZ95" s="14"/>
      <c r="TDA95" s="14"/>
      <c r="TDB95" s="14"/>
      <c r="TDC95" s="14"/>
      <c r="TDD95" s="14"/>
      <c r="TDE95" s="14"/>
      <c r="TDF95" s="14"/>
      <c r="TDG95" s="14"/>
      <c r="TDH95" s="14"/>
      <c r="TDI95" s="14"/>
      <c r="TDJ95" s="14"/>
      <c r="TDK95" s="14"/>
      <c r="TDL95" s="14"/>
      <c r="TDM95" s="14"/>
      <c r="TDN95" s="14"/>
      <c r="TDO95" s="14"/>
      <c r="TDP95" s="14"/>
      <c r="TDQ95" s="14"/>
      <c r="TDR95" s="14"/>
      <c r="TDS95" s="14"/>
      <c r="TDT95" s="14"/>
      <c r="TDU95" s="14"/>
      <c r="TDV95" s="14"/>
      <c r="TDW95" s="14"/>
      <c r="TDX95" s="14"/>
      <c r="TDY95" s="14"/>
      <c r="TDZ95" s="14"/>
      <c r="TEA95" s="14"/>
      <c r="TEB95" s="14"/>
      <c r="TEC95" s="14"/>
      <c r="TED95" s="14"/>
      <c r="TEE95" s="14"/>
      <c r="TEF95" s="14"/>
      <c r="TEG95" s="14"/>
      <c r="TEH95" s="14"/>
      <c r="TEI95" s="14"/>
      <c r="TEJ95" s="14"/>
      <c r="TEK95" s="14"/>
      <c r="TEL95" s="14"/>
      <c r="TEM95" s="14"/>
      <c r="TEN95" s="14"/>
      <c r="TEO95" s="14"/>
      <c r="TEP95" s="14"/>
      <c r="TEQ95" s="14"/>
      <c r="TER95" s="14"/>
      <c r="TES95" s="14"/>
      <c r="TET95" s="14"/>
      <c r="TEU95" s="14"/>
      <c r="TEV95" s="14"/>
      <c r="TEW95" s="14"/>
      <c r="TEX95" s="14"/>
      <c r="TEY95" s="14"/>
      <c r="TEZ95" s="14"/>
      <c r="TFA95" s="14"/>
      <c r="TFB95" s="14"/>
      <c r="TFC95" s="14"/>
      <c r="TFD95" s="14"/>
      <c r="TFE95" s="14"/>
      <c r="TFF95" s="14"/>
      <c r="TFG95" s="14"/>
      <c r="TFH95" s="14"/>
      <c r="TFI95" s="14"/>
      <c r="TFJ95" s="14"/>
      <c r="TFK95" s="14"/>
      <c r="TFL95" s="14"/>
      <c r="TFM95" s="14"/>
      <c r="TFN95" s="14"/>
      <c r="TFO95" s="14"/>
      <c r="TFP95" s="14"/>
      <c r="TFQ95" s="14"/>
      <c r="TFR95" s="14"/>
      <c r="TFS95" s="14"/>
      <c r="TFT95" s="14"/>
      <c r="TFU95" s="14"/>
      <c r="TFV95" s="14"/>
      <c r="TFW95" s="14"/>
      <c r="TFX95" s="14"/>
      <c r="TFY95" s="14"/>
      <c r="TFZ95" s="14"/>
      <c r="TGA95" s="14"/>
      <c r="TGB95" s="14"/>
      <c r="TGC95" s="14"/>
      <c r="TGD95" s="14"/>
      <c r="TGE95" s="14"/>
      <c r="TGF95" s="14"/>
      <c r="TGG95" s="14"/>
      <c r="TGH95" s="14"/>
      <c r="TGI95" s="14"/>
      <c r="TGJ95" s="14"/>
      <c r="TGK95" s="14"/>
      <c r="TGL95" s="14"/>
      <c r="TGM95" s="14"/>
      <c r="TGN95" s="14"/>
      <c r="TGO95" s="14"/>
      <c r="TGP95" s="14"/>
      <c r="TGQ95" s="14"/>
      <c r="TGR95" s="14"/>
      <c r="TGS95" s="14"/>
      <c r="TGT95" s="14"/>
      <c r="TGU95" s="14"/>
      <c r="TGV95" s="14"/>
      <c r="TGW95" s="14"/>
      <c r="TGX95" s="14"/>
      <c r="TGY95" s="14"/>
      <c r="TGZ95" s="14"/>
      <c r="THA95" s="14"/>
      <c r="THB95" s="14"/>
      <c r="THC95" s="14"/>
      <c r="THD95" s="14"/>
      <c r="THE95" s="14"/>
      <c r="THF95" s="14"/>
      <c r="THG95" s="14"/>
      <c r="THH95" s="14"/>
      <c r="THI95" s="14"/>
      <c r="THJ95" s="14"/>
      <c r="THK95" s="14"/>
      <c r="THL95" s="14"/>
      <c r="THM95" s="14"/>
      <c r="THN95" s="14"/>
      <c r="THO95" s="14"/>
      <c r="THP95" s="14"/>
      <c r="THQ95" s="14"/>
      <c r="THR95" s="14"/>
      <c r="THS95" s="14"/>
      <c r="THT95" s="14"/>
      <c r="THU95" s="14"/>
      <c r="THV95" s="14"/>
      <c r="THW95" s="14"/>
      <c r="THX95" s="14"/>
      <c r="THY95" s="14"/>
      <c r="THZ95" s="14"/>
      <c r="TIA95" s="14"/>
      <c r="TIB95" s="14"/>
      <c r="TIC95" s="14"/>
      <c r="TID95" s="14"/>
      <c r="TIE95" s="14"/>
      <c r="TIF95" s="14"/>
      <c r="TIG95" s="14"/>
      <c r="TIH95" s="14"/>
      <c r="TII95" s="14"/>
      <c r="TIJ95" s="14"/>
      <c r="TIK95" s="14"/>
      <c r="TIL95" s="14"/>
      <c r="TIM95" s="14"/>
      <c r="TIN95" s="14"/>
      <c r="TIO95" s="14"/>
      <c r="TIP95" s="14"/>
      <c r="TIQ95" s="14"/>
      <c r="TIR95" s="14"/>
      <c r="TIS95" s="14"/>
      <c r="TIT95" s="14"/>
      <c r="TIU95" s="14"/>
      <c r="TIV95" s="14"/>
      <c r="TIW95" s="14"/>
      <c r="TIX95" s="14"/>
      <c r="TIY95" s="14"/>
      <c r="TIZ95" s="14"/>
      <c r="TJA95" s="14"/>
      <c r="TJB95" s="14"/>
      <c r="TJC95" s="14"/>
      <c r="TJD95" s="14"/>
      <c r="TJE95" s="14"/>
      <c r="TJF95" s="14"/>
      <c r="TJG95" s="14"/>
      <c r="TJH95" s="14"/>
      <c r="TJI95" s="14"/>
      <c r="TJJ95" s="14"/>
      <c r="TJK95" s="14"/>
      <c r="TJL95" s="14"/>
      <c r="TJM95" s="14"/>
      <c r="TJN95" s="14"/>
      <c r="TJO95" s="14"/>
      <c r="TJP95" s="14"/>
      <c r="TJQ95" s="14"/>
      <c r="TJR95" s="14"/>
      <c r="TJS95" s="14"/>
      <c r="TJT95" s="14"/>
      <c r="TJU95" s="14"/>
      <c r="TJV95" s="14"/>
      <c r="TJW95" s="14"/>
      <c r="TJX95" s="14"/>
      <c r="TJY95" s="14"/>
      <c r="TJZ95" s="14"/>
      <c r="TKA95" s="14"/>
      <c r="TKB95" s="14"/>
      <c r="TKC95" s="14"/>
      <c r="TKD95" s="14"/>
      <c r="TKE95" s="14"/>
      <c r="TKF95" s="14"/>
      <c r="TKG95" s="14"/>
      <c r="TKH95" s="14"/>
      <c r="TKI95" s="14"/>
      <c r="TKJ95" s="14"/>
      <c r="TKK95" s="14"/>
      <c r="TKL95" s="14"/>
      <c r="TKM95" s="14"/>
      <c r="TKN95" s="14"/>
      <c r="TKO95" s="14"/>
      <c r="TKP95" s="14"/>
      <c r="TKQ95" s="14"/>
      <c r="TKR95" s="14"/>
      <c r="TKS95" s="14"/>
      <c r="TKT95" s="14"/>
      <c r="TKU95" s="14"/>
      <c r="TKV95" s="14"/>
      <c r="TKW95" s="14"/>
      <c r="TKX95" s="14"/>
      <c r="TKY95" s="14"/>
      <c r="TKZ95" s="14"/>
      <c r="TLA95" s="14"/>
      <c r="TLB95" s="14"/>
      <c r="TLC95" s="14"/>
      <c r="TLD95" s="14"/>
      <c r="TLE95" s="14"/>
      <c r="TLF95" s="14"/>
      <c r="TLG95" s="14"/>
      <c r="TLH95" s="14"/>
      <c r="TLI95" s="14"/>
      <c r="TLJ95" s="14"/>
      <c r="TLK95" s="14"/>
      <c r="TLL95" s="14"/>
      <c r="TLM95" s="14"/>
      <c r="TLN95" s="14"/>
      <c r="TLO95" s="14"/>
      <c r="TLP95" s="14"/>
      <c r="TLQ95" s="14"/>
      <c r="TLR95" s="14"/>
      <c r="TLS95" s="14"/>
      <c r="TLT95" s="14"/>
      <c r="TLU95" s="14"/>
      <c r="TLV95" s="14"/>
      <c r="TLW95" s="14"/>
      <c r="TLX95" s="14"/>
      <c r="TLY95" s="14"/>
      <c r="TLZ95" s="14"/>
      <c r="TMA95" s="14"/>
      <c r="TMB95" s="14"/>
      <c r="TMC95" s="14"/>
      <c r="TMD95" s="14"/>
      <c r="TME95" s="14"/>
      <c r="TMF95" s="14"/>
      <c r="TMG95" s="14"/>
      <c r="TMH95" s="14"/>
      <c r="TMI95" s="14"/>
      <c r="TMJ95" s="14"/>
      <c r="TMK95" s="14"/>
      <c r="TML95" s="14"/>
      <c r="TMM95" s="14"/>
      <c r="TMN95" s="14"/>
      <c r="TMO95" s="14"/>
      <c r="TMP95" s="14"/>
      <c r="TMQ95" s="14"/>
      <c r="TMR95" s="14"/>
      <c r="TMS95" s="14"/>
      <c r="TMT95" s="14"/>
      <c r="TMU95" s="14"/>
      <c r="TMV95" s="14"/>
      <c r="TMW95" s="14"/>
      <c r="TMX95" s="14"/>
      <c r="TMY95" s="14"/>
      <c r="TMZ95" s="14"/>
      <c r="TNA95" s="14"/>
      <c r="TNB95" s="14"/>
      <c r="TNC95" s="14"/>
      <c r="TND95" s="14"/>
      <c r="TNE95" s="14"/>
      <c r="TNF95" s="14"/>
      <c r="TNG95" s="14"/>
      <c r="TNH95" s="14"/>
      <c r="TNI95" s="14"/>
      <c r="TNJ95" s="14"/>
      <c r="TNK95" s="14"/>
      <c r="TNL95" s="14"/>
      <c r="TNM95" s="14"/>
      <c r="TNN95" s="14"/>
      <c r="TNO95" s="14"/>
      <c r="TNP95" s="14"/>
      <c r="TNQ95" s="14"/>
      <c r="TNR95" s="14"/>
      <c r="TNS95" s="14"/>
      <c r="TNT95" s="14"/>
      <c r="TNU95" s="14"/>
      <c r="TNV95" s="14"/>
      <c r="TNW95" s="14"/>
      <c r="TNX95" s="14"/>
      <c r="TNY95" s="14"/>
      <c r="TNZ95" s="14"/>
      <c r="TOA95" s="14"/>
      <c r="TOB95" s="14"/>
      <c r="TOC95" s="14"/>
      <c r="TOD95" s="14"/>
      <c r="TOE95" s="14"/>
      <c r="TOF95" s="14"/>
      <c r="TOG95" s="14"/>
      <c r="TOH95" s="14"/>
      <c r="TOI95" s="14"/>
      <c r="TOJ95" s="14"/>
      <c r="TOK95" s="14"/>
      <c r="TOL95" s="14"/>
      <c r="TOM95" s="14"/>
      <c r="TON95" s="14"/>
      <c r="TOO95" s="14"/>
      <c r="TOP95" s="14"/>
      <c r="TOQ95" s="14"/>
      <c r="TOR95" s="14"/>
      <c r="TOS95" s="14"/>
      <c r="TOT95" s="14"/>
      <c r="TOU95" s="14"/>
      <c r="TOV95" s="14"/>
      <c r="TOW95" s="14"/>
      <c r="TOX95" s="14"/>
      <c r="TOY95" s="14"/>
      <c r="TOZ95" s="14"/>
      <c r="TPA95" s="14"/>
      <c r="TPB95" s="14"/>
      <c r="TPC95" s="14"/>
      <c r="TPD95" s="14"/>
      <c r="TPE95" s="14"/>
      <c r="TPF95" s="14"/>
      <c r="TPG95" s="14"/>
      <c r="TPH95" s="14"/>
      <c r="TPI95" s="14"/>
      <c r="TPJ95" s="14"/>
      <c r="TPK95" s="14"/>
      <c r="TPL95" s="14"/>
      <c r="TPM95" s="14"/>
      <c r="TPN95" s="14"/>
      <c r="TPO95" s="14"/>
      <c r="TPP95" s="14"/>
      <c r="TPQ95" s="14"/>
      <c r="TPR95" s="14"/>
      <c r="TPS95" s="14"/>
      <c r="TPT95" s="14"/>
      <c r="TPU95" s="14"/>
      <c r="TPV95" s="14"/>
      <c r="TPW95" s="14"/>
      <c r="TPX95" s="14"/>
      <c r="TPY95" s="14"/>
      <c r="TPZ95" s="14"/>
      <c r="TQA95" s="14"/>
      <c r="TQB95" s="14"/>
      <c r="TQC95" s="14"/>
      <c r="TQD95" s="14"/>
      <c r="TQE95" s="14"/>
      <c r="TQF95" s="14"/>
      <c r="TQG95" s="14"/>
      <c r="TQH95" s="14"/>
      <c r="TQI95" s="14"/>
      <c r="TQJ95" s="14"/>
      <c r="TQK95" s="14"/>
      <c r="TQL95" s="14"/>
      <c r="TQM95" s="14"/>
      <c r="TQN95" s="14"/>
      <c r="TQO95" s="14"/>
      <c r="TQP95" s="14"/>
      <c r="TQQ95" s="14"/>
      <c r="TQR95" s="14"/>
      <c r="TQS95" s="14"/>
      <c r="TQT95" s="14"/>
      <c r="TQU95" s="14"/>
      <c r="TQV95" s="14"/>
      <c r="TQW95" s="14"/>
      <c r="TQX95" s="14"/>
      <c r="TQY95" s="14"/>
      <c r="TQZ95" s="14"/>
      <c r="TRA95" s="14"/>
      <c r="TRB95" s="14"/>
      <c r="TRC95" s="14"/>
      <c r="TRD95" s="14"/>
      <c r="TRE95" s="14"/>
      <c r="TRF95" s="14"/>
      <c r="TRG95" s="14"/>
      <c r="TRH95" s="14"/>
      <c r="TRI95" s="14"/>
      <c r="TRJ95" s="14"/>
      <c r="TRK95" s="14"/>
      <c r="TRL95" s="14"/>
      <c r="TRM95" s="14"/>
      <c r="TRN95" s="14"/>
      <c r="TRO95" s="14"/>
      <c r="TRP95" s="14"/>
      <c r="TRQ95" s="14"/>
      <c r="TRR95" s="14"/>
      <c r="TRS95" s="14"/>
      <c r="TRT95" s="14"/>
      <c r="TRU95" s="14"/>
      <c r="TRV95" s="14"/>
      <c r="TRW95" s="14"/>
      <c r="TRX95" s="14"/>
      <c r="TRY95" s="14"/>
      <c r="TRZ95" s="14"/>
      <c r="TSA95" s="14"/>
      <c r="TSB95" s="14"/>
      <c r="TSC95" s="14"/>
      <c r="TSD95" s="14"/>
      <c r="TSE95" s="14"/>
      <c r="TSF95" s="14"/>
      <c r="TSG95" s="14"/>
      <c r="TSH95" s="14"/>
      <c r="TSI95" s="14"/>
      <c r="TSJ95" s="14"/>
      <c r="TSK95" s="14"/>
      <c r="TSL95" s="14"/>
      <c r="TSM95" s="14"/>
      <c r="TSN95" s="14"/>
      <c r="TSO95" s="14"/>
      <c r="TSP95" s="14"/>
      <c r="TSQ95" s="14"/>
      <c r="TSR95" s="14"/>
      <c r="TSS95" s="14"/>
      <c r="TST95" s="14"/>
      <c r="TSU95" s="14"/>
      <c r="TSV95" s="14"/>
      <c r="TSW95" s="14"/>
      <c r="TSX95" s="14"/>
      <c r="TSY95" s="14"/>
      <c r="TSZ95" s="14"/>
      <c r="TTA95" s="14"/>
      <c r="TTB95" s="14"/>
      <c r="TTC95" s="14"/>
      <c r="TTD95" s="14"/>
      <c r="TTE95" s="14"/>
      <c r="TTF95" s="14"/>
      <c r="TTG95" s="14"/>
      <c r="TTH95" s="14"/>
      <c r="TTI95" s="14"/>
      <c r="TTJ95" s="14"/>
      <c r="TTK95" s="14"/>
      <c r="TTL95" s="14"/>
      <c r="TTM95" s="14"/>
      <c r="TTN95" s="14"/>
      <c r="TTO95" s="14"/>
      <c r="TTP95" s="14"/>
      <c r="TTQ95" s="14"/>
      <c r="TTR95" s="14"/>
      <c r="TTS95" s="14"/>
      <c r="TTT95" s="14"/>
      <c r="TTU95" s="14"/>
      <c r="TTV95" s="14"/>
      <c r="TTW95" s="14"/>
      <c r="TTX95" s="14"/>
      <c r="TTY95" s="14"/>
      <c r="TTZ95" s="14"/>
      <c r="TUA95" s="14"/>
      <c r="TUB95" s="14"/>
      <c r="TUC95" s="14"/>
      <c r="TUD95" s="14"/>
      <c r="TUE95" s="14"/>
      <c r="TUF95" s="14"/>
      <c r="TUG95" s="14"/>
      <c r="TUH95" s="14"/>
      <c r="TUI95" s="14"/>
      <c r="TUJ95" s="14"/>
      <c r="TUK95" s="14"/>
      <c r="TUL95" s="14"/>
      <c r="TUM95" s="14"/>
      <c r="TUN95" s="14"/>
      <c r="TUO95" s="14"/>
      <c r="TUP95" s="14"/>
      <c r="TUQ95" s="14"/>
      <c r="TUR95" s="14"/>
      <c r="TUS95" s="14"/>
      <c r="TUT95" s="14"/>
      <c r="TUU95" s="14"/>
      <c r="TUV95" s="14"/>
      <c r="TUW95" s="14"/>
      <c r="TUX95" s="14"/>
      <c r="TUY95" s="14"/>
      <c r="TUZ95" s="14"/>
      <c r="TVA95" s="14"/>
      <c r="TVB95" s="14"/>
      <c r="TVC95" s="14"/>
      <c r="TVD95" s="14"/>
      <c r="TVE95" s="14"/>
      <c r="TVF95" s="14"/>
      <c r="TVG95" s="14"/>
      <c r="TVH95" s="14"/>
      <c r="TVI95" s="14"/>
      <c r="TVJ95" s="14"/>
      <c r="TVK95" s="14"/>
      <c r="TVL95" s="14"/>
      <c r="TVM95" s="14"/>
      <c r="TVN95" s="14"/>
      <c r="TVO95" s="14"/>
      <c r="TVP95" s="14"/>
      <c r="TVQ95" s="14"/>
      <c r="TVR95" s="14"/>
      <c r="TVS95" s="14"/>
      <c r="TVT95" s="14"/>
      <c r="TVU95" s="14"/>
      <c r="TVV95" s="14"/>
      <c r="TVW95" s="14"/>
      <c r="TVX95" s="14"/>
      <c r="TVY95" s="14"/>
      <c r="TVZ95" s="14"/>
      <c r="TWA95" s="14"/>
      <c r="TWB95" s="14"/>
      <c r="TWC95" s="14"/>
      <c r="TWD95" s="14"/>
      <c r="TWE95" s="14"/>
      <c r="TWF95" s="14"/>
      <c r="TWG95" s="14"/>
      <c r="TWH95" s="14"/>
      <c r="TWI95" s="14"/>
      <c r="TWJ95" s="14"/>
      <c r="TWK95" s="14"/>
      <c r="TWL95" s="14"/>
      <c r="TWM95" s="14"/>
      <c r="TWN95" s="14"/>
      <c r="TWO95" s="14"/>
      <c r="TWP95" s="14"/>
      <c r="TWQ95" s="14"/>
      <c r="TWR95" s="14"/>
      <c r="TWS95" s="14"/>
      <c r="TWT95" s="14"/>
      <c r="TWU95" s="14"/>
      <c r="TWV95" s="14"/>
      <c r="TWW95" s="14"/>
      <c r="TWX95" s="14"/>
      <c r="TWY95" s="14"/>
      <c r="TWZ95" s="14"/>
      <c r="TXA95" s="14"/>
      <c r="TXB95" s="14"/>
      <c r="TXC95" s="14"/>
      <c r="TXD95" s="14"/>
      <c r="TXE95" s="14"/>
      <c r="TXF95" s="14"/>
      <c r="TXG95" s="14"/>
      <c r="TXH95" s="14"/>
      <c r="TXI95" s="14"/>
      <c r="TXJ95" s="14"/>
      <c r="TXK95" s="14"/>
      <c r="TXL95" s="14"/>
      <c r="TXM95" s="14"/>
      <c r="TXN95" s="14"/>
      <c r="TXO95" s="14"/>
      <c r="TXP95" s="14"/>
      <c r="TXQ95" s="14"/>
      <c r="TXR95" s="14"/>
      <c r="TXS95" s="14"/>
      <c r="TXT95" s="14"/>
      <c r="TXU95" s="14"/>
      <c r="TXV95" s="14"/>
      <c r="TXW95" s="14"/>
      <c r="TXX95" s="14"/>
      <c r="TXY95" s="14"/>
      <c r="TXZ95" s="14"/>
      <c r="TYA95" s="14"/>
      <c r="TYB95" s="14"/>
      <c r="TYC95" s="14"/>
      <c r="TYD95" s="14"/>
      <c r="TYE95" s="14"/>
      <c r="TYF95" s="14"/>
      <c r="TYG95" s="14"/>
      <c r="TYH95" s="14"/>
      <c r="TYI95" s="14"/>
      <c r="TYJ95" s="14"/>
      <c r="TYK95" s="14"/>
      <c r="TYL95" s="14"/>
      <c r="TYM95" s="14"/>
      <c r="TYN95" s="14"/>
      <c r="TYO95" s="14"/>
      <c r="TYP95" s="14"/>
      <c r="TYQ95" s="14"/>
      <c r="TYR95" s="14"/>
      <c r="TYS95" s="14"/>
      <c r="TYT95" s="14"/>
      <c r="TYU95" s="14"/>
      <c r="TYV95" s="14"/>
      <c r="TYW95" s="14"/>
      <c r="TYX95" s="14"/>
      <c r="TYY95" s="14"/>
      <c r="TYZ95" s="14"/>
      <c r="TZA95" s="14"/>
      <c r="TZB95" s="14"/>
      <c r="TZC95" s="14"/>
      <c r="TZD95" s="14"/>
      <c r="TZE95" s="14"/>
      <c r="TZF95" s="14"/>
      <c r="TZG95" s="14"/>
      <c r="TZH95" s="14"/>
      <c r="TZI95" s="14"/>
      <c r="TZJ95" s="14"/>
      <c r="TZK95" s="14"/>
      <c r="TZL95" s="14"/>
      <c r="TZM95" s="14"/>
      <c r="TZN95" s="14"/>
      <c r="TZO95" s="14"/>
      <c r="TZP95" s="14"/>
      <c r="TZQ95" s="14"/>
      <c r="TZR95" s="14"/>
      <c r="TZS95" s="14"/>
      <c r="TZT95" s="14"/>
      <c r="TZU95" s="14"/>
      <c r="TZV95" s="14"/>
      <c r="TZW95" s="14"/>
      <c r="TZX95" s="14"/>
      <c r="TZY95" s="14"/>
      <c r="TZZ95" s="14"/>
      <c r="UAA95" s="14"/>
      <c r="UAB95" s="14"/>
      <c r="UAC95" s="14"/>
      <c r="UAD95" s="14"/>
      <c r="UAE95" s="14"/>
      <c r="UAF95" s="14"/>
      <c r="UAG95" s="14"/>
      <c r="UAH95" s="14"/>
      <c r="UAI95" s="14"/>
      <c r="UAJ95" s="14"/>
      <c r="UAK95" s="14"/>
      <c r="UAL95" s="14"/>
      <c r="UAM95" s="14"/>
      <c r="UAN95" s="14"/>
      <c r="UAO95" s="14"/>
      <c r="UAP95" s="14"/>
      <c r="UAQ95" s="14"/>
      <c r="UAR95" s="14"/>
      <c r="UAS95" s="14"/>
      <c r="UAT95" s="14"/>
      <c r="UAU95" s="14"/>
      <c r="UAV95" s="14"/>
      <c r="UAW95" s="14"/>
      <c r="UAX95" s="14"/>
      <c r="UAY95" s="14"/>
      <c r="UAZ95" s="14"/>
      <c r="UBA95" s="14"/>
      <c r="UBB95" s="14"/>
      <c r="UBC95" s="14"/>
      <c r="UBD95" s="14"/>
      <c r="UBE95" s="14"/>
      <c r="UBF95" s="14"/>
      <c r="UBG95" s="14"/>
      <c r="UBH95" s="14"/>
      <c r="UBI95" s="14"/>
      <c r="UBJ95" s="14"/>
      <c r="UBK95" s="14"/>
      <c r="UBL95" s="14"/>
      <c r="UBM95" s="14"/>
      <c r="UBN95" s="14"/>
      <c r="UBO95" s="14"/>
      <c r="UBP95" s="14"/>
      <c r="UBQ95" s="14"/>
      <c r="UBR95" s="14"/>
      <c r="UBS95" s="14"/>
      <c r="UBT95" s="14"/>
      <c r="UBU95" s="14"/>
      <c r="UBV95" s="14"/>
      <c r="UBW95" s="14"/>
      <c r="UBX95" s="14"/>
      <c r="UBY95" s="14"/>
      <c r="UBZ95" s="14"/>
      <c r="UCA95" s="14"/>
      <c r="UCB95" s="14"/>
      <c r="UCC95" s="14"/>
      <c r="UCD95" s="14"/>
      <c r="UCE95" s="14"/>
      <c r="UCF95" s="14"/>
      <c r="UCG95" s="14"/>
      <c r="UCH95" s="14"/>
      <c r="UCI95" s="14"/>
      <c r="UCJ95" s="14"/>
      <c r="UCK95" s="14"/>
      <c r="UCL95" s="14"/>
      <c r="UCM95" s="14"/>
      <c r="UCN95" s="14"/>
      <c r="UCO95" s="14"/>
      <c r="UCP95" s="14"/>
      <c r="UCQ95" s="14"/>
      <c r="UCR95" s="14"/>
      <c r="UCS95" s="14"/>
      <c r="UCT95" s="14"/>
      <c r="UCU95" s="14"/>
      <c r="UCV95" s="14"/>
      <c r="UCW95" s="14"/>
      <c r="UCX95" s="14"/>
      <c r="UCY95" s="14"/>
      <c r="UCZ95" s="14"/>
      <c r="UDA95" s="14"/>
      <c r="UDB95" s="14"/>
      <c r="UDC95" s="14"/>
      <c r="UDD95" s="14"/>
      <c r="UDE95" s="14"/>
      <c r="UDF95" s="14"/>
      <c r="UDG95" s="14"/>
      <c r="UDH95" s="14"/>
      <c r="UDI95" s="14"/>
      <c r="UDJ95" s="14"/>
      <c r="UDK95" s="14"/>
      <c r="UDL95" s="14"/>
      <c r="UDM95" s="14"/>
      <c r="UDN95" s="14"/>
      <c r="UDO95" s="14"/>
      <c r="UDP95" s="14"/>
      <c r="UDQ95" s="14"/>
      <c r="UDR95" s="14"/>
      <c r="UDS95" s="14"/>
      <c r="UDT95" s="14"/>
      <c r="UDU95" s="14"/>
      <c r="UDV95" s="14"/>
      <c r="UDW95" s="14"/>
      <c r="UDX95" s="14"/>
      <c r="UDY95" s="14"/>
      <c r="UDZ95" s="14"/>
      <c r="UEA95" s="14"/>
      <c r="UEB95" s="14"/>
      <c r="UEC95" s="14"/>
      <c r="UED95" s="14"/>
      <c r="UEE95" s="14"/>
      <c r="UEF95" s="14"/>
      <c r="UEG95" s="14"/>
      <c r="UEH95" s="14"/>
      <c r="UEI95" s="14"/>
      <c r="UEJ95" s="14"/>
      <c r="UEK95" s="14"/>
      <c r="UEL95" s="14"/>
      <c r="UEM95" s="14"/>
      <c r="UEN95" s="14"/>
      <c r="UEO95" s="14"/>
      <c r="UEP95" s="14"/>
      <c r="UEQ95" s="14"/>
      <c r="UER95" s="14"/>
      <c r="UES95" s="14"/>
      <c r="UET95" s="14"/>
      <c r="UEU95" s="14"/>
      <c r="UEV95" s="14"/>
      <c r="UEW95" s="14"/>
      <c r="UEX95" s="14"/>
      <c r="UEY95" s="14"/>
      <c r="UEZ95" s="14"/>
      <c r="UFA95" s="14"/>
      <c r="UFB95" s="14"/>
      <c r="UFC95" s="14"/>
      <c r="UFD95" s="14"/>
      <c r="UFE95" s="14"/>
      <c r="UFF95" s="14"/>
      <c r="UFG95" s="14"/>
      <c r="UFH95" s="14"/>
      <c r="UFI95" s="14"/>
      <c r="UFJ95" s="14"/>
      <c r="UFK95" s="14"/>
      <c r="UFL95" s="14"/>
      <c r="UFM95" s="14"/>
      <c r="UFN95" s="14"/>
      <c r="UFO95" s="14"/>
      <c r="UFP95" s="14"/>
      <c r="UFQ95" s="14"/>
      <c r="UFR95" s="14"/>
      <c r="UFS95" s="14"/>
      <c r="UFT95" s="14"/>
      <c r="UFU95" s="14"/>
      <c r="UFV95" s="14"/>
      <c r="UFW95" s="14"/>
      <c r="UFX95" s="14"/>
      <c r="UFY95" s="14"/>
      <c r="UFZ95" s="14"/>
      <c r="UGA95" s="14"/>
      <c r="UGB95" s="14"/>
      <c r="UGC95" s="14"/>
      <c r="UGD95" s="14"/>
      <c r="UGE95" s="14"/>
      <c r="UGF95" s="14"/>
      <c r="UGG95" s="14"/>
      <c r="UGH95" s="14"/>
      <c r="UGI95" s="14"/>
      <c r="UGJ95" s="14"/>
      <c r="UGK95" s="14"/>
      <c r="UGL95" s="14"/>
      <c r="UGM95" s="14"/>
      <c r="UGN95" s="14"/>
      <c r="UGO95" s="14"/>
      <c r="UGP95" s="14"/>
      <c r="UGQ95" s="14"/>
      <c r="UGR95" s="14"/>
      <c r="UGS95" s="14"/>
      <c r="UGT95" s="14"/>
      <c r="UGU95" s="14"/>
      <c r="UGV95" s="14"/>
      <c r="UGW95" s="14"/>
      <c r="UGX95" s="14"/>
      <c r="UGY95" s="14"/>
      <c r="UGZ95" s="14"/>
      <c r="UHA95" s="14"/>
      <c r="UHB95" s="14"/>
      <c r="UHC95" s="14"/>
      <c r="UHD95" s="14"/>
      <c r="UHE95" s="14"/>
      <c r="UHF95" s="14"/>
      <c r="UHG95" s="14"/>
      <c r="UHH95" s="14"/>
      <c r="UHI95" s="14"/>
      <c r="UHJ95" s="14"/>
      <c r="UHK95" s="14"/>
      <c r="UHL95" s="14"/>
      <c r="UHM95" s="14"/>
      <c r="UHN95" s="14"/>
      <c r="UHO95" s="14"/>
      <c r="UHP95" s="14"/>
      <c r="UHQ95" s="14"/>
      <c r="UHR95" s="14"/>
      <c r="UHS95" s="14"/>
      <c r="UHT95" s="14"/>
      <c r="UHU95" s="14"/>
      <c r="UHV95" s="14"/>
      <c r="UHW95" s="14"/>
      <c r="UHX95" s="14"/>
      <c r="UHY95" s="14"/>
      <c r="UHZ95" s="14"/>
      <c r="UIA95" s="14"/>
      <c r="UIB95" s="14"/>
      <c r="UIC95" s="14"/>
      <c r="UID95" s="14"/>
      <c r="UIE95" s="14"/>
      <c r="UIF95" s="14"/>
      <c r="UIG95" s="14"/>
      <c r="UIH95" s="14"/>
      <c r="UII95" s="14"/>
      <c r="UIJ95" s="14"/>
      <c r="UIK95" s="14"/>
      <c r="UIL95" s="14"/>
      <c r="UIM95" s="14"/>
      <c r="UIN95" s="14"/>
      <c r="UIO95" s="14"/>
      <c r="UIP95" s="14"/>
      <c r="UIQ95" s="14"/>
      <c r="UIR95" s="14"/>
      <c r="UIS95" s="14"/>
      <c r="UIT95" s="14"/>
      <c r="UIU95" s="14"/>
      <c r="UIV95" s="14"/>
      <c r="UIW95" s="14"/>
      <c r="UIX95" s="14"/>
      <c r="UIY95" s="14"/>
      <c r="UIZ95" s="14"/>
      <c r="UJA95" s="14"/>
      <c r="UJB95" s="14"/>
      <c r="UJC95" s="14"/>
      <c r="UJD95" s="14"/>
      <c r="UJE95" s="14"/>
      <c r="UJF95" s="14"/>
      <c r="UJG95" s="14"/>
      <c r="UJH95" s="14"/>
      <c r="UJI95" s="14"/>
      <c r="UJJ95" s="14"/>
      <c r="UJK95" s="14"/>
      <c r="UJL95" s="14"/>
      <c r="UJM95" s="14"/>
      <c r="UJN95" s="14"/>
      <c r="UJO95" s="14"/>
      <c r="UJP95" s="14"/>
      <c r="UJQ95" s="14"/>
      <c r="UJR95" s="14"/>
      <c r="UJS95" s="14"/>
      <c r="UJT95" s="14"/>
      <c r="UJU95" s="14"/>
      <c r="UJV95" s="14"/>
      <c r="UJW95" s="14"/>
      <c r="UJX95" s="14"/>
      <c r="UJY95" s="14"/>
      <c r="UJZ95" s="14"/>
      <c r="UKA95" s="14"/>
      <c r="UKB95" s="14"/>
      <c r="UKC95" s="14"/>
      <c r="UKD95" s="14"/>
      <c r="UKE95" s="14"/>
      <c r="UKF95" s="14"/>
      <c r="UKG95" s="14"/>
      <c r="UKH95" s="14"/>
      <c r="UKI95" s="14"/>
      <c r="UKJ95" s="14"/>
      <c r="UKK95" s="14"/>
      <c r="UKL95" s="14"/>
      <c r="UKM95" s="14"/>
      <c r="UKN95" s="14"/>
      <c r="UKO95" s="14"/>
      <c r="UKP95" s="14"/>
      <c r="UKQ95" s="14"/>
      <c r="UKR95" s="14"/>
      <c r="UKS95" s="14"/>
      <c r="UKT95" s="14"/>
      <c r="UKU95" s="14"/>
      <c r="UKV95" s="14"/>
      <c r="UKW95" s="14"/>
      <c r="UKX95" s="14"/>
      <c r="UKY95" s="14"/>
      <c r="UKZ95" s="14"/>
      <c r="ULA95" s="14"/>
      <c r="ULB95" s="14"/>
      <c r="ULC95" s="14"/>
      <c r="ULD95" s="14"/>
      <c r="ULE95" s="14"/>
      <c r="ULF95" s="14"/>
      <c r="ULG95" s="14"/>
      <c r="ULH95" s="14"/>
      <c r="ULI95" s="14"/>
      <c r="ULJ95" s="14"/>
      <c r="ULK95" s="14"/>
      <c r="ULL95" s="14"/>
      <c r="ULM95" s="14"/>
      <c r="ULN95" s="14"/>
      <c r="ULO95" s="14"/>
      <c r="ULP95" s="14"/>
      <c r="ULQ95" s="14"/>
      <c r="ULR95" s="14"/>
      <c r="ULS95" s="14"/>
      <c r="ULT95" s="14"/>
      <c r="ULU95" s="14"/>
      <c r="ULV95" s="14"/>
      <c r="ULW95" s="14"/>
      <c r="ULX95" s="14"/>
      <c r="ULY95" s="14"/>
      <c r="ULZ95" s="14"/>
      <c r="UMA95" s="14"/>
      <c r="UMB95" s="14"/>
      <c r="UMC95" s="14"/>
      <c r="UMD95" s="14"/>
      <c r="UME95" s="14"/>
      <c r="UMF95" s="14"/>
      <c r="UMG95" s="14"/>
      <c r="UMH95" s="14"/>
      <c r="UMI95" s="14"/>
      <c r="UMJ95" s="14"/>
      <c r="UMK95" s="14"/>
      <c r="UML95" s="14"/>
      <c r="UMM95" s="14"/>
      <c r="UMN95" s="14"/>
      <c r="UMO95" s="14"/>
      <c r="UMP95" s="14"/>
      <c r="UMQ95" s="14"/>
      <c r="UMR95" s="14"/>
      <c r="UMS95" s="14"/>
      <c r="UMT95" s="14"/>
      <c r="UMU95" s="14"/>
      <c r="UMV95" s="14"/>
      <c r="UMW95" s="14"/>
      <c r="UMX95" s="14"/>
      <c r="UMY95" s="14"/>
      <c r="UMZ95" s="14"/>
      <c r="UNA95" s="14"/>
      <c r="UNB95" s="14"/>
      <c r="UNC95" s="14"/>
      <c r="UND95" s="14"/>
      <c r="UNE95" s="14"/>
      <c r="UNF95" s="14"/>
      <c r="UNG95" s="14"/>
      <c r="UNH95" s="14"/>
      <c r="UNI95" s="14"/>
      <c r="UNJ95" s="14"/>
      <c r="UNK95" s="14"/>
      <c r="UNL95" s="14"/>
      <c r="UNM95" s="14"/>
      <c r="UNN95" s="14"/>
      <c r="UNO95" s="14"/>
      <c r="UNP95" s="14"/>
      <c r="UNQ95" s="14"/>
      <c r="UNR95" s="14"/>
      <c r="UNS95" s="14"/>
      <c r="UNT95" s="14"/>
      <c r="UNU95" s="14"/>
      <c r="UNV95" s="14"/>
      <c r="UNW95" s="14"/>
      <c r="UNX95" s="14"/>
      <c r="UNY95" s="14"/>
      <c r="UNZ95" s="14"/>
      <c r="UOA95" s="14"/>
      <c r="UOB95" s="14"/>
      <c r="UOC95" s="14"/>
      <c r="UOD95" s="14"/>
      <c r="UOE95" s="14"/>
      <c r="UOF95" s="14"/>
      <c r="UOG95" s="14"/>
      <c r="UOH95" s="14"/>
      <c r="UOI95" s="14"/>
      <c r="UOJ95" s="14"/>
      <c r="UOK95" s="14"/>
      <c r="UOL95" s="14"/>
      <c r="UOM95" s="14"/>
      <c r="UON95" s="14"/>
      <c r="UOO95" s="14"/>
      <c r="UOP95" s="14"/>
      <c r="UOQ95" s="14"/>
      <c r="UOR95" s="14"/>
      <c r="UOS95" s="14"/>
      <c r="UOT95" s="14"/>
      <c r="UOU95" s="14"/>
      <c r="UOV95" s="14"/>
      <c r="UOW95" s="14"/>
      <c r="UOX95" s="14"/>
      <c r="UOY95" s="14"/>
      <c r="UOZ95" s="14"/>
      <c r="UPA95" s="14"/>
      <c r="UPB95" s="14"/>
      <c r="UPC95" s="14"/>
      <c r="UPD95" s="14"/>
      <c r="UPE95" s="14"/>
      <c r="UPF95" s="14"/>
      <c r="UPG95" s="14"/>
      <c r="UPH95" s="14"/>
      <c r="UPI95" s="14"/>
      <c r="UPJ95" s="14"/>
      <c r="UPK95" s="14"/>
      <c r="UPL95" s="14"/>
      <c r="UPM95" s="14"/>
      <c r="UPN95" s="14"/>
      <c r="UPO95" s="14"/>
      <c r="UPP95" s="14"/>
      <c r="UPQ95" s="14"/>
      <c r="UPR95" s="14"/>
      <c r="UPS95" s="14"/>
      <c r="UPT95" s="14"/>
      <c r="UPU95" s="14"/>
      <c r="UPV95" s="14"/>
      <c r="UPW95" s="14"/>
      <c r="UPX95" s="14"/>
      <c r="UPY95" s="14"/>
      <c r="UPZ95" s="14"/>
      <c r="UQA95" s="14"/>
      <c r="UQB95" s="14"/>
      <c r="UQC95" s="14"/>
      <c r="UQD95" s="14"/>
      <c r="UQE95" s="14"/>
      <c r="UQF95" s="14"/>
      <c r="UQG95" s="14"/>
      <c r="UQH95" s="14"/>
      <c r="UQI95" s="14"/>
      <c r="UQJ95" s="14"/>
      <c r="UQK95" s="14"/>
      <c r="UQL95" s="14"/>
      <c r="UQM95" s="14"/>
      <c r="UQN95" s="14"/>
      <c r="UQO95" s="14"/>
      <c r="UQP95" s="14"/>
      <c r="UQQ95" s="14"/>
      <c r="UQR95" s="14"/>
      <c r="UQS95" s="14"/>
      <c r="UQT95" s="14"/>
      <c r="UQU95" s="14"/>
      <c r="UQV95" s="14"/>
      <c r="UQW95" s="14"/>
      <c r="UQX95" s="14"/>
      <c r="UQY95" s="14"/>
      <c r="UQZ95" s="14"/>
      <c r="URA95" s="14"/>
      <c r="URB95" s="14"/>
      <c r="URC95" s="14"/>
      <c r="URD95" s="14"/>
      <c r="URE95" s="14"/>
      <c r="URF95" s="14"/>
      <c r="URG95" s="14"/>
      <c r="URH95" s="14"/>
      <c r="URI95" s="14"/>
      <c r="URJ95" s="14"/>
      <c r="URK95" s="14"/>
      <c r="URL95" s="14"/>
      <c r="URM95" s="14"/>
      <c r="URN95" s="14"/>
      <c r="URO95" s="14"/>
      <c r="URP95" s="14"/>
      <c r="URQ95" s="14"/>
      <c r="URR95" s="14"/>
      <c r="URS95" s="14"/>
      <c r="URT95" s="14"/>
      <c r="URU95" s="14"/>
      <c r="URV95" s="14"/>
      <c r="URW95" s="14"/>
      <c r="URX95" s="14"/>
      <c r="URY95" s="14"/>
      <c r="URZ95" s="14"/>
      <c r="USA95" s="14"/>
      <c r="USB95" s="14"/>
      <c r="USC95" s="14"/>
      <c r="USD95" s="14"/>
      <c r="USE95" s="14"/>
      <c r="USF95" s="14"/>
      <c r="USG95" s="14"/>
      <c r="USH95" s="14"/>
      <c r="USI95" s="14"/>
      <c r="USJ95" s="14"/>
      <c r="USK95" s="14"/>
      <c r="USL95" s="14"/>
      <c r="USM95" s="14"/>
      <c r="USN95" s="14"/>
      <c r="USO95" s="14"/>
      <c r="USP95" s="14"/>
      <c r="USQ95" s="14"/>
      <c r="USR95" s="14"/>
      <c r="USS95" s="14"/>
      <c r="UST95" s="14"/>
      <c r="USU95" s="14"/>
      <c r="USV95" s="14"/>
      <c r="USW95" s="14"/>
      <c r="USX95" s="14"/>
      <c r="USY95" s="14"/>
      <c r="USZ95" s="14"/>
      <c r="UTA95" s="14"/>
      <c r="UTB95" s="14"/>
      <c r="UTC95" s="14"/>
      <c r="UTD95" s="14"/>
      <c r="UTE95" s="14"/>
      <c r="UTF95" s="14"/>
      <c r="UTG95" s="14"/>
      <c r="UTH95" s="14"/>
      <c r="UTI95" s="14"/>
      <c r="UTJ95" s="14"/>
      <c r="UTK95" s="14"/>
      <c r="UTL95" s="14"/>
      <c r="UTM95" s="14"/>
      <c r="UTN95" s="14"/>
      <c r="UTO95" s="14"/>
      <c r="UTP95" s="14"/>
      <c r="UTQ95" s="14"/>
      <c r="UTR95" s="14"/>
      <c r="UTS95" s="14"/>
      <c r="UTT95" s="14"/>
      <c r="UTU95" s="14"/>
      <c r="UTV95" s="14"/>
      <c r="UTW95" s="14"/>
      <c r="UTX95" s="14"/>
      <c r="UTY95" s="14"/>
      <c r="UTZ95" s="14"/>
      <c r="UUA95" s="14"/>
      <c r="UUB95" s="14"/>
      <c r="UUC95" s="14"/>
      <c r="UUD95" s="14"/>
      <c r="UUE95" s="14"/>
      <c r="UUF95" s="14"/>
      <c r="UUG95" s="14"/>
      <c r="UUH95" s="14"/>
      <c r="UUI95" s="14"/>
      <c r="UUJ95" s="14"/>
      <c r="UUK95" s="14"/>
      <c r="UUL95" s="14"/>
      <c r="UUM95" s="14"/>
      <c r="UUN95" s="14"/>
      <c r="UUO95" s="14"/>
      <c r="UUP95" s="14"/>
      <c r="UUQ95" s="14"/>
      <c r="UUR95" s="14"/>
      <c r="UUS95" s="14"/>
      <c r="UUT95" s="14"/>
      <c r="UUU95" s="14"/>
      <c r="UUV95" s="14"/>
      <c r="UUW95" s="14"/>
      <c r="UUX95" s="14"/>
      <c r="UUY95" s="14"/>
      <c r="UUZ95" s="14"/>
      <c r="UVA95" s="14"/>
      <c r="UVB95" s="14"/>
      <c r="UVC95" s="14"/>
      <c r="UVD95" s="14"/>
      <c r="UVE95" s="14"/>
      <c r="UVF95" s="14"/>
      <c r="UVG95" s="14"/>
      <c r="UVH95" s="14"/>
      <c r="UVI95" s="14"/>
      <c r="UVJ95" s="14"/>
      <c r="UVK95" s="14"/>
      <c r="UVL95" s="14"/>
      <c r="UVM95" s="14"/>
      <c r="UVN95" s="14"/>
      <c r="UVO95" s="14"/>
      <c r="UVP95" s="14"/>
      <c r="UVQ95" s="14"/>
      <c r="UVR95" s="14"/>
      <c r="UVS95" s="14"/>
      <c r="UVT95" s="14"/>
      <c r="UVU95" s="14"/>
      <c r="UVV95" s="14"/>
      <c r="UVW95" s="14"/>
      <c r="UVX95" s="14"/>
      <c r="UVY95" s="14"/>
      <c r="UVZ95" s="14"/>
      <c r="UWA95" s="14"/>
      <c r="UWB95" s="14"/>
      <c r="UWC95" s="14"/>
      <c r="UWD95" s="14"/>
      <c r="UWE95" s="14"/>
      <c r="UWF95" s="14"/>
      <c r="UWG95" s="14"/>
      <c r="UWH95" s="14"/>
      <c r="UWI95" s="14"/>
      <c r="UWJ95" s="14"/>
      <c r="UWK95" s="14"/>
      <c r="UWL95" s="14"/>
      <c r="UWM95" s="14"/>
      <c r="UWN95" s="14"/>
      <c r="UWO95" s="14"/>
      <c r="UWP95" s="14"/>
      <c r="UWQ95" s="14"/>
      <c r="UWR95" s="14"/>
      <c r="UWS95" s="14"/>
      <c r="UWT95" s="14"/>
      <c r="UWU95" s="14"/>
      <c r="UWV95" s="14"/>
      <c r="UWW95" s="14"/>
      <c r="UWX95" s="14"/>
      <c r="UWY95" s="14"/>
      <c r="UWZ95" s="14"/>
      <c r="UXA95" s="14"/>
      <c r="UXB95" s="14"/>
      <c r="UXC95" s="14"/>
      <c r="UXD95" s="14"/>
      <c r="UXE95" s="14"/>
      <c r="UXF95" s="14"/>
      <c r="UXG95" s="14"/>
      <c r="UXH95" s="14"/>
      <c r="UXI95" s="14"/>
      <c r="UXJ95" s="14"/>
      <c r="UXK95" s="14"/>
      <c r="UXL95" s="14"/>
      <c r="UXM95" s="14"/>
      <c r="UXN95" s="14"/>
      <c r="UXO95" s="14"/>
      <c r="UXP95" s="14"/>
      <c r="UXQ95" s="14"/>
      <c r="UXR95" s="14"/>
      <c r="UXS95" s="14"/>
      <c r="UXT95" s="14"/>
      <c r="UXU95" s="14"/>
      <c r="UXV95" s="14"/>
      <c r="UXW95" s="14"/>
      <c r="UXX95" s="14"/>
      <c r="UXY95" s="14"/>
      <c r="UXZ95" s="14"/>
      <c r="UYA95" s="14"/>
      <c r="UYB95" s="14"/>
      <c r="UYC95" s="14"/>
      <c r="UYD95" s="14"/>
      <c r="UYE95" s="14"/>
      <c r="UYF95" s="14"/>
      <c r="UYG95" s="14"/>
      <c r="UYH95" s="14"/>
      <c r="UYI95" s="14"/>
      <c r="UYJ95" s="14"/>
      <c r="UYK95" s="14"/>
      <c r="UYL95" s="14"/>
      <c r="UYM95" s="14"/>
      <c r="UYN95" s="14"/>
      <c r="UYO95" s="14"/>
      <c r="UYP95" s="14"/>
      <c r="UYQ95" s="14"/>
      <c r="UYR95" s="14"/>
      <c r="UYS95" s="14"/>
      <c r="UYT95" s="14"/>
      <c r="UYU95" s="14"/>
      <c r="UYV95" s="14"/>
      <c r="UYW95" s="14"/>
      <c r="UYX95" s="14"/>
      <c r="UYY95" s="14"/>
      <c r="UYZ95" s="14"/>
      <c r="UZA95" s="14"/>
      <c r="UZB95" s="14"/>
      <c r="UZC95" s="14"/>
      <c r="UZD95" s="14"/>
      <c r="UZE95" s="14"/>
      <c r="UZF95" s="14"/>
      <c r="UZG95" s="14"/>
      <c r="UZH95" s="14"/>
      <c r="UZI95" s="14"/>
      <c r="UZJ95" s="14"/>
      <c r="UZK95" s="14"/>
      <c r="UZL95" s="14"/>
      <c r="UZM95" s="14"/>
      <c r="UZN95" s="14"/>
      <c r="UZO95" s="14"/>
      <c r="UZP95" s="14"/>
      <c r="UZQ95" s="14"/>
      <c r="UZR95" s="14"/>
      <c r="UZS95" s="14"/>
      <c r="UZT95" s="14"/>
      <c r="UZU95" s="14"/>
      <c r="UZV95" s="14"/>
      <c r="UZW95" s="14"/>
      <c r="UZX95" s="14"/>
      <c r="UZY95" s="14"/>
      <c r="UZZ95" s="14"/>
      <c r="VAA95" s="14"/>
      <c r="VAB95" s="14"/>
      <c r="VAC95" s="14"/>
      <c r="VAD95" s="14"/>
      <c r="VAE95" s="14"/>
      <c r="VAF95" s="14"/>
      <c r="VAG95" s="14"/>
      <c r="VAH95" s="14"/>
      <c r="VAI95" s="14"/>
      <c r="VAJ95" s="14"/>
      <c r="VAK95" s="14"/>
      <c r="VAL95" s="14"/>
      <c r="VAM95" s="14"/>
      <c r="VAN95" s="14"/>
      <c r="VAO95" s="14"/>
      <c r="VAP95" s="14"/>
      <c r="VAQ95" s="14"/>
      <c r="VAR95" s="14"/>
      <c r="VAS95" s="14"/>
      <c r="VAT95" s="14"/>
      <c r="VAU95" s="14"/>
      <c r="VAV95" s="14"/>
      <c r="VAW95" s="14"/>
      <c r="VAX95" s="14"/>
      <c r="VAY95" s="14"/>
      <c r="VAZ95" s="14"/>
      <c r="VBA95" s="14"/>
      <c r="VBB95" s="14"/>
      <c r="VBC95" s="14"/>
      <c r="VBD95" s="14"/>
      <c r="VBE95" s="14"/>
      <c r="VBF95" s="14"/>
      <c r="VBG95" s="14"/>
      <c r="VBH95" s="14"/>
      <c r="VBI95" s="14"/>
      <c r="VBJ95" s="14"/>
      <c r="VBK95" s="14"/>
      <c r="VBL95" s="14"/>
      <c r="VBM95" s="14"/>
      <c r="VBN95" s="14"/>
      <c r="VBO95" s="14"/>
      <c r="VBP95" s="14"/>
      <c r="VBQ95" s="14"/>
      <c r="VBR95" s="14"/>
      <c r="VBS95" s="14"/>
      <c r="VBT95" s="14"/>
      <c r="VBU95" s="14"/>
      <c r="VBV95" s="14"/>
      <c r="VBW95" s="14"/>
      <c r="VBX95" s="14"/>
      <c r="VBY95" s="14"/>
      <c r="VBZ95" s="14"/>
      <c r="VCA95" s="14"/>
      <c r="VCB95" s="14"/>
      <c r="VCC95" s="14"/>
      <c r="VCD95" s="14"/>
      <c r="VCE95" s="14"/>
      <c r="VCF95" s="14"/>
      <c r="VCG95" s="14"/>
      <c r="VCH95" s="14"/>
      <c r="VCI95" s="14"/>
      <c r="VCJ95" s="14"/>
      <c r="VCK95" s="14"/>
      <c r="VCL95" s="14"/>
      <c r="VCM95" s="14"/>
      <c r="VCN95" s="14"/>
      <c r="VCO95" s="14"/>
      <c r="VCP95" s="14"/>
      <c r="VCQ95" s="14"/>
      <c r="VCR95" s="14"/>
      <c r="VCS95" s="14"/>
      <c r="VCT95" s="14"/>
      <c r="VCU95" s="14"/>
      <c r="VCV95" s="14"/>
      <c r="VCW95" s="14"/>
      <c r="VCX95" s="14"/>
      <c r="VCY95" s="14"/>
      <c r="VCZ95" s="14"/>
      <c r="VDA95" s="14"/>
      <c r="VDB95" s="14"/>
      <c r="VDC95" s="14"/>
      <c r="VDD95" s="14"/>
      <c r="VDE95" s="14"/>
      <c r="VDF95" s="14"/>
      <c r="VDG95" s="14"/>
      <c r="VDH95" s="14"/>
      <c r="VDI95" s="14"/>
      <c r="VDJ95" s="14"/>
      <c r="VDK95" s="14"/>
      <c r="VDL95" s="14"/>
      <c r="VDM95" s="14"/>
      <c r="VDN95" s="14"/>
      <c r="VDO95" s="14"/>
      <c r="VDP95" s="14"/>
      <c r="VDQ95" s="14"/>
      <c r="VDR95" s="14"/>
      <c r="VDS95" s="14"/>
      <c r="VDT95" s="14"/>
      <c r="VDU95" s="14"/>
      <c r="VDV95" s="14"/>
      <c r="VDW95" s="14"/>
      <c r="VDX95" s="14"/>
      <c r="VDY95" s="14"/>
      <c r="VDZ95" s="14"/>
      <c r="VEA95" s="14"/>
      <c r="VEB95" s="14"/>
      <c r="VEC95" s="14"/>
      <c r="VED95" s="14"/>
      <c r="VEE95" s="14"/>
      <c r="VEF95" s="14"/>
      <c r="VEG95" s="14"/>
      <c r="VEH95" s="14"/>
      <c r="VEI95" s="14"/>
      <c r="VEJ95" s="14"/>
      <c r="VEK95" s="14"/>
      <c r="VEL95" s="14"/>
      <c r="VEM95" s="14"/>
      <c r="VEN95" s="14"/>
      <c r="VEO95" s="14"/>
      <c r="VEP95" s="14"/>
      <c r="VEQ95" s="14"/>
      <c r="VER95" s="14"/>
      <c r="VES95" s="14"/>
      <c r="VET95" s="14"/>
      <c r="VEU95" s="14"/>
      <c r="VEV95" s="14"/>
      <c r="VEW95" s="14"/>
      <c r="VEX95" s="14"/>
      <c r="VEY95" s="14"/>
      <c r="VEZ95" s="14"/>
      <c r="VFA95" s="14"/>
      <c r="VFB95" s="14"/>
      <c r="VFC95" s="14"/>
      <c r="VFD95" s="14"/>
      <c r="VFE95" s="14"/>
      <c r="VFF95" s="14"/>
      <c r="VFG95" s="14"/>
      <c r="VFH95" s="14"/>
      <c r="VFI95" s="14"/>
      <c r="VFJ95" s="14"/>
      <c r="VFK95" s="14"/>
      <c r="VFL95" s="14"/>
      <c r="VFM95" s="14"/>
      <c r="VFN95" s="14"/>
      <c r="VFO95" s="14"/>
      <c r="VFP95" s="14"/>
      <c r="VFQ95" s="14"/>
      <c r="VFR95" s="14"/>
      <c r="VFS95" s="14"/>
      <c r="VFT95" s="14"/>
      <c r="VFU95" s="14"/>
      <c r="VFV95" s="14"/>
      <c r="VFW95" s="14"/>
      <c r="VFX95" s="14"/>
      <c r="VFY95" s="14"/>
      <c r="VFZ95" s="14"/>
      <c r="VGA95" s="14"/>
      <c r="VGB95" s="14"/>
      <c r="VGC95" s="14"/>
      <c r="VGD95" s="14"/>
      <c r="VGE95" s="14"/>
      <c r="VGF95" s="14"/>
      <c r="VGG95" s="14"/>
      <c r="VGH95" s="14"/>
      <c r="VGI95" s="14"/>
      <c r="VGJ95" s="14"/>
      <c r="VGK95" s="14"/>
      <c r="VGL95" s="14"/>
      <c r="VGM95" s="14"/>
      <c r="VGN95" s="14"/>
      <c r="VGO95" s="14"/>
      <c r="VGP95" s="14"/>
      <c r="VGQ95" s="14"/>
      <c r="VGR95" s="14"/>
      <c r="VGS95" s="14"/>
      <c r="VGT95" s="14"/>
      <c r="VGU95" s="14"/>
      <c r="VGV95" s="14"/>
      <c r="VGW95" s="14"/>
      <c r="VGX95" s="14"/>
      <c r="VGY95" s="14"/>
      <c r="VGZ95" s="14"/>
      <c r="VHA95" s="14"/>
      <c r="VHB95" s="14"/>
      <c r="VHC95" s="14"/>
      <c r="VHD95" s="14"/>
      <c r="VHE95" s="14"/>
      <c r="VHF95" s="14"/>
      <c r="VHG95" s="14"/>
      <c r="VHH95" s="14"/>
      <c r="VHI95" s="14"/>
      <c r="VHJ95" s="14"/>
      <c r="VHK95" s="14"/>
      <c r="VHL95" s="14"/>
      <c r="VHM95" s="14"/>
      <c r="VHN95" s="14"/>
      <c r="VHO95" s="14"/>
      <c r="VHP95" s="14"/>
      <c r="VHQ95" s="14"/>
      <c r="VHR95" s="14"/>
      <c r="VHS95" s="14"/>
      <c r="VHT95" s="14"/>
      <c r="VHU95" s="14"/>
      <c r="VHV95" s="14"/>
      <c r="VHW95" s="14"/>
      <c r="VHX95" s="14"/>
      <c r="VHY95" s="14"/>
      <c r="VHZ95" s="14"/>
      <c r="VIA95" s="14"/>
      <c r="VIB95" s="14"/>
      <c r="VIC95" s="14"/>
      <c r="VID95" s="14"/>
      <c r="VIE95" s="14"/>
      <c r="VIF95" s="14"/>
      <c r="VIG95" s="14"/>
      <c r="VIH95" s="14"/>
      <c r="VII95" s="14"/>
      <c r="VIJ95" s="14"/>
      <c r="VIK95" s="14"/>
      <c r="VIL95" s="14"/>
      <c r="VIM95" s="14"/>
      <c r="VIN95" s="14"/>
      <c r="VIO95" s="14"/>
      <c r="VIP95" s="14"/>
      <c r="VIQ95" s="14"/>
      <c r="VIR95" s="14"/>
      <c r="VIS95" s="14"/>
      <c r="VIT95" s="14"/>
      <c r="VIU95" s="14"/>
      <c r="VIV95" s="14"/>
      <c r="VIW95" s="14"/>
      <c r="VIX95" s="14"/>
      <c r="VIY95" s="14"/>
      <c r="VIZ95" s="14"/>
      <c r="VJA95" s="14"/>
      <c r="VJB95" s="14"/>
      <c r="VJC95" s="14"/>
      <c r="VJD95" s="14"/>
      <c r="VJE95" s="14"/>
      <c r="VJF95" s="14"/>
      <c r="VJG95" s="14"/>
      <c r="VJH95" s="14"/>
      <c r="VJI95" s="14"/>
      <c r="VJJ95" s="14"/>
      <c r="VJK95" s="14"/>
      <c r="VJL95" s="14"/>
      <c r="VJM95" s="14"/>
      <c r="VJN95" s="14"/>
      <c r="VJO95" s="14"/>
      <c r="VJP95" s="14"/>
      <c r="VJQ95" s="14"/>
      <c r="VJR95" s="14"/>
      <c r="VJS95" s="14"/>
      <c r="VJT95" s="14"/>
      <c r="VJU95" s="14"/>
      <c r="VJV95" s="14"/>
      <c r="VJW95" s="14"/>
      <c r="VJX95" s="14"/>
      <c r="VJY95" s="14"/>
      <c r="VJZ95" s="14"/>
      <c r="VKA95" s="14"/>
      <c r="VKB95" s="14"/>
      <c r="VKC95" s="14"/>
      <c r="VKD95" s="14"/>
      <c r="VKE95" s="14"/>
      <c r="VKF95" s="14"/>
      <c r="VKG95" s="14"/>
      <c r="VKH95" s="14"/>
      <c r="VKI95" s="14"/>
      <c r="VKJ95" s="14"/>
      <c r="VKK95" s="14"/>
      <c r="VKL95" s="14"/>
      <c r="VKM95" s="14"/>
      <c r="VKN95" s="14"/>
      <c r="VKO95" s="14"/>
      <c r="VKP95" s="14"/>
      <c r="VKQ95" s="14"/>
      <c r="VKR95" s="14"/>
      <c r="VKS95" s="14"/>
      <c r="VKT95" s="14"/>
      <c r="VKU95" s="14"/>
      <c r="VKV95" s="14"/>
      <c r="VKW95" s="14"/>
      <c r="VKX95" s="14"/>
      <c r="VKY95" s="14"/>
      <c r="VKZ95" s="14"/>
      <c r="VLA95" s="14"/>
      <c r="VLB95" s="14"/>
      <c r="VLC95" s="14"/>
      <c r="VLD95" s="14"/>
      <c r="VLE95" s="14"/>
      <c r="VLF95" s="14"/>
      <c r="VLG95" s="14"/>
      <c r="VLH95" s="14"/>
      <c r="VLI95" s="14"/>
      <c r="VLJ95" s="14"/>
      <c r="VLK95" s="14"/>
      <c r="VLL95" s="14"/>
      <c r="VLM95" s="14"/>
      <c r="VLN95" s="14"/>
      <c r="VLO95" s="14"/>
      <c r="VLP95" s="14"/>
      <c r="VLQ95" s="14"/>
      <c r="VLR95" s="14"/>
      <c r="VLS95" s="14"/>
      <c r="VLT95" s="14"/>
      <c r="VLU95" s="14"/>
      <c r="VLV95" s="14"/>
      <c r="VLW95" s="14"/>
      <c r="VLX95" s="14"/>
      <c r="VLY95" s="14"/>
      <c r="VLZ95" s="14"/>
      <c r="VMA95" s="14"/>
      <c r="VMB95" s="14"/>
      <c r="VMC95" s="14"/>
      <c r="VMD95" s="14"/>
      <c r="VME95" s="14"/>
      <c r="VMF95" s="14"/>
      <c r="VMG95" s="14"/>
      <c r="VMH95" s="14"/>
      <c r="VMI95" s="14"/>
      <c r="VMJ95" s="14"/>
      <c r="VMK95" s="14"/>
      <c r="VML95" s="14"/>
      <c r="VMM95" s="14"/>
      <c r="VMN95" s="14"/>
      <c r="VMO95" s="14"/>
      <c r="VMP95" s="14"/>
      <c r="VMQ95" s="14"/>
      <c r="VMR95" s="14"/>
      <c r="VMS95" s="14"/>
      <c r="VMT95" s="14"/>
      <c r="VMU95" s="14"/>
      <c r="VMV95" s="14"/>
      <c r="VMW95" s="14"/>
      <c r="VMX95" s="14"/>
      <c r="VMY95" s="14"/>
      <c r="VMZ95" s="14"/>
      <c r="VNA95" s="14"/>
      <c r="VNB95" s="14"/>
      <c r="VNC95" s="14"/>
      <c r="VND95" s="14"/>
      <c r="VNE95" s="14"/>
      <c r="VNF95" s="14"/>
      <c r="VNG95" s="14"/>
      <c r="VNH95" s="14"/>
      <c r="VNI95" s="14"/>
      <c r="VNJ95" s="14"/>
      <c r="VNK95" s="14"/>
      <c r="VNL95" s="14"/>
      <c r="VNM95" s="14"/>
      <c r="VNN95" s="14"/>
      <c r="VNO95" s="14"/>
      <c r="VNP95" s="14"/>
      <c r="VNQ95" s="14"/>
      <c r="VNR95" s="14"/>
      <c r="VNS95" s="14"/>
      <c r="VNT95" s="14"/>
      <c r="VNU95" s="14"/>
      <c r="VNV95" s="14"/>
      <c r="VNW95" s="14"/>
      <c r="VNX95" s="14"/>
      <c r="VNY95" s="14"/>
      <c r="VNZ95" s="14"/>
      <c r="VOA95" s="14"/>
      <c r="VOB95" s="14"/>
      <c r="VOC95" s="14"/>
      <c r="VOD95" s="14"/>
      <c r="VOE95" s="14"/>
      <c r="VOF95" s="14"/>
      <c r="VOG95" s="14"/>
      <c r="VOH95" s="14"/>
      <c r="VOI95" s="14"/>
      <c r="VOJ95" s="14"/>
      <c r="VOK95" s="14"/>
      <c r="VOL95" s="14"/>
      <c r="VOM95" s="14"/>
      <c r="VON95" s="14"/>
      <c r="VOO95" s="14"/>
      <c r="VOP95" s="14"/>
      <c r="VOQ95" s="14"/>
      <c r="VOR95" s="14"/>
      <c r="VOS95" s="14"/>
      <c r="VOT95" s="14"/>
      <c r="VOU95" s="14"/>
      <c r="VOV95" s="14"/>
      <c r="VOW95" s="14"/>
      <c r="VOX95" s="14"/>
      <c r="VOY95" s="14"/>
      <c r="VOZ95" s="14"/>
      <c r="VPA95" s="14"/>
      <c r="VPB95" s="14"/>
      <c r="VPC95" s="14"/>
      <c r="VPD95" s="14"/>
      <c r="VPE95" s="14"/>
      <c r="VPF95" s="14"/>
      <c r="VPG95" s="14"/>
      <c r="VPH95" s="14"/>
      <c r="VPI95" s="14"/>
      <c r="VPJ95" s="14"/>
      <c r="VPK95" s="14"/>
      <c r="VPL95" s="14"/>
      <c r="VPM95" s="14"/>
      <c r="VPN95" s="14"/>
      <c r="VPO95" s="14"/>
      <c r="VPP95" s="14"/>
      <c r="VPQ95" s="14"/>
      <c r="VPR95" s="14"/>
      <c r="VPS95" s="14"/>
      <c r="VPT95" s="14"/>
      <c r="VPU95" s="14"/>
      <c r="VPV95" s="14"/>
      <c r="VPW95" s="14"/>
      <c r="VPX95" s="14"/>
      <c r="VPY95" s="14"/>
      <c r="VPZ95" s="14"/>
      <c r="VQA95" s="14"/>
      <c r="VQB95" s="14"/>
      <c r="VQC95" s="14"/>
      <c r="VQD95" s="14"/>
      <c r="VQE95" s="14"/>
      <c r="VQF95" s="14"/>
      <c r="VQG95" s="14"/>
      <c r="VQH95" s="14"/>
      <c r="VQI95" s="14"/>
      <c r="VQJ95" s="14"/>
      <c r="VQK95" s="14"/>
      <c r="VQL95" s="14"/>
      <c r="VQM95" s="14"/>
      <c r="VQN95" s="14"/>
      <c r="VQO95" s="14"/>
      <c r="VQP95" s="14"/>
      <c r="VQQ95" s="14"/>
      <c r="VQR95" s="14"/>
      <c r="VQS95" s="14"/>
      <c r="VQT95" s="14"/>
      <c r="VQU95" s="14"/>
      <c r="VQV95" s="14"/>
      <c r="VQW95" s="14"/>
      <c r="VQX95" s="14"/>
      <c r="VQY95" s="14"/>
      <c r="VQZ95" s="14"/>
      <c r="VRA95" s="14"/>
      <c r="VRB95" s="14"/>
      <c r="VRC95" s="14"/>
      <c r="VRD95" s="14"/>
      <c r="VRE95" s="14"/>
      <c r="VRF95" s="14"/>
      <c r="VRG95" s="14"/>
      <c r="VRH95" s="14"/>
      <c r="VRI95" s="14"/>
      <c r="VRJ95" s="14"/>
      <c r="VRK95" s="14"/>
      <c r="VRL95" s="14"/>
      <c r="VRM95" s="14"/>
      <c r="VRN95" s="14"/>
      <c r="VRO95" s="14"/>
      <c r="VRP95" s="14"/>
      <c r="VRQ95" s="14"/>
      <c r="VRR95" s="14"/>
      <c r="VRS95" s="14"/>
      <c r="VRT95" s="14"/>
      <c r="VRU95" s="14"/>
      <c r="VRV95" s="14"/>
      <c r="VRW95" s="14"/>
      <c r="VRX95" s="14"/>
      <c r="VRY95" s="14"/>
      <c r="VRZ95" s="14"/>
      <c r="VSA95" s="14"/>
      <c r="VSB95" s="14"/>
      <c r="VSC95" s="14"/>
      <c r="VSD95" s="14"/>
      <c r="VSE95" s="14"/>
      <c r="VSF95" s="14"/>
      <c r="VSG95" s="14"/>
      <c r="VSH95" s="14"/>
      <c r="VSI95" s="14"/>
      <c r="VSJ95" s="14"/>
      <c r="VSK95" s="14"/>
      <c r="VSL95" s="14"/>
      <c r="VSM95" s="14"/>
      <c r="VSN95" s="14"/>
      <c r="VSO95" s="14"/>
      <c r="VSP95" s="14"/>
      <c r="VSQ95" s="14"/>
      <c r="VSR95" s="14"/>
      <c r="VSS95" s="14"/>
      <c r="VST95" s="14"/>
      <c r="VSU95" s="14"/>
      <c r="VSV95" s="14"/>
      <c r="VSW95" s="14"/>
      <c r="VSX95" s="14"/>
      <c r="VSY95" s="14"/>
      <c r="VSZ95" s="14"/>
      <c r="VTA95" s="14"/>
      <c r="VTB95" s="14"/>
      <c r="VTC95" s="14"/>
      <c r="VTD95" s="14"/>
      <c r="VTE95" s="14"/>
      <c r="VTF95" s="14"/>
      <c r="VTG95" s="14"/>
      <c r="VTH95" s="14"/>
      <c r="VTI95" s="14"/>
      <c r="VTJ95" s="14"/>
      <c r="VTK95" s="14"/>
      <c r="VTL95" s="14"/>
      <c r="VTM95" s="14"/>
      <c r="VTN95" s="14"/>
      <c r="VTO95" s="14"/>
      <c r="VTP95" s="14"/>
      <c r="VTQ95" s="14"/>
      <c r="VTR95" s="14"/>
      <c r="VTS95" s="14"/>
      <c r="VTT95" s="14"/>
      <c r="VTU95" s="14"/>
      <c r="VTV95" s="14"/>
      <c r="VTW95" s="14"/>
      <c r="VTX95" s="14"/>
      <c r="VTY95" s="14"/>
      <c r="VTZ95" s="14"/>
      <c r="VUA95" s="14"/>
      <c r="VUB95" s="14"/>
      <c r="VUC95" s="14"/>
      <c r="VUD95" s="14"/>
      <c r="VUE95" s="14"/>
      <c r="VUF95" s="14"/>
      <c r="VUG95" s="14"/>
      <c r="VUH95" s="14"/>
      <c r="VUI95" s="14"/>
      <c r="VUJ95" s="14"/>
      <c r="VUK95" s="14"/>
      <c r="VUL95" s="14"/>
      <c r="VUM95" s="14"/>
      <c r="VUN95" s="14"/>
      <c r="VUO95" s="14"/>
      <c r="VUP95" s="14"/>
      <c r="VUQ95" s="14"/>
      <c r="VUR95" s="14"/>
      <c r="VUS95" s="14"/>
      <c r="VUT95" s="14"/>
      <c r="VUU95" s="14"/>
      <c r="VUV95" s="14"/>
      <c r="VUW95" s="14"/>
      <c r="VUX95" s="14"/>
      <c r="VUY95" s="14"/>
      <c r="VUZ95" s="14"/>
      <c r="VVA95" s="14"/>
      <c r="VVB95" s="14"/>
      <c r="VVC95" s="14"/>
      <c r="VVD95" s="14"/>
      <c r="VVE95" s="14"/>
      <c r="VVF95" s="14"/>
      <c r="VVG95" s="14"/>
      <c r="VVH95" s="14"/>
      <c r="VVI95" s="14"/>
      <c r="VVJ95" s="14"/>
      <c r="VVK95" s="14"/>
      <c r="VVL95" s="14"/>
      <c r="VVM95" s="14"/>
      <c r="VVN95" s="14"/>
      <c r="VVO95" s="14"/>
      <c r="VVP95" s="14"/>
      <c r="VVQ95" s="14"/>
      <c r="VVR95" s="14"/>
      <c r="VVS95" s="14"/>
      <c r="VVT95" s="14"/>
      <c r="VVU95" s="14"/>
      <c r="VVV95" s="14"/>
      <c r="VVW95" s="14"/>
      <c r="VVX95" s="14"/>
      <c r="VVY95" s="14"/>
      <c r="VVZ95" s="14"/>
      <c r="VWA95" s="14"/>
      <c r="VWB95" s="14"/>
      <c r="VWC95" s="14"/>
      <c r="VWD95" s="14"/>
      <c r="VWE95" s="14"/>
      <c r="VWF95" s="14"/>
      <c r="VWG95" s="14"/>
      <c r="VWH95" s="14"/>
      <c r="VWI95" s="14"/>
      <c r="VWJ95" s="14"/>
      <c r="VWK95" s="14"/>
      <c r="VWL95" s="14"/>
      <c r="VWM95" s="14"/>
      <c r="VWN95" s="14"/>
      <c r="VWO95" s="14"/>
      <c r="VWP95" s="14"/>
      <c r="VWQ95" s="14"/>
      <c r="VWR95" s="14"/>
      <c r="VWS95" s="14"/>
      <c r="VWT95" s="14"/>
      <c r="VWU95" s="14"/>
      <c r="VWV95" s="14"/>
      <c r="VWW95" s="14"/>
      <c r="VWX95" s="14"/>
      <c r="VWY95" s="14"/>
      <c r="VWZ95" s="14"/>
      <c r="VXA95" s="14"/>
      <c r="VXB95" s="14"/>
      <c r="VXC95" s="14"/>
      <c r="VXD95" s="14"/>
      <c r="VXE95" s="14"/>
      <c r="VXF95" s="14"/>
      <c r="VXG95" s="14"/>
      <c r="VXH95" s="14"/>
      <c r="VXI95" s="14"/>
      <c r="VXJ95" s="14"/>
      <c r="VXK95" s="14"/>
      <c r="VXL95" s="14"/>
      <c r="VXM95" s="14"/>
      <c r="VXN95" s="14"/>
      <c r="VXO95" s="14"/>
      <c r="VXP95" s="14"/>
      <c r="VXQ95" s="14"/>
      <c r="VXR95" s="14"/>
      <c r="VXS95" s="14"/>
      <c r="VXT95" s="14"/>
      <c r="VXU95" s="14"/>
      <c r="VXV95" s="14"/>
      <c r="VXW95" s="14"/>
      <c r="VXX95" s="14"/>
      <c r="VXY95" s="14"/>
      <c r="VXZ95" s="14"/>
      <c r="VYA95" s="14"/>
      <c r="VYB95" s="14"/>
      <c r="VYC95" s="14"/>
      <c r="VYD95" s="14"/>
      <c r="VYE95" s="14"/>
      <c r="VYF95" s="14"/>
      <c r="VYG95" s="14"/>
      <c r="VYH95" s="14"/>
      <c r="VYI95" s="14"/>
      <c r="VYJ95" s="14"/>
      <c r="VYK95" s="14"/>
      <c r="VYL95" s="14"/>
      <c r="VYM95" s="14"/>
      <c r="VYN95" s="14"/>
      <c r="VYO95" s="14"/>
      <c r="VYP95" s="14"/>
      <c r="VYQ95" s="14"/>
      <c r="VYR95" s="14"/>
      <c r="VYS95" s="14"/>
      <c r="VYT95" s="14"/>
      <c r="VYU95" s="14"/>
      <c r="VYV95" s="14"/>
      <c r="VYW95" s="14"/>
      <c r="VYX95" s="14"/>
      <c r="VYY95" s="14"/>
      <c r="VYZ95" s="14"/>
      <c r="VZA95" s="14"/>
      <c r="VZB95" s="14"/>
      <c r="VZC95" s="14"/>
      <c r="VZD95" s="14"/>
      <c r="VZE95" s="14"/>
      <c r="VZF95" s="14"/>
      <c r="VZG95" s="14"/>
      <c r="VZH95" s="14"/>
      <c r="VZI95" s="14"/>
      <c r="VZJ95" s="14"/>
      <c r="VZK95" s="14"/>
      <c r="VZL95" s="14"/>
      <c r="VZM95" s="14"/>
      <c r="VZN95" s="14"/>
      <c r="VZO95" s="14"/>
      <c r="VZP95" s="14"/>
      <c r="VZQ95" s="14"/>
      <c r="VZR95" s="14"/>
      <c r="VZS95" s="14"/>
      <c r="VZT95" s="14"/>
      <c r="VZU95" s="14"/>
      <c r="VZV95" s="14"/>
      <c r="VZW95" s="14"/>
      <c r="VZX95" s="14"/>
      <c r="VZY95" s="14"/>
      <c r="VZZ95" s="14"/>
      <c r="WAA95" s="14"/>
      <c r="WAB95" s="14"/>
      <c r="WAC95" s="14"/>
      <c r="WAD95" s="14"/>
      <c r="WAE95" s="14"/>
      <c r="WAF95" s="14"/>
      <c r="WAG95" s="14"/>
      <c r="WAH95" s="14"/>
      <c r="WAI95" s="14"/>
      <c r="WAJ95" s="14"/>
      <c r="WAK95" s="14"/>
      <c r="WAL95" s="14"/>
      <c r="WAM95" s="14"/>
      <c r="WAN95" s="14"/>
      <c r="WAO95" s="14"/>
      <c r="WAP95" s="14"/>
      <c r="WAQ95" s="14"/>
      <c r="WAR95" s="14"/>
      <c r="WAS95" s="14"/>
      <c r="WAT95" s="14"/>
      <c r="WAU95" s="14"/>
      <c r="WAV95" s="14"/>
      <c r="WAW95" s="14"/>
      <c r="WAX95" s="14"/>
      <c r="WAY95" s="14"/>
      <c r="WAZ95" s="14"/>
      <c r="WBA95" s="14"/>
      <c r="WBB95" s="14"/>
      <c r="WBC95" s="14"/>
      <c r="WBD95" s="14"/>
      <c r="WBE95" s="14"/>
      <c r="WBF95" s="14"/>
      <c r="WBG95" s="14"/>
      <c r="WBH95" s="14"/>
      <c r="WBI95" s="14"/>
      <c r="WBJ95" s="14"/>
      <c r="WBK95" s="14"/>
      <c r="WBL95" s="14"/>
      <c r="WBM95" s="14"/>
      <c r="WBN95" s="14"/>
      <c r="WBO95" s="14"/>
      <c r="WBP95" s="14"/>
      <c r="WBQ95" s="14"/>
      <c r="WBR95" s="14"/>
      <c r="WBS95" s="14"/>
      <c r="WBT95" s="14"/>
      <c r="WBU95" s="14"/>
      <c r="WBV95" s="14"/>
      <c r="WBW95" s="14"/>
      <c r="WBX95" s="14"/>
      <c r="WBY95" s="14"/>
      <c r="WBZ95" s="14"/>
      <c r="WCA95" s="14"/>
      <c r="WCB95" s="14"/>
      <c r="WCC95" s="14"/>
      <c r="WCD95" s="14"/>
      <c r="WCE95" s="14"/>
      <c r="WCF95" s="14"/>
      <c r="WCG95" s="14"/>
      <c r="WCH95" s="14"/>
      <c r="WCI95" s="14"/>
      <c r="WCJ95" s="14"/>
      <c r="WCK95" s="14"/>
      <c r="WCL95" s="14"/>
      <c r="WCM95" s="14"/>
      <c r="WCN95" s="14"/>
      <c r="WCO95" s="14"/>
      <c r="WCP95" s="14"/>
      <c r="WCQ95" s="14"/>
      <c r="WCR95" s="14"/>
      <c r="WCS95" s="14"/>
      <c r="WCT95" s="14"/>
      <c r="WCU95" s="14"/>
      <c r="WCV95" s="14"/>
      <c r="WCW95" s="14"/>
      <c r="WCX95" s="14"/>
      <c r="WCY95" s="14"/>
      <c r="WCZ95" s="14"/>
      <c r="WDA95" s="14"/>
      <c r="WDB95" s="14"/>
      <c r="WDC95" s="14"/>
      <c r="WDD95" s="14"/>
      <c r="WDE95" s="14"/>
      <c r="WDF95" s="14"/>
      <c r="WDG95" s="14"/>
      <c r="WDH95" s="14"/>
      <c r="WDI95" s="14"/>
      <c r="WDJ95" s="14"/>
      <c r="WDK95" s="14"/>
      <c r="WDL95" s="14"/>
      <c r="WDM95" s="14"/>
      <c r="WDN95" s="14"/>
      <c r="WDO95" s="14"/>
      <c r="WDP95" s="14"/>
      <c r="WDQ95" s="14"/>
      <c r="WDR95" s="14"/>
      <c r="WDS95" s="14"/>
      <c r="WDT95" s="14"/>
      <c r="WDU95" s="14"/>
      <c r="WDV95" s="14"/>
      <c r="WDW95" s="14"/>
      <c r="WDX95" s="14"/>
      <c r="WDY95" s="14"/>
      <c r="WDZ95" s="14"/>
      <c r="WEA95" s="14"/>
      <c r="WEB95" s="14"/>
      <c r="WEC95" s="14"/>
      <c r="WED95" s="14"/>
      <c r="WEE95" s="14"/>
      <c r="WEF95" s="14"/>
      <c r="WEG95" s="14"/>
      <c r="WEH95" s="14"/>
      <c r="WEI95" s="14"/>
      <c r="WEJ95" s="14"/>
      <c r="WEK95" s="14"/>
      <c r="WEL95" s="14"/>
      <c r="WEM95" s="14"/>
      <c r="WEN95" s="14"/>
      <c r="WEO95" s="14"/>
      <c r="WEP95" s="14"/>
      <c r="WEQ95" s="14"/>
      <c r="WER95" s="14"/>
      <c r="WES95" s="14"/>
      <c r="WET95" s="14"/>
      <c r="WEU95" s="14"/>
      <c r="WEV95" s="14"/>
      <c r="WEW95" s="14"/>
      <c r="WEX95" s="14"/>
      <c r="WEY95" s="14"/>
      <c r="WEZ95" s="14"/>
      <c r="WFA95" s="14"/>
      <c r="WFB95" s="14"/>
      <c r="WFC95" s="14"/>
      <c r="WFD95" s="14"/>
      <c r="WFE95" s="14"/>
      <c r="WFF95" s="14"/>
      <c r="WFG95" s="14"/>
      <c r="WFH95" s="14"/>
      <c r="WFI95" s="14"/>
      <c r="WFJ95" s="14"/>
      <c r="WFK95" s="14"/>
      <c r="WFL95" s="14"/>
      <c r="WFM95" s="14"/>
      <c r="WFN95" s="14"/>
      <c r="WFO95" s="14"/>
      <c r="WFP95" s="14"/>
      <c r="WFQ95" s="14"/>
      <c r="WFR95" s="14"/>
      <c r="WFS95" s="14"/>
      <c r="WFT95" s="14"/>
      <c r="WFU95" s="14"/>
      <c r="WFV95" s="14"/>
      <c r="WFW95" s="14"/>
      <c r="WFX95" s="14"/>
      <c r="WFY95" s="14"/>
      <c r="WFZ95" s="14"/>
      <c r="WGA95" s="14"/>
      <c r="WGB95" s="14"/>
      <c r="WGC95" s="14"/>
      <c r="WGD95" s="14"/>
      <c r="WGE95" s="14"/>
      <c r="WGF95" s="14"/>
      <c r="WGG95" s="14"/>
      <c r="WGH95" s="14"/>
      <c r="WGI95" s="14"/>
      <c r="WGJ95" s="14"/>
      <c r="WGK95" s="14"/>
      <c r="WGL95" s="14"/>
      <c r="WGM95" s="14"/>
      <c r="WGN95" s="14"/>
      <c r="WGO95" s="14"/>
      <c r="WGP95" s="14"/>
      <c r="WGQ95" s="14"/>
      <c r="WGR95" s="14"/>
      <c r="WGS95" s="14"/>
      <c r="WGT95" s="14"/>
      <c r="WGU95" s="14"/>
      <c r="WGV95" s="14"/>
      <c r="WGW95" s="14"/>
      <c r="WGX95" s="14"/>
      <c r="WGY95" s="14"/>
      <c r="WGZ95" s="14"/>
      <c r="WHA95" s="14"/>
      <c r="WHB95" s="14"/>
      <c r="WHC95" s="14"/>
      <c r="WHD95" s="14"/>
      <c r="WHE95" s="14"/>
      <c r="WHF95" s="14"/>
      <c r="WHG95" s="14"/>
      <c r="WHH95" s="14"/>
      <c r="WHI95" s="14"/>
      <c r="WHJ95" s="14"/>
      <c r="WHK95" s="14"/>
      <c r="WHL95" s="14"/>
      <c r="WHM95" s="14"/>
      <c r="WHN95" s="14"/>
      <c r="WHO95" s="14"/>
      <c r="WHP95" s="14"/>
      <c r="WHQ95" s="14"/>
      <c r="WHR95" s="14"/>
      <c r="WHS95" s="14"/>
      <c r="WHT95" s="14"/>
      <c r="WHU95" s="14"/>
      <c r="WHV95" s="14"/>
      <c r="WHW95" s="14"/>
      <c r="WHX95" s="14"/>
      <c r="WHY95" s="14"/>
      <c r="WHZ95" s="14"/>
      <c r="WIA95" s="14"/>
      <c r="WIB95" s="14"/>
      <c r="WIC95" s="14"/>
      <c r="WID95" s="14"/>
      <c r="WIE95" s="14"/>
      <c r="WIF95" s="14"/>
      <c r="WIG95" s="14"/>
      <c r="WIH95" s="14"/>
      <c r="WII95" s="14"/>
      <c r="WIJ95" s="14"/>
      <c r="WIK95" s="14"/>
      <c r="WIL95" s="14"/>
      <c r="WIM95" s="14"/>
      <c r="WIN95" s="14"/>
      <c r="WIO95" s="14"/>
      <c r="WIP95" s="14"/>
      <c r="WIQ95" s="14"/>
      <c r="WIR95" s="14"/>
      <c r="WIS95" s="14"/>
      <c r="WIT95" s="14"/>
      <c r="WIU95" s="14"/>
      <c r="WIV95" s="14"/>
      <c r="WIW95" s="14"/>
      <c r="WIX95" s="14"/>
      <c r="WIY95" s="14"/>
      <c r="WIZ95" s="14"/>
      <c r="WJA95" s="14"/>
      <c r="WJB95" s="14"/>
      <c r="WJC95" s="14"/>
      <c r="WJD95" s="14"/>
      <c r="WJE95" s="14"/>
      <c r="WJF95" s="14"/>
      <c r="WJG95" s="14"/>
      <c r="WJH95" s="14"/>
      <c r="WJI95" s="14"/>
      <c r="WJJ95" s="14"/>
      <c r="WJK95" s="14"/>
      <c r="WJL95" s="14"/>
      <c r="WJM95" s="14"/>
      <c r="WJN95" s="14"/>
      <c r="WJO95" s="14"/>
      <c r="WJP95" s="14"/>
      <c r="WJQ95" s="14"/>
      <c r="WJR95" s="14"/>
      <c r="WJS95" s="14"/>
      <c r="WJT95" s="14"/>
      <c r="WJU95" s="14"/>
      <c r="WJV95" s="14"/>
      <c r="WJW95" s="14"/>
      <c r="WJX95" s="14"/>
      <c r="WJY95" s="14"/>
      <c r="WJZ95" s="14"/>
      <c r="WKA95" s="14"/>
      <c r="WKB95" s="14"/>
      <c r="WKC95" s="14"/>
      <c r="WKD95" s="14"/>
      <c r="WKE95" s="14"/>
      <c r="WKF95" s="14"/>
      <c r="WKG95" s="14"/>
      <c r="WKH95" s="14"/>
      <c r="WKI95" s="14"/>
      <c r="WKJ95" s="14"/>
      <c r="WKK95" s="14"/>
      <c r="WKL95" s="14"/>
      <c r="WKM95" s="14"/>
      <c r="WKN95" s="14"/>
      <c r="WKO95" s="14"/>
      <c r="WKP95" s="14"/>
      <c r="WKQ95" s="14"/>
      <c r="WKR95" s="14"/>
      <c r="WKS95" s="14"/>
      <c r="WKT95" s="14"/>
      <c r="WKU95" s="14"/>
      <c r="WKV95" s="14"/>
      <c r="WKW95" s="14"/>
      <c r="WKX95" s="14"/>
      <c r="WKY95" s="14"/>
      <c r="WKZ95" s="14"/>
      <c r="WLA95" s="14"/>
      <c r="WLB95" s="14"/>
      <c r="WLC95" s="14"/>
      <c r="WLD95" s="14"/>
      <c r="WLE95" s="14"/>
      <c r="WLF95" s="14"/>
      <c r="WLG95" s="14"/>
      <c r="WLH95" s="14"/>
      <c r="WLI95" s="14"/>
      <c r="WLJ95" s="14"/>
      <c r="WLK95" s="14"/>
      <c r="WLL95" s="14"/>
      <c r="WLM95" s="14"/>
      <c r="WLN95" s="14"/>
      <c r="WLO95" s="14"/>
      <c r="WLP95" s="14"/>
      <c r="WLQ95" s="14"/>
      <c r="WLR95" s="14"/>
      <c r="WLS95" s="14"/>
      <c r="WLT95" s="14"/>
      <c r="WLU95" s="14"/>
      <c r="WLV95" s="14"/>
      <c r="WLW95" s="14"/>
      <c r="WLX95" s="14"/>
      <c r="WLY95" s="14"/>
      <c r="WLZ95" s="14"/>
      <c r="WMA95" s="14"/>
      <c r="WMB95" s="14"/>
      <c r="WMC95" s="14"/>
      <c r="WMD95" s="14"/>
      <c r="WME95" s="14"/>
      <c r="WMF95" s="14"/>
      <c r="WMG95" s="14"/>
      <c r="WMH95" s="14"/>
      <c r="WMI95" s="14"/>
      <c r="WMJ95" s="14"/>
      <c r="WMK95" s="14"/>
      <c r="WML95" s="14"/>
      <c r="WMM95" s="14"/>
      <c r="WMN95" s="14"/>
      <c r="WMO95" s="14"/>
      <c r="WMP95" s="14"/>
      <c r="WMQ95" s="14"/>
      <c r="WMR95" s="14"/>
      <c r="WMS95" s="14"/>
      <c r="WMT95" s="14"/>
      <c r="WMU95" s="14"/>
      <c r="WMV95" s="14"/>
      <c r="WMW95" s="14"/>
      <c r="WMX95" s="14"/>
      <c r="WMY95" s="14"/>
      <c r="WMZ95" s="14"/>
      <c r="WNA95" s="14"/>
      <c r="WNB95" s="14"/>
      <c r="WNC95" s="14"/>
      <c r="WND95" s="14"/>
      <c r="WNE95" s="14"/>
      <c r="WNF95" s="14"/>
      <c r="WNG95" s="14"/>
      <c r="WNH95" s="14"/>
      <c r="WNI95" s="14"/>
      <c r="WNJ95" s="14"/>
      <c r="WNK95" s="14"/>
      <c r="WNL95" s="14"/>
      <c r="WNM95" s="14"/>
      <c r="WNN95" s="14"/>
      <c r="WNO95" s="14"/>
      <c r="WNP95" s="14"/>
      <c r="WNQ95" s="14"/>
      <c r="WNR95" s="14"/>
      <c r="WNS95" s="14"/>
      <c r="WNT95" s="14"/>
      <c r="WNU95" s="14"/>
      <c r="WNV95" s="14"/>
      <c r="WNW95" s="14"/>
      <c r="WNX95" s="14"/>
      <c r="WNY95" s="14"/>
      <c r="WNZ95" s="14"/>
      <c r="WOA95" s="14"/>
      <c r="WOB95" s="14"/>
      <c r="WOC95" s="14"/>
      <c r="WOD95" s="14"/>
      <c r="WOE95" s="14"/>
      <c r="WOF95" s="14"/>
      <c r="WOG95" s="14"/>
      <c r="WOH95" s="14"/>
      <c r="WOI95" s="14"/>
      <c r="WOJ95" s="14"/>
      <c r="WOK95" s="14"/>
      <c r="WOL95" s="14"/>
      <c r="WOM95" s="14"/>
      <c r="WON95" s="14"/>
      <c r="WOO95" s="14"/>
      <c r="WOP95" s="14"/>
      <c r="WOQ95" s="14"/>
      <c r="WOR95" s="14"/>
      <c r="WOS95" s="14"/>
      <c r="WOT95" s="14"/>
      <c r="WOU95" s="14"/>
      <c r="WOV95" s="14"/>
      <c r="WOW95" s="14"/>
      <c r="WOX95" s="14"/>
      <c r="WOY95" s="14"/>
      <c r="WOZ95" s="14"/>
      <c r="WPA95" s="14"/>
      <c r="WPB95" s="14"/>
      <c r="WPC95" s="14"/>
      <c r="WPD95" s="14"/>
      <c r="WPE95" s="14"/>
      <c r="WPF95" s="14"/>
      <c r="WPG95" s="14"/>
      <c r="WPH95" s="14"/>
      <c r="WPI95" s="14"/>
      <c r="WPJ95" s="14"/>
      <c r="WPK95" s="14"/>
      <c r="WPL95" s="14"/>
      <c r="WPM95" s="14"/>
      <c r="WPN95" s="14"/>
      <c r="WPO95" s="14"/>
      <c r="WPP95" s="14"/>
      <c r="WPQ95" s="14"/>
      <c r="WPR95" s="14"/>
      <c r="WPS95" s="14"/>
      <c r="WPT95" s="14"/>
      <c r="WPU95" s="14"/>
      <c r="WPV95" s="14"/>
      <c r="WPW95" s="14"/>
      <c r="WPX95" s="14"/>
      <c r="WPY95" s="14"/>
      <c r="WPZ95" s="14"/>
      <c r="WQA95" s="14"/>
      <c r="WQB95" s="14"/>
      <c r="WQC95" s="14"/>
      <c r="WQD95" s="14"/>
      <c r="WQE95" s="14"/>
      <c r="WQF95" s="14"/>
      <c r="WQG95" s="14"/>
      <c r="WQH95" s="14"/>
      <c r="WQI95" s="14"/>
      <c r="WQJ95" s="14"/>
      <c r="WQK95" s="14"/>
      <c r="WQL95" s="14"/>
      <c r="WQM95" s="14"/>
      <c r="WQN95" s="14"/>
      <c r="WQO95" s="14"/>
      <c r="WQP95" s="14"/>
      <c r="WQQ95" s="14"/>
      <c r="WQR95" s="14"/>
      <c r="WQS95" s="14"/>
      <c r="WQT95" s="14"/>
      <c r="WQU95" s="14"/>
      <c r="WQV95" s="14"/>
      <c r="WQW95" s="14"/>
      <c r="WQX95" s="14"/>
      <c r="WQY95" s="14"/>
      <c r="WQZ95" s="14"/>
      <c r="WRA95" s="14"/>
      <c r="WRB95" s="14"/>
      <c r="WRC95" s="14"/>
      <c r="WRD95" s="14"/>
      <c r="WRE95" s="14"/>
      <c r="WRF95" s="14"/>
      <c r="WRG95" s="14"/>
      <c r="WRH95" s="14"/>
      <c r="WRI95" s="14"/>
      <c r="WRJ95" s="14"/>
      <c r="WRK95" s="14"/>
      <c r="WRL95" s="14"/>
      <c r="WRM95" s="14"/>
      <c r="WRN95" s="14"/>
      <c r="WRO95" s="14"/>
      <c r="WRP95" s="14"/>
      <c r="WRQ95" s="14"/>
      <c r="WRR95" s="14"/>
      <c r="WRS95" s="14"/>
      <c r="WRT95" s="14"/>
      <c r="WRU95" s="14"/>
      <c r="WRV95" s="14"/>
      <c r="WRW95" s="14"/>
      <c r="WRX95" s="14"/>
      <c r="WRY95" s="14"/>
      <c r="WRZ95" s="14"/>
      <c r="WSA95" s="14"/>
      <c r="WSB95" s="14"/>
      <c r="WSC95" s="14"/>
      <c r="WSD95" s="14"/>
      <c r="WSE95" s="14"/>
      <c r="WSF95" s="14"/>
      <c r="WSG95" s="14"/>
      <c r="WSH95" s="14"/>
      <c r="WSI95" s="14"/>
      <c r="WSJ95" s="14"/>
      <c r="WSK95" s="14"/>
      <c r="WSL95" s="14"/>
      <c r="WSM95" s="14"/>
      <c r="WSN95" s="14"/>
      <c r="WSO95" s="14"/>
      <c r="WSP95" s="14"/>
      <c r="WSQ95" s="14"/>
      <c r="WSR95" s="14"/>
      <c r="WSS95" s="14"/>
      <c r="WST95" s="14"/>
      <c r="WSU95" s="14"/>
      <c r="WSV95" s="14"/>
      <c r="WSW95" s="14"/>
      <c r="WSX95" s="14"/>
      <c r="WSY95" s="14"/>
      <c r="WSZ95" s="14"/>
      <c r="WTA95" s="14"/>
      <c r="WTB95" s="14"/>
      <c r="WTC95" s="14"/>
      <c r="WTD95" s="14"/>
      <c r="WTE95" s="14"/>
      <c r="WTF95" s="14"/>
      <c r="WTG95" s="14"/>
      <c r="WTH95" s="14"/>
      <c r="WTI95" s="14"/>
      <c r="WTJ95" s="14"/>
      <c r="WTK95" s="14"/>
      <c r="WTL95" s="14"/>
      <c r="WTM95" s="14"/>
      <c r="WTN95" s="14"/>
      <c r="WTO95" s="14"/>
      <c r="WTP95" s="14"/>
      <c r="WTQ95" s="14"/>
      <c r="WTR95" s="14"/>
      <c r="WTS95" s="14"/>
      <c r="WTT95" s="14"/>
      <c r="WTU95" s="14"/>
      <c r="WTV95" s="14"/>
      <c r="WTW95" s="14"/>
      <c r="WTX95" s="14"/>
      <c r="WTY95" s="14"/>
      <c r="WTZ95" s="14"/>
      <c r="WUA95" s="14"/>
      <c r="WUB95" s="14"/>
      <c r="WUC95" s="14"/>
      <c r="WUD95" s="14"/>
      <c r="WUE95" s="14"/>
      <c r="WUF95" s="14"/>
      <c r="WUG95" s="14"/>
      <c r="WUH95" s="14"/>
      <c r="WUI95" s="14"/>
      <c r="WUJ95" s="14"/>
      <c r="WUK95" s="14"/>
      <c r="WUL95" s="14"/>
      <c r="WUM95" s="14"/>
      <c r="WUN95" s="14"/>
      <c r="WUO95" s="14"/>
      <c r="WUP95" s="14"/>
      <c r="WUQ95" s="14"/>
      <c r="WUR95" s="14"/>
      <c r="WUS95" s="14"/>
      <c r="WUT95" s="14"/>
      <c r="WUU95" s="14"/>
      <c r="WUV95" s="14"/>
      <c r="WUW95" s="14"/>
      <c r="WUX95" s="14"/>
      <c r="WUY95" s="14"/>
      <c r="WUZ95" s="14"/>
      <c r="WVA95" s="14"/>
      <c r="WVB95" s="14"/>
      <c r="WVC95" s="14"/>
      <c r="WVD95" s="14"/>
      <c r="WVE95" s="14"/>
      <c r="WVF95" s="14"/>
      <c r="WVG95" s="14"/>
      <c r="WVH95" s="14"/>
      <c r="WVI95" s="14"/>
      <c r="WVJ95" s="14"/>
      <c r="WVK95" s="14"/>
      <c r="WVL95" s="14"/>
      <c r="WVM95" s="14"/>
      <c r="WVN95" s="14"/>
      <c r="WVO95" s="14"/>
      <c r="WVP95" s="14"/>
      <c r="WVQ95" s="14"/>
      <c r="WVR95" s="14"/>
      <c r="WVS95" s="14"/>
      <c r="WVT95" s="14"/>
      <c r="WVU95" s="14"/>
      <c r="WVV95" s="14"/>
      <c r="WVW95" s="14"/>
      <c r="WVX95" s="14"/>
      <c r="WVY95" s="14"/>
      <c r="WVZ95" s="14"/>
      <c r="WWA95" s="14"/>
      <c r="WWB95" s="14"/>
      <c r="WWC95" s="14"/>
      <c r="WWD95" s="14"/>
      <c r="WWE95" s="14"/>
      <c r="WWF95" s="14"/>
      <c r="WWG95" s="14"/>
      <c r="WWH95" s="14"/>
      <c r="WWI95" s="14"/>
      <c r="WWJ95" s="14"/>
      <c r="WWK95" s="14"/>
      <c r="WWL95" s="14"/>
      <c r="WWM95" s="14"/>
      <c r="WWN95" s="14"/>
      <c r="WWO95" s="14"/>
      <c r="WWP95" s="14"/>
      <c r="WWQ95" s="14"/>
      <c r="WWR95" s="14"/>
      <c r="WWS95" s="14"/>
      <c r="WWT95" s="14"/>
      <c r="WWU95" s="14"/>
      <c r="WWV95" s="14"/>
      <c r="WWW95" s="14"/>
      <c r="WWX95" s="14"/>
      <c r="WWY95" s="14"/>
      <c r="WWZ95" s="14"/>
      <c r="WXA95" s="14"/>
      <c r="WXB95" s="14"/>
      <c r="WXC95" s="14"/>
      <c r="WXD95" s="14"/>
      <c r="WXE95" s="14"/>
      <c r="WXF95" s="14"/>
      <c r="WXG95" s="14"/>
      <c r="WXH95" s="14"/>
      <c r="WXI95" s="14"/>
      <c r="WXJ95" s="14"/>
      <c r="WXK95" s="14"/>
      <c r="WXL95" s="14"/>
      <c r="WXM95" s="14"/>
      <c r="WXN95" s="14"/>
      <c r="WXO95" s="14"/>
      <c r="WXP95" s="14"/>
      <c r="WXQ95" s="14"/>
      <c r="WXR95" s="14"/>
      <c r="WXS95" s="14"/>
      <c r="WXT95" s="14"/>
      <c r="WXU95" s="14"/>
      <c r="WXV95" s="14"/>
      <c r="WXW95" s="14"/>
      <c r="WXX95" s="14"/>
      <c r="WXY95" s="14"/>
      <c r="WXZ95" s="14"/>
      <c r="WYA95" s="14"/>
      <c r="WYB95" s="14"/>
      <c r="WYC95" s="14"/>
      <c r="WYD95" s="14"/>
      <c r="WYE95" s="14"/>
      <c r="WYF95" s="14"/>
      <c r="WYG95" s="14"/>
      <c r="WYH95" s="14"/>
      <c r="WYI95" s="14"/>
      <c r="WYJ95" s="14"/>
      <c r="WYK95" s="14"/>
      <c r="WYL95" s="14"/>
      <c r="WYM95" s="14"/>
      <c r="WYN95" s="14"/>
      <c r="WYO95" s="14"/>
      <c r="WYP95" s="14"/>
      <c r="WYQ95" s="14"/>
      <c r="WYR95" s="14"/>
      <c r="WYS95" s="14"/>
      <c r="WYT95" s="14"/>
      <c r="WYU95" s="14"/>
      <c r="WYV95" s="14"/>
      <c r="WYW95" s="14"/>
      <c r="WYX95" s="14"/>
      <c r="WYY95" s="14"/>
      <c r="WYZ95" s="14"/>
      <c r="WZA95" s="14"/>
      <c r="WZB95" s="14"/>
      <c r="WZC95" s="14"/>
      <c r="WZD95" s="14"/>
      <c r="WZE95" s="14"/>
      <c r="WZF95" s="14"/>
      <c r="WZG95" s="14"/>
      <c r="WZH95" s="14"/>
      <c r="WZI95" s="14"/>
      <c r="WZJ95" s="14"/>
      <c r="WZK95" s="14"/>
      <c r="WZL95" s="14"/>
      <c r="WZM95" s="14"/>
      <c r="WZN95" s="14"/>
      <c r="WZO95" s="14"/>
      <c r="WZP95" s="14"/>
      <c r="WZQ95" s="14"/>
      <c r="WZR95" s="14"/>
      <c r="WZS95" s="14"/>
      <c r="WZT95" s="14"/>
      <c r="WZU95" s="14"/>
      <c r="WZV95" s="14"/>
      <c r="WZW95" s="14"/>
      <c r="WZX95" s="14"/>
      <c r="WZY95" s="14"/>
      <c r="WZZ95" s="14"/>
      <c r="XAA95" s="14"/>
      <c r="XAB95" s="14"/>
      <c r="XAC95" s="14"/>
      <c r="XAD95" s="14"/>
      <c r="XAE95" s="14"/>
      <c r="XAF95" s="14"/>
      <c r="XAG95" s="14"/>
      <c r="XAH95" s="14"/>
      <c r="XAI95" s="14"/>
      <c r="XAJ95" s="14"/>
      <c r="XAK95" s="14"/>
      <c r="XAL95" s="14"/>
      <c r="XAM95" s="14"/>
      <c r="XAN95" s="14"/>
      <c r="XAO95" s="14"/>
      <c r="XAP95" s="14"/>
      <c r="XAQ95" s="14"/>
      <c r="XAR95" s="14"/>
      <c r="XAS95" s="14"/>
      <c r="XAT95" s="14"/>
      <c r="XAU95" s="14"/>
      <c r="XAV95" s="14"/>
      <c r="XAW95" s="14"/>
      <c r="XAX95" s="14"/>
      <c r="XAY95" s="14"/>
      <c r="XAZ95" s="14"/>
      <c r="XBA95" s="14"/>
      <c r="XBB95" s="14"/>
      <c r="XBC95" s="14"/>
      <c r="XBD95" s="14"/>
      <c r="XBE95" s="14"/>
      <c r="XBF95" s="14"/>
      <c r="XBG95" s="14"/>
      <c r="XBH95" s="14"/>
      <c r="XBI95" s="14"/>
      <c r="XBJ95" s="14"/>
      <c r="XBK95" s="14"/>
      <c r="XBL95" s="14"/>
      <c r="XBM95" s="14"/>
      <c r="XBN95" s="14"/>
      <c r="XBO95" s="14"/>
      <c r="XBP95" s="14"/>
      <c r="XBQ95" s="14"/>
      <c r="XBR95" s="14"/>
      <c r="XBS95" s="14"/>
      <c r="XBT95" s="14"/>
      <c r="XBU95" s="14"/>
      <c r="XBV95" s="14"/>
      <c r="XBW95" s="14"/>
      <c r="XBX95" s="14"/>
      <c r="XBY95" s="14"/>
      <c r="XBZ95" s="14"/>
      <c r="XCA95" s="14"/>
      <c r="XCB95" s="14"/>
      <c r="XCC95" s="14"/>
      <c r="XCD95" s="14"/>
      <c r="XCE95" s="14"/>
      <c r="XCF95" s="14"/>
      <c r="XCG95" s="14"/>
      <c r="XCH95" s="14"/>
      <c r="XCI95" s="14"/>
      <c r="XCJ95" s="14"/>
      <c r="XCK95" s="14"/>
      <c r="XCL95" s="14"/>
      <c r="XCM95" s="14"/>
      <c r="XCN95" s="14"/>
      <c r="XCO95" s="14"/>
      <c r="XCP95" s="14"/>
      <c r="XCQ95" s="14"/>
      <c r="XCR95" s="14"/>
      <c r="XCS95" s="14"/>
      <c r="XCT95" s="14"/>
      <c r="XCU95" s="14"/>
      <c r="XCV95" s="14"/>
      <c r="XCW95" s="14"/>
      <c r="XCX95" s="14"/>
      <c r="XCY95" s="14"/>
      <c r="XCZ95" s="14"/>
      <c r="XDA95" s="14"/>
      <c r="XDB95" s="14"/>
      <c r="XDC95" s="14"/>
      <c r="XDD95" s="14"/>
      <c r="XDE95" s="14"/>
      <c r="XDF95" s="14"/>
      <c r="XDG95" s="14"/>
      <c r="XDH95" s="14"/>
      <c r="XDI95" s="14"/>
      <c r="XDJ95" s="14"/>
      <c r="XDK95" s="14"/>
      <c r="XDL95" s="14"/>
      <c r="XDM95" s="14"/>
      <c r="XDN95" s="14"/>
      <c r="XDO95" s="14"/>
      <c r="XDP95" s="14"/>
      <c r="XDQ95" s="14"/>
      <c r="XDR95" s="14"/>
      <c r="XDS95" s="14"/>
      <c r="XDT95" s="14"/>
      <c r="XDU95" s="14"/>
      <c r="XDV95" s="14"/>
      <c r="XDW95" s="14"/>
      <c r="XDX95" s="14"/>
      <c r="XDY95" s="14"/>
      <c r="XDZ95" s="14"/>
      <c r="XEA95" s="14"/>
      <c r="XEB95" s="14"/>
      <c r="XEC95" s="14"/>
      <c r="XED95" s="14"/>
      <c r="XEE95" s="14"/>
      <c r="XEF95" s="14"/>
      <c r="XEG95" s="14"/>
      <c r="XEH95" s="14"/>
      <c r="XEI95" s="14"/>
      <c r="XEJ95" s="14"/>
      <c r="XEK95" s="14"/>
      <c r="XEL95" s="14"/>
      <c r="XEM95" s="14"/>
      <c r="XEN95" s="14"/>
      <c r="XEO95" s="14"/>
      <c r="XEP95" s="14"/>
      <c r="XEQ95" s="14"/>
      <c r="XER95" s="14"/>
      <c r="XES95" s="14"/>
      <c r="XET95" s="14"/>
      <c r="XEU95" s="14"/>
      <c r="XEV95" s="14"/>
      <c r="XEW95" s="14"/>
      <c r="XEX95" s="14"/>
      <c r="XEY95" s="14"/>
      <c r="XEZ95" s="14"/>
      <c r="XFA95" s="14"/>
      <c r="XFB95" s="14"/>
      <c r="XFC95" s="14"/>
    </row>
    <row r="96" spans="1:16383" s="3" customFormat="1" x14ac:dyDescent="0.25">
      <c r="A96" s="758" t="e">
        <f t="shared" si="42"/>
        <v>#REF!</v>
      </c>
      <c r="B96" s="1245"/>
      <c r="C96" s="1246"/>
      <c r="D96" s="1007"/>
      <c r="E96" s="1002"/>
      <c r="F96" s="1002"/>
      <c r="G96" s="1002"/>
      <c r="H96" s="1002">
        <f t="shared" ref="H96:N96" si="46">$E$96</f>
        <v>0</v>
      </c>
      <c r="I96" s="1002">
        <f t="shared" si="46"/>
        <v>0</v>
      </c>
      <c r="J96" s="1002">
        <f t="shared" si="46"/>
        <v>0</v>
      </c>
      <c r="K96" s="1002">
        <f t="shared" si="46"/>
        <v>0</v>
      </c>
      <c r="L96" s="1002"/>
      <c r="M96" s="1002"/>
      <c r="N96" s="1002">
        <f t="shared" si="46"/>
        <v>0</v>
      </c>
      <c r="O96" s="1002"/>
      <c r="P96" s="996">
        <f t="shared" si="43"/>
        <v>0</v>
      </c>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c r="TL96" s="14"/>
      <c r="TM96" s="14"/>
      <c r="TN96" s="14"/>
      <c r="TO96" s="14"/>
      <c r="TP96" s="14"/>
      <c r="TQ96" s="14"/>
      <c r="TR96" s="14"/>
      <c r="TS96" s="14"/>
      <c r="TT96" s="14"/>
      <c r="TU96" s="14"/>
      <c r="TV96" s="14"/>
      <c r="TW96" s="14"/>
      <c r="TX96" s="14"/>
      <c r="TY96" s="14"/>
      <c r="TZ96" s="14"/>
      <c r="UA96" s="14"/>
      <c r="UB96" s="14"/>
      <c r="UC96" s="14"/>
      <c r="UD96" s="14"/>
      <c r="UE96" s="14"/>
      <c r="UF96" s="14"/>
      <c r="UG96" s="14"/>
      <c r="UH96" s="14"/>
      <c r="UI96" s="14"/>
      <c r="UJ96" s="14"/>
      <c r="UK96" s="14"/>
      <c r="UL96" s="14"/>
      <c r="UM96" s="14"/>
      <c r="UN96" s="14"/>
      <c r="UO96" s="14"/>
      <c r="UP96" s="14"/>
      <c r="UQ96" s="14"/>
      <c r="UR96" s="14"/>
      <c r="US96" s="14"/>
      <c r="UT96" s="14"/>
      <c r="UU96" s="14"/>
      <c r="UV96" s="14"/>
      <c r="UW96" s="14"/>
      <c r="UX96" s="14"/>
      <c r="UY96" s="14"/>
      <c r="UZ96" s="14"/>
      <c r="VA96" s="14"/>
      <c r="VB96" s="14"/>
      <c r="VC96" s="14"/>
      <c r="VD96" s="14"/>
      <c r="VE96" s="14"/>
      <c r="VF96" s="14"/>
      <c r="VG96" s="14"/>
      <c r="VH96" s="14"/>
      <c r="VI96" s="14"/>
      <c r="VJ96" s="14"/>
      <c r="VK96" s="14"/>
      <c r="VL96" s="14"/>
      <c r="VM96" s="14"/>
      <c r="VN96" s="14"/>
      <c r="VO96" s="14"/>
      <c r="VP96" s="14"/>
      <c r="VQ96" s="14"/>
      <c r="VR96" s="14"/>
      <c r="VS96" s="14"/>
      <c r="VT96" s="14"/>
      <c r="VU96" s="14"/>
      <c r="VV96" s="14"/>
      <c r="VW96" s="14"/>
      <c r="VX96" s="14"/>
      <c r="VY96" s="14"/>
      <c r="VZ96" s="14"/>
      <c r="WA96" s="14"/>
      <c r="WB96" s="14"/>
      <c r="WC96" s="14"/>
      <c r="WD96" s="14"/>
      <c r="WE96" s="14"/>
      <c r="WF96" s="14"/>
      <c r="WG96" s="14"/>
      <c r="WH96" s="14"/>
      <c r="WI96" s="14"/>
      <c r="WJ96" s="14"/>
      <c r="WK96" s="14"/>
      <c r="WL96" s="14"/>
      <c r="WM96" s="14"/>
      <c r="WN96" s="14"/>
      <c r="WO96" s="14"/>
      <c r="WP96" s="14"/>
      <c r="WQ96" s="14"/>
      <c r="WR96" s="14"/>
      <c r="WS96" s="14"/>
      <c r="WT96" s="14"/>
      <c r="WU96" s="14"/>
      <c r="WV96" s="14"/>
      <c r="WW96" s="14"/>
      <c r="WX96" s="14"/>
      <c r="WY96" s="14"/>
      <c r="WZ96" s="14"/>
      <c r="XA96" s="14"/>
      <c r="XB96" s="14"/>
      <c r="XC96" s="14"/>
      <c r="XD96" s="14"/>
      <c r="XE96" s="14"/>
      <c r="XF96" s="14"/>
      <c r="XG96" s="14"/>
      <c r="XH96" s="14"/>
      <c r="XI96" s="14"/>
      <c r="XJ96" s="14"/>
      <c r="XK96" s="14"/>
      <c r="XL96" s="14"/>
      <c r="XM96" s="14"/>
      <c r="XN96" s="14"/>
      <c r="XO96" s="14"/>
      <c r="XP96" s="14"/>
      <c r="XQ96" s="14"/>
      <c r="XR96" s="14"/>
      <c r="XS96" s="14"/>
      <c r="XT96" s="14"/>
      <c r="XU96" s="14"/>
      <c r="XV96" s="14"/>
      <c r="XW96" s="14"/>
      <c r="XX96" s="14"/>
      <c r="XY96" s="14"/>
      <c r="XZ96" s="14"/>
      <c r="YA96" s="14"/>
      <c r="YB96" s="14"/>
      <c r="YC96" s="14"/>
      <c r="YD96" s="14"/>
      <c r="YE96" s="14"/>
      <c r="YF96" s="14"/>
      <c r="YG96" s="14"/>
      <c r="YH96" s="14"/>
      <c r="YI96" s="14"/>
      <c r="YJ96" s="14"/>
      <c r="YK96" s="14"/>
      <c r="YL96" s="14"/>
      <c r="YM96" s="14"/>
      <c r="YN96" s="14"/>
      <c r="YO96" s="14"/>
      <c r="YP96" s="14"/>
      <c r="YQ96" s="14"/>
      <c r="YR96" s="14"/>
      <c r="YS96" s="14"/>
      <c r="YT96" s="14"/>
      <c r="YU96" s="14"/>
      <c r="YV96" s="14"/>
      <c r="YW96" s="14"/>
      <c r="YX96" s="14"/>
      <c r="YY96" s="14"/>
      <c r="YZ96" s="14"/>
      <c r="ZA96" s="14"/>
      <c r="ZB96" s="14"/>
      <c r="ZC96" s="14"/>
      <c r="ZD96" s="14"/>
      <c r="ZE96" s="14"/>
      <c r="ZF96" s="14"/>
      <c r="ZG96" s="14"/>
      <c r="ZH96" s="14"/>
      <c r="ZI96" s="14"/>
      <c r="ZJ96" s="14"/>
      <c r="ZK96" s="14"/>
      <c r="ZL96" s="14"/>
      <c r="ZM96" s="14"/>
      <c r="ZN96" s="14"/>
      <c r="ZO96" s="14"/>
      <c r="ZP96" s="14"/>
      <c r="ZQ96" s="14"/>
      <c r="ZR96" s="14"/>
      <c r="ZS96" s="14"/>
      <c r="ZT96" s="14"/>
      <c r="ZU96" s="14"/>
      <c r="ZV96" s="14"/>
      <c r="ZW96" s="14"/>
      <c r="ZX96" s="14"/>
      <c r="ZY96" s="14"/>
      <c r="ZZ96" s="14"/>
      <c r="AAA96" s="14"/>
      <c r="AAB96" s="14"/>
      <c r="AAC96" s="14"/>
      <c r="AAD96" s="14"/>
      <c r="AAE96" s="14"/>
      <c r="AAF96" s="14"/>
      <c r="AAG96" s="14"/>
      <c r="AAH96" s="14"/>
      <c r="AAI96" s="14"/>
      <c r="AAJ96" s="14"/>
      <c r="AAK96" s="14"/>
      <c r="AAL96" s="14"/>
      <c r="AAM96" s="14"/>
      <c r="AAN96" s="14"/>
      <c r="AAO96" s="14"/>
      <c r="AAP96" s="14"/>
      <c r="AAQ96" s="14"/>
      <c r="AAR96" s="14"/>
      <c r="AAS96" s="14"/>
      <c r="AAT96" s="14"/>
      <c r="AAU96" s="14"/>
      <c r="AAV96" s="14"/>
      <c r="AAW96" s="14"/>
      <c r="AAX96" s="14"/>
      <c r="AAY96" s="14"/>
      <c r="AAZ96" s="14"/>
      <c r="ABA96" s="14"/>
      <c r="ABB96" s="14"/>
      <c r="ABC96" s="14"/>
      <c r="ABD96" s="14"/>
      <c r="ABE96" s="14"/>
      <c r="ABF96" s="14"/>
      <c r="ABG96" s="14"/>
      <c r="ABH96" s="14"/>
      <c r="ABI96" s="14"/>
      <c r="ABJ96" s="14"/>
      <c r="ABK96" s="14"/>
      <c r="ABL96" s="14"/>
      <c r="ABM96" s="14"/>
      <c r="ABN96" s="14"/>
      <c r="ABO96" s="14"/>
      <c r="ABP96" s="14"/>
      <c r="ABQ96" s="14"/>
      <c r="ABR96" s="14"/>
      <c r="ABS96" s="14"/>
      <c r="ABT96" s="14"/>
      <c r="ABU96" s="14"/>
      <c r="ABV96" s="14"/>
      <c r="ABW96" s="14"/>
      <c r="ABX96" s="14"/>
      <c r="ABY96" s="14"/>
      <c r="ABZ96" s="14"/>
      <c r="ACA96" s="14"/>
      <c r="ACB96" s="14"/>
      <c r="ACC96" s="14"/>
      <c r="ACD96" s="14"/>
      <c r="ACE96" s="14"/>
      <c r="ACF96" s="14"/>
      <c r="ACG96" s="14"/>
      <c r="ACH96" s="14"/>
      <c r="ACI96" s="14"/>
      <c r="ACJ96" s="14"/>
      <c r="ACK96" s="14"/>
      <c r="ACL96" s="14"/>
      <c r="ACM96" s="14"/>
      <c r="ACN96" s="14"/>
      <c r="ACO96" s="14"/>
      <c r="ACP96" s="14"/>
      <c r="ACQ96" s="14"/>
      <c r="ACR96" s="14"/>
      <c r="ACS96" s="14"/>
      <c r="ACT96" s="14"/>
      <c r="ACU96" s="14"/>
      <c r="ACV96" s="14"/>
      <c r="ACW96" s="14"/>
      <c r="ACX96" s="14"/>
      <c r="ACY96" s="14"/>
      <c r="ACZ96" s="14"/>
      <c r="ADA96" s="14"/>
      <c r="ADB96" s="14"/>
      <c r="ADC96" s="14"/>
      <c r="ADD96" s="14"/>
      <c r="ADE96" s="14"/>
      <c r="ADF96" s="14"/>
      <c r="ADG96" s="14"/>
      <c r="ADH96" s="14"/>
      <c r="ADI96" s="14"/>
      <c r="ADJ96" s="14"/>
      <c r="ADK96" s="14"/>
      <c r="ADL96" s="14"/>
      <c r="ADM96" s="14"/>
      <c r="ADN96" s="14"/>
      <c r="ADO96" s="14"/>
      <c r="ADP96" s="14"/>
      <c r="ADQ96" s="14"/>
      <c r="ADR96" s="14"/>
      <c r="ADS96" s="14"/>
      <c r="ADT96" s="14"/>
      <c r="ADU96" s="14"/>
      <c r="ADV96" s="14"/>
      <c r="ADW96" s="14"/>
      <c r="ADX96" s="14"/>
      <c r="ADY96" s="14"/>
      <c r="ADZ96" s="14"/>
      <c r="AEA96" s="14"/>
      <c r="AEB96" s="14"/>
      <c r="AEC96" s="14"/>
      <c r="AED96" s="14"/>
      <c r="AEE96" s="14"/>
      <c r="AEF96" s="14"/>
      <c r="AEG96" s="14"/>
      <c r="AEH96" s="14"/>
      <c r="AEI96" s="14"/>
      <c r="AEJ96" s="14"/>
      <c r="AEK96" s="14"/>
      <c r="AEL96" s="14"/>
      <c r="AEM96" s="14"/>
      <c r="AEN96" s="14"/>
      <c r="AEO96" s="14"/>
      <c r="AEP96" s="14"/>
      <c r="AEQ96" s="14"/>
      <c r="AER96" s="14"/>
      <c r="AES96" s="14"/>
      <c r="AET96" s="14"/>
      <c r="AEU96" s="14"/>
      <c r="AEV96" s="14"/>
      <c r="AEW96" s="14"/>
      <c r="AEX96" s="14"/>
      <c r="AEY96" s="14"/>
      <c r="AEZ96" s="14"/>
      <c r="AFA96" s="14"/>
      <c r="AFB96" s="14"/>
      <c r="AFC96" s="14"/>
      <c r="AFD96" s="14"/>
      <c r="AFE96" s="14"/>
      <c r="AFF96" s="14"/>
      <c r="AFG96" s="14"/>
      <c r="AFH96" s="14"/>
      <c r="AFI96" s="14"/>
      <c r="AFJ96" s="14"/>
      <c r="AFK96" s="14"/>
      <c r="AFL96" s="14"/>
      <c r="AFM96" s="14"/>
      <c r="AFN96" s="14"/>
      <c r="AFO96" s="14"/>
      <c r="AFP96" s="14"/>
      <c r="AFQ96" s="14"/>
      <c r="AFR96" s="14"/>
      <c r="AFS96" s="14"/>
      <c r="AFT96" s="14"/>
      <c r="AFU96" s="14"/>
      <c r="AFV96" s="14"/>
      <c r="AFW96" s="14"/>
      <c r="AFX96" s="14"/>
      <c r="AFY96" s="14"/>
      <c r="AFZ96" s="14"/>
      <c r="AGA96" s="14"/>
      <c r="AGB96" s="14"/>
      <c r="AGC96" s="14"/>
      <c r="AGD96" s="14"/>
      <c r="AGE96" s="14"/>
      <c r="AGF96" s="14"/>
      <c r="AGG96" s="14"/>
      <c r="AGH96" s="14"/>
      <c r="AGI96" s="14"/>
      <c r="AGJ96" s="14"/>
      <c r="AGK96" s="14"/>
      <c r="AGL96" s="14"/>
      <c r="AGM96" s="14"/>
      <c r="AGN96" s="14"/>
      <c r="AGO96" s="14"/>
      <c r="AGP96" s="14"/>
      <c r="AGQ96" s="14"/>
      <c r="AGR96" s="14"/>
      <c r="AGS96" s="14"/>
      <c r="AGT96" s="14"/>
      <c r="AGU96" s="14"/>
      <c r="AGV96" s="14"/>
      <c r="AGW96" s="14"/>
      <c r="AGX96" s="14"/>
      <c r="AGY96" s="14"/>
      <c r="AGZ96" s="14"/>
      <c r="AHA96" s="14"/>
      <c r="AHB96" s="14"/>
      <c r="AHC96" s="14"/>
      <c r="AHD96" s="14"/>
      <c r="AHE96" s="14"/>
      <c r="AHF96" s="14"/>
      <c r="AHG96" s="14"/>
      <c r="AHH96" s="14"/>
      <c r="AHI96" s="14"/>
      <c r="AHJ96" s="14"/>
      <c r="AHK96" s="14"/>
      <c r="AHL96" s="14"/>
      <c r="AHM96" s="14"/>
      <c r="AHN96" s="14"/>
      <c r="AHO96" s="14"/>
      <c r="AHP96" s="14"/>
      <c r="AHQ96" s="14"/>
      <c r="AHR96" s="14"/>
      <c r="AHS96" s="14"/>
      <c r="AHT96" s="14"/>
      <c r="AHU96" s="14"/>
      <c r="AHV96" s="14"/>
      <c r="AHW96" s="14"/>
      <c r="AHX96" s="14"/>
      <c r="AHY96" s="14"/>
      <c r="AHZ96" s="14"/>
      <c r="AIA96" s="14"/>
      <c r="AIB96" s="14"/>
      <c r="AIC96" s="14"/>
      <c r="AID96" s="14"/>
      <c r="AIE96" s="14"/>
      <c r="AIF96" s="14"/>
      <c r="AIG96" s="14"/>
      <c r="AIH96" s="14"/>
      <c r="AII96" s="14"/>
      <c r="AIJ96" s="14"/>
      <c r="AIK96" s="14"/>
      <c r="AIL96" s="14"/>
      <c r="AIM96" s="14"/>
      <c r="AIN96" s="14"/>
      <c r="AIO96" s="14"/>
      <c r="AIP96" s="14"/>
      <c r="AIQ96" s="14"/>
      <c r="AIR96" s="14"/>
      <c r="AIS96" s="14"/>
      <c r="AIT96" s="14"/>
      <c r="AIU96" s="14"/>
      <c r="AIV96" s="14"/>
      <c r="AIW96" s="14"/>
      <c r="AIX96" s="14"/>
      <c r="AIY96" s="14"/>
      <c r="AIZ96" s="14"/>
      <c r="AJA96" s="14"/>
      <c r="AJB96" s="14"/>
      <c r="AJC96" s="14"/>
      <c r="AJD96" s="14"/>
      <c r="AJE96" s="14"/>
      <c r="AJF96" s="14"/>
      <c r="AJG96" s="14"/>
      <c r="AJH96" s="14"/>
      <c r="AJI96" s="14"/>
      <c r="AJJ96" s="14"/>
      <c r="AJK96" s="14"/>
      <c r="AJL96" s="14"/>
      <c r="AJM96" s="14"/>
      <c r="AJN96" s="14"/>
      <c r="AJO96" s="14"/>
      <c r="AJP96" s="14"/>
      <c r="AJQ96" s="14"/>
      <c r="AJR96" s="14"/>
      <c r="AJS96" s="14"/>
      <c r="AJT96" s="14"/>
      <c r="AJU96" s="14"/>
      <c r="AJV96" s="14"/>
      <c r="AJW96" s="14"/>
      <c r="AJX96" s="14"/>
      <c r="AJY96" s="14"/>
      <c r="AJZ96" s="14"/>
      <c r="AKA96" s="14"/>
      <c r="AKB96" s="14"/>
      <c r="AKC96" s="14"/>
      <c r="AKD96" s="14"/>
      <c r="AKE96" s="14"/>
      <c r="AKF96" s="14"/>
      <c r="AKG96" s="14"/>
      <c r="AKH96" s="14"/>
      <c r="AKI96" s="14"/>
      <c r="AKJ96" s="14"/>
      <c r="AKK96" s="14"/>
      <c r="AKL96" s="14"/>
      <c r="AKM96" s="14"/>
      <c r="AKN96" s="14"/>
      <c r="AKO96" s="14"/>
      <c r="AKP96" s="14"/>
      <c r="AKQ96" s="14"/>
      <c r="AKR96" s="14"/>
      <c r="AKS96" s="14"/>
      <c r="AKT96" s="14"/>
      <c r="AKU96" s="14"/>
      <c r="AKV96" s="14"/>
      <c r="AKW96" s="14"/>
      <c r="AKX96" s="14"/>
      <c r="AKY96" s="14"/>
      <c r="AKZ96" s="14"/>
      <c r="ALA96" s="14"/>
      <c r="ALB96" s="14"/>
      <c r="ALC96" s="14"/>
      <c r="ALD96" s="14"/>
      <c r="ALE96" s="14"/>
      <c r="ALF96" s="14"/>
      <c r="ALG96" s="14"/>
      <c r="ALH96" s="14"/>
      <c r="ALI96" s="14"/>
      <c r="ALJ96" s="14"/>
      <c r="ALK96" s="14"/>
      <c r="ALL96" s="14"/>
      <c r="ALM96" s="14"/>
      <c r="ALN96" s="14"/>
      <c r="ALO96" s="14"/>
      <c r="ALP96" s="14"/>
      <c r="ALQ96" s="14"/>
      <c r="ALR96" s="14"/>
      <c r="ALS96" s="14"/>
      <c r="ALT96" s="14"/>
      <c r="ALU96" s="14"/>
      <c r="ALV96" s="14"/>
      <c r="ALW96" s="14"/>
      <c r="ALX96" s="14"/>
      <c r="ALY96" s="14"/>
      <c r="ALZ96" s="14"/>
      <c r="AMA96" s="14"/>
      <c r="AMB96" s="14"/>
      <c r="AMC96" s="14"/>
      <c r="AMD96" s="14"/>
      <c r="AME96" s="14"/>
      <c r="AMF96" s="14"/>
      <c r="AMG96" s="14"/>
      <c r="AMH96" s="14"/>
      <c r="AMI96" s="14"/>
      <c r="AMJ96" s="14"/>
      <c r="AMK96" s="14"/>
      <c r="AML96" s="14"/>
      <c r="AMM96" s="14"/>
      <c r="AMN96" s="14"/>
      <c r="AMO96" s="14"/>
      <c r="AMP96" s="14"/>
      <c r="AMQ96" s="14"/>
      <c r="AMR96" s="14"/>
      <c r="AMS96" s="14"/>
      <c r="AMT96" s="14"/>
      <c r="AMU96" s="14"/>
      <c r="AMV96" s="14"/>
      <c r="AMW96" s="14"/>
      <c r="AMX96" s="14"/>
      <c r="AMY96" s="14"/>
      <c r="AMZ96" s="14"/>
      <c r="ANA96" s="14"/>
      <c r="ANB96" s="14"/>
      <c r="ANC96" s="14"/>
      <c r="AND96" s="14"/>
      <c r="ANE96" s="14"/>
      <c r="ANF96" s="14"/>
      <c r="ANG96" s="14"/>
      <c r="ANH96" s="14"/>
      <c r="ANI96" s="14"/>
      <c r="ANJ96" s="14"/>
      <c r="ANK96" s="14"/>
      <c r="ANL96" s="14"/>
      <c r="ANM96" s="14"/>
      <c r="ANN96" s="14"/>
      <c r="ANO96" s="14"/>
      <c r="ANP96" s="14"/>
      <c r="ANQ96" s="14"/>
      <c r="ANR96" s="14"/>
      <c r="ANS96" s="14"/>
      <c r="ANT96" s="14"/>
      <c r="ANU96" s="14"/>
      <c r="ANV96" s="14"/>
      <c r="ANW96" s="14"/>
      <c r="ANX96" s="14"/>
      <c r="ANY96" s="14"/>
      <c r="ANZ96" s="14"/>
      <c r="AOA96" s="14"/>
      <c r="AOB96" s="14"/>
      <c r="AOC96" s="14"/>
      <c r="AOD96" s="14"/>
      <c r="AOE96" s="14"/>
      <c r="AOF96" s="14"/>
      <c r="AOG96" s="14"/>
      <c r="AOH96" s="14"/>
      <c r="AOI96" s="14"/>
      <c r="AOJ96" s="14"/>
      <c r="AOK96" s="14"/>
      <c r="AOL96" s="14"/>
      <c r="AOM96" s="14"/>
      <c r="AON96" s="14"/>
      <c r="AOO96" s="14"/>
      <c r="AOP96" s="14"/>
      <c r="AOQ96" s="14"/>
      <c r="AOR96" s="14"/>
      <c r="AOS96" s="14"/>
      <c r="AOT96" s="14"/>
      <c r="AOU96" s="14"/>
      <c r="AOV96" s="14"/>
      <c r="AOW96" s="14"/>
      <c r="AOX96" s="14"/>
      <c r="AOY96" s="14"/>
      <c r="AOZ96" s="14"/>
      <c r="APA96" s="14"/>
      <c r="APB96" s="14"/>
      <c r="APC96" s="14"/>
      <c r="APD96" s="14"/>
      <c r="APE96" s="14"/>
      <c r="APF96" s="14"/>
      <c r="APG96" s="14"/>
      <c r="APH96" s="14"/>
      <c r="API96" s="14"/>
      <c r="APJ96" s="14"/>
      <c r="APK96" s="14"/>
      <c r="APL96" s="14"/>
      <c r="APM96" s="14"/>
      <c r="APN96" s="14"/>
      <c r="APO96" s="14"/>
      <c r="APP96" s="14"/>
      <c r="APQ96" s="14"/>
      <c r="APR96" s="14"/>
      <c r="APS96" s="14"/>
      <c r="APT96" s="14"/>
      <c r="APU96" s="14"/>
      <c r="APV96" s="14"/>
      <c r="APW96" s="14"/>
      <c r="APX96" s="14"/>
      <c r="APY96" s="14"/>
      <c r="APZ96" s="14"/>
      <c r="AQA96" s="14"/>
      <c r="AQB96" s="14"/>
      <c r="AQC96" s="14"/>
      <c r="AQD96" s="14"/>
      <c r="AQE96" s="14"/>
      <c r="AQF96" s="14"/>
      <c r="AQG96" s="14"/>
      <c r="AQH96" s="14"/>
      <c r="AQI96" s="14"/>
      <c r="AQJ96" s="14"/>
      <c r="AQK96" s="14"/>
      <c r="AQL96" s="14"/>
      <c r="AQM96" s="14"/>
      <c r="AQN96" s="14"/>
      <c r="AQO96" s="14"/>
      <c r="AQP96" s="14"/>
      <c r="AQQ96" s="14"/>
      <c r="AQR96" s="14"/>
      <c r="AQS96" s="14"/>
      <c r="AQT96" s="14"/>
      <c r="AQU96" s="14"/>
      <c r="AQV96" s="14"/>
      <c r="AQW96" s="14"/>
      <c r="AQX96" s="14"/>
      <c r="AQY96" s="14"/>
      <c r="AQZ96" s="14"/>
      <c r="ARA96" s="14"/>
      <c r="ARB96" s="14"/>
      <c r="ARC96" s="14"/>
      <c r="ARD96" s="14"/>
      <c r="ARE96" s="14"/>
      <c r="ARF96" s="14"/>
      <c r="ARG96" s="14"/>
      <c r="ARH96" s="14"/>
      <c r="ARI96" s="14"/>
      <c r="ARJ96" s="14"/>
      <c r="ARK96" s="14"/>
      <c r="ARL96" s="14"/>
      <c r="ARM96" s="14"/>
      <c r="ARN96" s="14"/>
      <c r="ARO96" s="14"/>
      <c r="ARP96" s="14"/>
      <c r="ARQ96" s="14"/>
      <c r="ARR96" s="14"/>
      <c r="ARS96" s="14"/>
      <c r="ART96" s="14"/>
      <c r="ARU96" s="14"/>
      <c r="ARV96" s="14"/>
      <c r="ARW96" s="14"/>
      <c r="ARX96" s="14"/>
      <c r="ARY96" s="14"/>
      <c r="ARZ96" s="14"/>
      <c r="ASA96" s="14"/>
      <c r="ASB96" s="14"/>
      <c r="ASC96" s="14"/>
      <c r="ASD96" s="14"/>
      <c r="ASE96" s="14"/>
      <c r="ASF96" s="14"/>
      <c r="ASG96" s="14"/>
      <c r="ASH96" s="14"/>
      <c r="ASI96" s="14"/>
      <c r="ASJ96" s="14"/>
      <c r="ASK96" s="14"/>
      <c r="ASL96" s="14"/>
      <c r="ASM96" s="14"/>
      <c r="ASN96" s="14"/>
      <c r="ASO96" s="14"/>
      <c r="ASP96" s="14"/>
      <c r="ASQ96" s="14"/>
      <c r="ASR96" s="14"/>
      <c r="ASS96" s="14"/>
      <c r="AST96" s="14"/>
      <c r="ASU96" s="14"/>
      <c r="ASV96" s="14"/>
      <c r="ASW96" s="14"/>
      <c r="ASX96" s="14"/>
      <c r="ASY96" s="14"/>
      <c r="ASZ96" s="14"/>
      <c r="ATA96" s="14"/>
      <c r="ATB96" s="14"/>
      <c r="ATC96" s="14"/>
      <c r="ATD96" s="14"/>
      <c r="ATE96" s="14"/>
      <c r="ATF96" s="14"/>
      <c r="ATG96" s="14"/>
      <c r="ATH96" s="14"/>
      <c r="ATI96" s="14"/>
      <c r="ATJ96" s="14"/>
      <c r="ATK96" s="14"/>
      <c r="ATL96" s="14"/>
      <c r="ATM96" s="14"/>
      <c r="ATN96" s="14"/>
      <c r="ATO96" s="14"/>
      <c r="ATP96" s="14"/>
      <c r="ATQ96" s="14"/>
      <c r="ATR96" s="14"/>
      <c r="ATS96" s="14"/>
      <c r="ATT96" s="14"/>
      <c r="ATU96" s="14"/>
      <c r="ATV96" s="14"/>
      <c r="ATW96" s="14"/>
      <c r="ATX96" s="14"/>
      <c r="ATY96" s="14"/>
      <c r="ATZ96" s="14"/>
      <c r="AUA96" s="14"/>
      <c r="AUB96" s="14"/>
      <c r="AUC96" s="14"/>
      <c r="AUD96" s="14"/>
      <c r="AUE96" s="14"/>
      <c r="AUF96" s="14"/>
      <c r="AUG96" s="14"/>
      <c r="AUH96" s="14"/>
      <c r="AUI96" s="14"/>
      <c r="AUJ96" s="14"/>
      <c r="AUK96" s="14"/>
      <c r="AUL96" s="14"/>
      <c r="AUM96" s="14"/>
      <c r="AUN96" s="14"/>
      <c r="AUO96" s="14"/>
      <c r="AUP96" s="14"/>
      <c r="AUQ96" s="14"/>
      <c r="AUR96" s="14"/>
      <c r="AUS96" s="14"/>
      <c r="AUT96" s="14"/>
      <c r="AUU96" s="14"/>
      <c r="AUV96" s="14"/>
      <c r="AUW96" s="14"/>
      <c r="AUX96" s="14"/>
      <c r="AUY96" s="14"/>
      <c r="AUZ96" s="14"/>
      <c r="AVA96" s="14"/>
      <c r="AVB96" s="14"/>
      <c r="AVC96" s="14"/>
      <c r="AVD96" s="14"/>
      <c r="AVE96" s="14"/>
      <c r="AVF96" s="14"/>
      <c r="AVG96" s="14"/>
      <c r="AVH96" s="14"/>
      <c r="AVI96" s="14"/>
      <c r="AVJ96" s="14"/>
      <c r="AVK96" s="14"/>
      <c r="AVL96" s="14"/>
      <c r="AVM96" s="14"/>
      <c r="AVN96" s="14"/>
      <c r="AVO96" s="14"/>
      <c r="AVP96" s="14"/>
      <c r="AVQ96" s="14"/>
      <c r="AVR96" s="14"/>
      <c r="AVS96" s="14"/>
      <c r="AVT96" s="14"/>
      <c r="AVU96" s="14"/>
      <c r="AVV96" s="14"/>
      <c r="AVW96" s="14"/>
      <c r="AVX96" s="14"/>
      <c r="AVY96" s="14"/>
      <c r="AVZ96" s="14"/>
      <c r="AWA96" s="14"/>
      <c r="AWB96" s="14"/>
      <c r="AWC96" s="14"/>
      <c r="AWD96" s="14"/>
      <c r="AWE96" s="14"/>
      <c r="AWF96" s="14"/>
      <c r="AWG96" s="14"/>
      <c r="AWH96" s="14"/>
      <c r="AWI96" s="14"/>
      <c r="AWJ96" s="14"/>
      <c r="AWK96" s="14"/>
      <c r="AWL96" s="14"/>
      <c r="AWM96" s="14"/>
      <c r="AWN96" s="14"/>
      <c r="AWO96" s="14"/>
      <c r="AWP96" s="14"/>
      <c r="AWQ96" s="14"/>
      <c r="AWR96" s="14"/>
      <c r="AWS96" s="14"/>
      <c r="AWT96" s="14"/>
      <c r="AWU96" s="14"/>
      <c r="AWV96" s="14"/>
      <c r="AWW96" s="14"/>
      <c r="AWX96" s="14"/>
      <c r="AWY96" s="14"/>
      <c r="AWZ96" s="14"/>
      <c r="AXA96" s="14"/>
      <c r="AXB96" s="14"/>
      <c r="AXC96" s="14"/>
      <c r="AXD96" s="14"/>
      <c r="AXE96" s="14"/>
      <c r="AXF96" s="14"/>
      <c r="AXG96" s="14"/>
      <c r="AXH96" s="14"/>
      <c r="AXI96" s="14"/>
      <c r="AXJ96" s="14"/>
      <c r="AXK96" s="14"/>
      <c r="AXL96" s="14"/>
      <c r="AXM96" s="14"/>
      <c r="AXN96" s="14"/>
      <c r="AXO96" s="14"/>
      <c r="AXP96" s="14"/>
      <c r="AXQ96" s="14"/>
      <c r="AXR96" s="14"/>
      <c r="AXS96" s="14"/>
      <c r="AXT96" s="14"/>
      <c r="AXU96" s="14"/>
      <c r="AXV96" s="14"/>
      <c r="AXW96" s="14"/>
      <c r="AXX96" s="14"/>
      <c r="AXY96" s="14"/>
      <c r="AXZ96" s="14"/>
      <c r="AYA96" s="14"/>
      <c r="AYB96" s="14"/>
      <c r="AYC96" s="14"/>
      <c r="AYD96" s="14"/>
      <c r="AYE96" s="14"/>
      <c r="AYF96" s="14"/>
      <c r="AYG96" s="14"/>
      <c r="AYH96" s="14"/>
      <c r="AYI96" s="14"/>
      <c r="AYJ96" s="14"/>
      <c r="AYK96" s="14"/>
      <c r="AYL96" s="14"/>
      <c r="AYM96" s="14"/>
      <c r="AYN96" s="14"/>
      <c r="AYO96" s="14"/>
      <c r="AYP96" s="14"/>
      <c r="AYQ96" s="14"/>
      <c r="AYR96" s="14"/>
      <c r="AYS96" s="14"/>
      <c r="AYT96" s="14"/>
      <c r="AYU96" s="14"/>
      <c r="AYV96" s="14"/>
      <c r="AYW96" s="14"/>
      <c r="AYX96" s="14"/>
      <c r="AYY96" s="14"/>
      <c r="AYZ96" s="14"/>
      <c r="AZA96" s="14"/>
      <c r="AZB96" s="14"/>
      <c r="AZC96" s="14"/>
      <c r="AZD96" s="14"/>
      <c r="AZE96" s="14"/>
      <c r="AZF96" s="14"/>
      <c r="AZG96" s="14"/>
      <c r="AZH96" s="14"/>
      <c r="AZI96" s="14"/>
      <c r="AZJ96" s="14"/>
      <c r="AZK96" s="14"/>
      <c r="AZL96" s="14"/>
      <c r="AZM96" s="14"/>
      <c r="AZN96" s="14"/>
      <c r="AZO96" s="14"/>
      <c r="AZP96" s="14"/>
      <c r="AZQ96" s="14"/>
      <c r="AZR96" s="14"/>
      <c r="AZS96" s="14"/>
      <c r="AZT96" s="14"/>
      <c r="AZU96" s="14"/>
      <c r="AZV96" s="14"/>
      <c r="AZW96" s="14"/>
      <c r="AZX96" s="14"/>
      <c r="AZY96" s="14"/>
      <c r="AZZ96" s="14"/>
      <c r="BAA96" s="14"/>
      <c r="BAB96" s="14"/>
      <c r="BAC96" s="14"/>
      <c r="BAD96" s="14"/>
      <c r="BAE96" s="14"/>
      <c r="BAF96" s="14"/>
      <c r="BAG96" s="14"/>
      <c r="BAH96" s="14"/>
      <c r="BAI96" s="14"/>
      <c r="BAJ96" s="14"/>
      <c r="BAK96" s="14"/>
      <c r="BAL96" s="14"/>
      <c r="BAM96" s="14"/>
      <c r="BAN96" s="14"/>
      <c r="BAO96" s="14"/>
      <c r="BAP96" s="14"/>
      <c r="BAQ96" s="14"/>
      <c r="BAR96" s="14"/>
      <c r="BAS96" s="14"/>
      <c r="BAT96" s="14"/>
      <c r="BAU96" s="14"/>
      <c r="BAV96" s="14"/>
      <c r="BAW96" s="14"/>
      <c r="BAX96" s="14"/>
      <c r="BAY96" s="14"/>
      <c r="BAZ96" s="14"/>
      <c r="BBA96" s="14"/>
      <c r="BBB96" s="14"/>
      <c r="BBC96" s="14"/>
      <c r="BBD96" s="14"/>
      <c r="BBE96" s="14"/>
      <c r="BBF96" s="14"/>
      <c r="BBG96" s="14"/>
      <c r="BBH96" s="14"/>
      <c r="BBI96" s="14"/>
      <c r="BBJ96" s="14"/>
      <c r="BBK96" s="14"/>
      <c r="BBL96" s="14"/>
      <c r="BBM96" s="14"/>
      <c r="BBN96" s="14"/>
      <c r="BBO96" s="14"/>
      <c r="BBP96" s="14"/>
      <c r="BBQ96" s="14"/>
      <c r="BBR96" s="14"/>
      <c r="BBS96" s="14"/>
      <c r="BBT96" s="14"/>
      <c r="BBU96" s="14"/>
      <c r="BBV96" s="14"/>
      <c r="BBW96" s="14"/>
      <c r="BBX96" s="14"/>
      <c r="BBY96" s="14"/>
      <c r="BBZ96" s="14"/>
      <c r="BCA96" s="14"/>
      <c r="BCB96" s="14"/>
      <c r="BCC96" s="14"/>
      <c r="BCD96" s="14"/>
      <c r="BCE96" s="14"/>
      <c r="BCF96" s="14"/>
      <c r="BCG96" s="14"/>
      <c r="BCH96" s="14"/>
      <c r="BCI96" s="14"/>
      <c r="BCJ96" s="14"/>
      <c r="BCK96" s="14"/>
      <c r="BCL96" s="14"/>
      <c r="BCM96" s="14"/>
      <c r="BCN96" s="14"/>
      <c r="BCO96" s="14"/>
      <c r="BCP96" s="14"/>
      <c r="BCQ96" s="14"/>
      <c r="BCR96" s="14"/>
      <c r="BCS96" s="14"/>
      <c r="BCT96" s="14"/>
      <c r="BCU96" s="14"/>
      <c r="BCV96" s="14"/>
      <c r="BCW96" s="14"/>
      <c r="BCX96" s="14"/>
      <c r="BCY96" s="14"/>
      <c r="BCZ96" s="14"/>
      <c r="BDA96" s="14"/>
      <c r="BDB96" s="14"/>
      <c r="BDC96" s="14"/>
      <c r="BDD96" s="14"/>
      <c r="BDE96" s="14"/>
      <c r="BDF96" s="14"/>
      <c r="BDG96" s="14"/>
      <c r="BDH96" s="14"/>
      <c r="BDI96" s="14"/>
      <c r="BDJ96" s="14"/>
      <c r="BDK96" s="14"/>
      <c r="BDL96" s="14"/>
      <c r="BDM96" s="14"/>
      <c r="BDN96" s="14"/>
      <c r="BDO96" s="14"/>
      <c r="BDP96" s="14"/>
      <c r="BDQ96" s="14"/>
      <c r="BDR96" s="14"/>
      <c r="BDS96" s="14"/>
      <c r="BDT96" s="14"/>
      <c r="BDU96" s="14"/>
      <c r="BDV96" s="14"/>
      <c r="BDW96" s="14"/>
      <c r="BDX96" s="14"/>
      <c r="BDY96" s="14"/>
      <c r="BDZ96" s="14"/>
      <c r="BEA96" s="14"/>
      <c r="BEB96" s="14"/>
      <c r="BEC96" s="14"/>
      <c r="BED96" s="14"/>
      <c r="BEE96" s="14"/>
      <c r="BEF96" s="14"/>
      <c r="BEG96" s="14"/>
      <c r="BEH96" s="14"/>
      <c r="BEI96" s="14"/>
      <c r="BEJ96" s="14"/>
      <c r="BEK96" s="14"/>
      <c r="BEL96" s="14"/>
      <c r="BEM96" s="14"/>
      <c r="BEN96" s="14"/>
      <c r="BEO96" s="14"/>
      <c r="BEP96" s="14"/>
      <c r="BEQ96" s="14"/>
      <c r="BER96" s="14"/>
      <c r="BES96" s="14"/>
      <c r="BET96" s="14"/>
      <c r="BEU96" s="14"/>
      <c r="BEV96" s="14"/>
      <c r="BEW96" s="14"/>
      <c r="BEX96" s="14"/>
      <c r="BEY96" s="14"/>
      <c r="BEZ96" s="14"/>
      <c r="BFA96" s="14"/>
      <c r="BFB96" s="14"/>
      <c r="BFC96" s="14"/>
      <c r="BFD96" s="14"/>
      <c r="BFE96" s="14"/>
      <c r="BFF96" s="14"/>
      <c r="BFG96" s="14"/>
      <c r="BFH96" s="14"/>
      <c r="BFI96" s="14"/>
      <c r="BFJ96" s="14"/>
      <c r="BFK96" s="14"/>
      <c r="BFL96" s="14"/>
      <c r="BFM96" s="14"/>
      <c r="BFN96" s="14"/>
      <c r="BFO96" s="14"/>
      <c r="BFP96" s="14"/>
      <c r="BFQ96" s="14"/>
      <c r="BFR96" s="14"/>
      <c r="BFS96" s="14"/>
      <c r="BFT96" s="14"/>
      <c r="BFU96" s="14"/>
      <c r="BFV96" s="14"/>
      <c r="BFW96" s="14"/>
      <c r="BFX96" s="14"/>
      <c r="BFY96" s="14"/>
      <c r="BFZ96" s="14"/>
      <c r="BGA96" s="14"/>
      <c r="BGB96" s="14"/>
      <c r="BGC96" s="14"/>
      <c r="BGD96" s="14"/>
      <c r="BGE96" s="14"/>
      <c r="BGF96" s="14"/>
      <c r="BGG96" s="14"/>
      <c r="BGH96" s="14"/>
      <c r="BGI96" s="14"/>
      <c r="BGJ96" s="14"/>
      <c r="BGK96" s="14"/>
      <c r="BGL96" s="14"/>
      <c r="BGM96" s="14"/>
      <c r="BGN96" s="14"/>
      <c r="BGO96" s="14"/>
      <c r="BGP96" s="14"/>
      <c r="BGQ96" s="14"/>
      <c r="BGR96" s="14"/>
      <c r="BGS96" s="14"/>
      <c r="BGT96" s="14"/>
      <c r="BGU96" s="14"/>
      <c r="BGV96" s="14"/>
      <c r="BGW96" s="14"/>
      <c r="BGX96" s="14"/>
      <c r="BGY96" s="14"/>
      <c r="BGZ96" s="14"/>
      <c r="BHA96" s="14"/>
      <c r="BHB96" s="14"/>
      <c r="BHC96" s="14"/>
      <c r="BHD96" s="14"/>
      <c r="BHE96" s="14"/>
      <c r="BHF96" s="14"/>
      <c r="BHG96" s="14"/>
      <c r="BHH96" s="14"/>
      <c r="BHI96" s="14"/>
      <c r="BHJ96" s="14"/>
      <c r="BHK96" s="14"/>
      <c r="BHL96" s="14"/>
      <c r="BHM96" s="14"/>
      <c r="BHN96" s="14"/>
      <c r="BHO96" s="14"/>
      <c r="BHP96" s="14"/>
      <c r="BHQ96" s="14"/>
      <c r="BHR96" s="14"/>
      <c r="BHS96" s="14"/>
      <c r="BHT96" s="14"/>
      <c r="BHU96" s="14"/>
      <c r="BHV96" s="14"/>
      <c r="BHW96" s="14"/>
      <c r="BHX96" s="14"/>
      <c r="BHY96" s="14"/>
      <c r="BHZ96" s="14"/>
      <c r="BIA96" s="14"/>
      <c r="BIB96" s="14"/>
      <c r="BIC96" s="14"/>
      <c r="BID96" s="14"/>
      <c r="BIE96" s="14"/>
      <c r="BIF96" s="14"/>
      <c r="BIG96" s="14"/>
      <c r="BIH96" s="14"/>
      <c r="BII96" s="14"/>
      <c r="BIJ96" s="14"/>
      <c r="BIK96" s="14"/>
      <c r="BIL96" s="14"/>
      <c r="BIM96" s="14"/>
      <c r="BIN96" s="14"/>
      <c r="BIO96" s="14"/>
      <c r="BIP96" s="14"/>
      <c r="BIQ96" s="14"/>
      <c r="BIR96" s="14"/>
      <c r="BIS96" s="14"/>
      <c r="BIT96" s="14"/>
      <c r="BIU96" s="14"/>
      <c r="BIV96" s="14"/>
      <c r="BIW96" s="14"/>
      <c r="BIX96" s="14"/>
      <c r="BIY96" s="14"/>
      <c r="BIZ96" s="14"/>
      <c r="BJA96" s="14"/>
      <c r="BJB96" s="14"/>
      <c r="BJC96" s="14"/>
      <c r="BJD96" s="14"/>
      <c r="BJE96" s="14"/>
      <c r="BJF96" s="14"/>
      <c r="BJG96" s="14"/>
      <c r="BJH96" s="14"/>
      <c r="BJI96" s="14"/>
      <c r="BJJ96" s="14"/>
      <c r="BJK96" s="14"/>
      <c r="BJL96" s="14"/>
      <c r="BJM96" s="14"/>
      <c r="BJN96" s="14"/>
      <c r="BJO96" s="14"/>
      <c r="BJP96" s="14"/>
      <c r="BJQ96" s="14"/>
      <c r="BJR96" s="14"/>
      <c r="BJS96" s="14"/>
      <c r="BJT96" s="14"/>
      <c r="BJU96" s="14"/>
      <c r="BJV96" s="14"/>
      <c r="BJW96" s="14"/>
      <c r="BJX96" s="14"/>
      <c r="BJY96" s="14"/>
      <c r="BJZ96" s="14"/>
      <c r="BKA96" s="14"/>
      <c r="BKB96" s="14"/>
      <c r="BKC96" s="14"/>
      <c r="BKD96" s="14"/>
      <c r="BKE96" s="14"/>
      <c r="BKF96" s="14"/>
      <c r="BKG96" s="14"/>
      <c r="BKH96" s="14"/>
      <c r="BKI96" s="14"/>
      <c r="BKJ96" s="14"/>
      <c r="BKK96" s="14"/>
      <c r="BKL96" s="14"/>
      <c r="BKM96" s="14"/>
      <c r="BKN96" s="14"/>
      <c r="BKO96" s="14"/>
      <c r="BKP96" s="14"/>
      <c r="BKQ96" s="14"/>
      <c r="BKR96" s="14"/>
      <c r="BKS96" s="14"/>
      <c r="BKT96" s="14"/>
      <c r="BKU96" s="14"/>
      <c r="BKV96" s="14"/>
      <c r="BKW96" s="14"/>
      <c r="BKX96" s="14"/>
      <c r="BKY96" s="14"/>
      <c r="BKZ96" s="14"/>
      <c r="BLA96" s="14"/>
      <c r="BLB96" s="14"/>
      <c r="BLC96" s="14"/>
      <c r="BLD96" s="14"/>
      <c r="BLE96" s="14"/>
      <c r="BLF96" s="14"/>
      <c r="BLG96" s="14"/>
      <c r="BLH96" s="14"/>
      <c r="BLI96" s="14"/>
      <c r="BLJ96" s="14"/>
      <c r="BLK96" s="14"/>
      <c r="BLL96" s="14"/>
      <c r="BLM96" s="14"/>
      <c r="BLN96" s="14"/>
      <c r="BLO96" s="14"/>
      <c r="BLP96" s="14"/>
      <c r="BLQ96" s="14"/>
      <c r="BLR96" s="14"/>
      <c r="BLS96" s="14"/>
      <c r="BLT96" s="14"/>
      <c r="BLU96" s="14"/>
      <c r="BLV96" s="14"/>
      <c r="BLW96" s="14"/>
      <c r="BLX96" s="14"/>
      <c r="BLY96" s="14"/>
      <c r="BLZ96" s="14"/>
      <c r="BMA96" s="14"/>
      <c r="BMB96" s="14"/>
      <c r="BMC96" s="14"/>
      <c r="BMD96" s="14"/>
      <c r="BME96" s="14"/>
      <c r="BMF96" s="14"/>
      <c r="BMG96" s="14"/>
      <c r="BMH96" s="14"/>
      <c r="BMI96" s="14"/>
      <c r="BMJ96" s="14"/>
      <c r="BMK96" s="14"/>
      <c r="BML96" s="14"/>
      <c r="BMM96" s="14"/>
      <c r="BMN96" s="14"/>
      <c r="BMO96" s="14"/>
      <c r="BMP96" s="14"/>
      <c r="BMQ96" s="14"/>
      <c r="BMR96" s="14"/>
      <c r="BMS96" s="14"/>
      <c r="BMT96" s="14"/>
      <c r="BMU96" s="14"/>
      <c r="BMV96" s="14"/>
      <c r="BMW96" s="14"/>
      <c r="BMX96" s="14"/>
      <c r="BMY96" s="14"/>
      <c r="BMZ96" s="14"/>
      <c r="BNA96" s="14"/>
      <c r="BNB96" s="14"/>
      <c r="BNC96" s="14"/>
      <c r="BND96" s="14"/>
      <c r="BNE96" s="14"/>
      <c r="BNF96" s="14"/>
      <c r="BNG96" s="14"/>
      <c r="BNH96" s="14"/>
      <c r="BNI96" s="14"/>
      <c r="BNJ96" s="14"/>
      <c r="BNK96" s="14"/>
      <c r="BNL96" s="14"/>
      <c r="BNM96" s="14"/>
      <c r="BNN96" s="14"/>
      <c r="BNO96" s="14"/>
      <c r="BNP96" s="14"/>
      <c r="BNQ96" s="14"/>
      <c r="BNR96" s="14"/>
      <c r="BNS96" s="14"/>
      <c r="BNT96" s="14"/>
      <c r="BNU96" s="14"/>
      <c r="BNV96" s="14"/>
      <c r="BNW96" s="14"/>
      <c r="BNX96" s="14"/>
      <c r="BNY96" s="14"/>
      <c r="BNZ96" s="14"/>
      <c r="BOA96" s="14"/>
      <c r="BOB96" s="14"/>
      <c r="BOC96" s="14"/>
      <c r="BOD96" s="14"/>
      <c r="BOE96" s="14"/>
      <c r="BOF96" s="14"/>
      <c r="BOG96" s="14"/>
      <c r="BOH96" s="14"/>
      <c r="BOI96" s="14"/>
      <c r="BOJ96" s="14"/>
      <c r="BOK96" s="14"/>
      <c r="BOL96" s="14"/>
      <c r="BOM96" s="14"/>
      <c r="BON96" s="14"/>
      <c r="BOO96" s="14"/>
      <c r="BOP96" s="14"/>
      <c r="BOQ96" s="14"/>
      <c r="BOR96" s="14"/>
      <c r="BOS96" s="14"/>
      <c r="BOT96" s="14"/>
      <c r="BOU96" s="14"/>
      <c r="BOV96" s="14"/>
      <c r="BOW96" s="14"/>
      <c r="BOX96" s="14"/>
      <c r="BOY96" s="14"/>
      <c r="BOZ96" s="14"/>
      <c r="BPA96" s="14"/>
      <c r="BPB96" s="14"/>
      <c r="BPC96" s="14"/>
      <c r="BPD96" s="14"/>
      <c r="BPE96" s="14"/>
      <c r="BPF96" s="14"/>
      <c r="BPG96" s="14"/>
      <c r="BPH96" s="14"/>
      <c r="BPI96" s="14"/>
      <c r="BPJ96" s="14"/>
      <c r="BPK96" s="14"/>
      <c r="BPL96" s="14"/>
      <c r="BPM96" s="14"/>
      <c r="BPN96" s="14"/>
      <c r="BPO96" s="14"/>
      <c r="BPP96" s="14"/>
      <c r="BPQ96" s="14"/>
      <c r="BPR96" s="14"/>
      <c r="BPS96" s="14"/>
      <c r="BPT96" s="14"/>
      <c r="BPU96" s="14"/>
      <c r="BPV96" s="14"/>
      <c r="BPW96" s="14"/>
      <c r="BPX96" s="14"/>
      <c r="BPY96" s="14"/>
      <c r="BPZ96" s="14"/>
      <c r="BQA96" s="14"/>
      <c r="BQB96" s="14"/>
      <c r="BQC96" s="14"/>
      <c r="BQD96" s="14"/>
      <c r="BQE96" s="14"/>
      <c r="BQF96" s="14"/>
      <c r="BQG96" s="14"/>
      <c r="BQH96" s="14"/>
      <c r="BQI96" s="14"/>
      <c r="BQJ96" s="14"/>
      <c r="BQK96" s="14"/>
      <c r="BQL96" s="14"/>
      <c r="BQM96" s="14"/>
      <c r="BQN96" s="14"/>
      <c r="BQO96" s="14"/>
      <c r="BQP96" s="14"/>
      <c r="BQQ96" s="14"/>
      <c r="BQR96" s="14"/>
      <c r="BQS96" s="14"/>
      <c r="BQT96" s="14"/>
      <c r="BQU96" s="14"/>
      <c r="BQV96" s="14"/>
      <c r="BQW96" s="14"/>
      <c r="BQX96" s="14"/>
      <c r="BQY96" s="14"/>
      <c r="BQZ96" s="14"/>
      <c r="BRA96" s="14"/>
      <c r="BRB96" s="14"/>
      <c r="BRC96" s="14"/>
      <c r="BRD96" s="14"/>
      <c r="BRE96" s="14"/>
      <c r="BRF96" s="14"/>
      <c r="BRG96" s="14"/>
      <c r="BRH96" s="14"/>
      <c r="BRI96" s="14"/>
      <c r="BRJ96" s="14"/>
      <c r="BRK96" s="14"/>
      <c r="BRL96" s="14"/>
      <c r="BRM96" s="14"/>
      <c r="BRN96" s="14"/>
      <c r="BRO96" s="14"/>
      <c r="BRP96" s="14"/>
      <c r="BRQ96" s="14"/>
      <c r="BRR96" s="14"/>
      <c r="BRS96" s="14"/>
      <c r="BRT96" s="14"/>
      <c r="BRU96" s="14"/>
      <c r="BRV96" s="14"/>
      <c r="BRW96" s="14"/>
      <c r="BRX96" s="14"/>
      <c r="BRY96" s="14"/>
      <c r="BRZ96" s="14"/>
      <c r="BSA96" s="14"/>
      <c r="BSB96" s="14"/>
      <c r="BSC96" s="14"/>
      <c r="BSD96" s="14"/>
      <c r="BSE96" s="14"/>
      <c r="BSF96" s="14"/>
      <c r="BSG96" s="14"/>
      <c r="BSH96" s="14"/>
      <c r="BSI96" s="14"/>
      <c r="BSJ96" s="14"/>
      <c r="BSK96" s="14"/>
      <c r="BSL96" s="14"/>
      <c r="BSM96" s="14"/>
      <c r="BSN96" s="14"/>
      <c r="BSO96" s="14"/>
      <c r="BSP96" s="14"/>
      <c r="BSQ96" s="14"/>
      <c r="BSR96" s="14"/>
      <c r="BSS96" s="14"/>
      <c r="BST96" s="14"/>
      <c r="BSU96" s="14"/>
      <c r="BSV96" s="14"/>
      <c r="BSW96" s="14"/>
      <c r="BSX96" s="14"/>
      <c r="BSY96" s="14"/>
      <c r="BSZ96" s="14"/>
      <c r="BTA96" s="14"/>
      <c r="BTB96" s="14"/>
      <c r="BTC96" s="14"/>
      <c r="BTD96" s="14"/>
      <c r="BTE96" s="14"/>
      <c r="BTF96" s="14"/>
      <c r="BTG96" s="14"/>
      <c r="BTH96" s="14"/>
      <c r="BTI96" s="14"/>
      <c r="BTJ96" s="14"/>
      <c r="BTK96" s="14"/>
      <c r="BTL96" s="14"/>
      <c r="BTM96" s="14"/>
      <c r="BTN96" s="14"/>
      <c r="BTO96" s="14"/>
      <c r="BTP96" s="14"/>
      <c r="BTQ96" s="14"/>
      <c r="BTR96" s="14"/>
      <c r="BTS96" s="14"/>
      <c r="BTT96" s="14"/>
      <c r="BTU96" s="14"/>
      <c r="BTV96" s="14"/>
      <c r="BTW96" s="14"/>
      <c r="BTX96" s="14"/>
      <c r="BTY96" s="14"/>
      <c r="BTZ96" s="14"/>
      <c r="BUA96" s="14"/>
      <c r="BUB96" s="14"/>
      <c r="BUC96" s="14"/>
      <c r="BUD96" s="14"/>
      <c r="BUE96" s="14"/>
      <c r="BUF96" s="14"/>
      <c r="BUG96" s="14"/>
      <c r="BUH96" s="14"/>
      <c r="BUI96" s="14"/>
      <c r="BUJ96" s="14"/>
      <c r="BUK96" s="14"/>
      <c r="BUL96" s="14"/>
      <c r="BUM96" s="14"/>
      <c r="BUN96" s="14"/>
      <c r="BUO96" s="14"/>
      <c r="BUP96" s="14"/>
      <c r="BUQ96" s="14"/>
      <c r="BUR96" s="14"/>
      <c r="BUS96" s="14"/>
      <c r="BUT96" s="14"/>
      <c r="BUU96" s="14"/>
      <c r="BUV96" s="14"/>
      <c r="BUW96" s="14"/>
      <c r="BUX96" s="14"/>
      <c r="BUY96" s="14"/>
      <c r="BUZ96" s="14"/>
      <c r="BVA96" s="14"/>
      <c r="BVB96" s="14"/>
      <c r="BVC96" s="14"/>
      <c r="BVD96" s="14"/>
      <c r="BVE96" s="14"/>
      <c r="BVF96" s="14"/>
      <c r="BVG96" s="14"/>
      <c r="BVH96" s="14"/>
      <c r="BVI96" s="14"/>
      <c r="BVJ96" s="14"/>
      <c r="BVK96" s="14"/>
      <c r="BVL96" s="14"/>
      <c r="BVM96" s="14"/>
      <c r="BVN96" s="14"/>
      <c r="BVO96" s="14"/>
      <c r="BVP96" s="14"/>
      <c r="BVQ96" s="14"/>
      <c r="BVR96" s="14"/>
      <c r="BVS96" s="14"/>
      <c r="BVT96" s="14"/>
      <c r="BVU96" s="14"/>
      <c r="BVV96" s="14"/>
      <c r="BVW96" s="14"/>
      <c r="BVX96" s="14"/>
      <c r="BVY96" s="14"/>
      <c r="BVZ96" s="14"/>
      <c r="BWA96" s="14"/>
      <c r="BWB96" s="14"/>
      <c r="BWC96" s="14"/>
      <c r="BWD96" s="14"/>
      <c r="BWE96" s="14"/>
      <c r="BWF96" s="14"/>
      <c r="BWG96" s="14"/>
      <c r="BWH96" s="14"/>
      <c r="BWI96" s="14"/>
      <c r="BWJ96" s="14"/>
      <c r="BWK96" s="14"/>
      <c r="BWL96" s="14"/>
      <c r="BWM96" s="14"/>
      <c r="BWN96" s="14"/>
      <c r="BWO96" s="14"/>
      <c r="BWP96" s="14"/>
      <c r="BWQ96" s="14"/>
      <c r="BWR96" s="14"/>
      <c r="BWS96" s="14"/>
      <c r="BWT96" s="14"/>
      <c r="BWU96" s="14"/>
      <c r="BWV96" s="14"/>
      <c r="BWW96" s="14"/>
      <c r="BWX96" s="14"/>
      <c r="BWY96" s="14"/>
      <c r="BWZ96" s="14"/>
      <c r="BXA96" s="14"/>
      <c r="BXB96" s="14"/>
      <c r="BXC96" s="14"/>
      <c r="BXD96" s="14"/>
      <c r="BXE96" s="14"/>
      <c r="BXF96" s="14"/>
      <c r="BXG96" s="14"/>
      <c r="BXH96" s="14"/>
      <c r="BXI96" s="14"/>
      <c r="BXJ96" s="14"/>
      <c r="BXK96" s="14"/>
      <c r="BXL96" s="14"/>
      <c r="BXM96" s="14"/>
      <c r="BXN96" s="14"/>
      <c r="BXO96" s="14"/>
      <c r="BXP96" s="14"/>
      <c r="BXQ96" s="14"/>
      <c r="BXR96" s="14"/>
      <c r="BXS96" s="14"/>
      <c r="BXT96" s="14"/>
      <c r="BXU96" s="14"/>
      <c r="BXV96" s="14"/>
      <c r="BXW96" s="14"/>
      <c r="BXX96" s="14"/>
      <c r="BXY96" s="14"/>
      <c r="BXZ96" s="14"/>
      <c r="BYA96" s="14"/>
      <c r="BYB96" s="14"/>
      <c r="BYC96" s="14"/>
      <c r="BYD96" s="14"/>
      <c r="BYE96" s="14"/>
      <c r="BYF96" s="14"/>
      <c r="BYG96" s="14"/>
      <c r="BYH96" s="14"/>
      <c r="BYI96" s="14"/>
      <c r="BYJ96" s="14"/>
      <c r="BYK96" s="14"/>
      <c r="BYL96" s="14"/>
      <c r="BYM96" s="14"/>
      <c r="BYN96" s="14"/>
      <c r="BYO96" s="14"/>
      <c r="BYP96" s="14"/>
      <c r="BYQ96" s="14"/>
      <c r="BYR96" s="14"/>
      <c r="BYS96" s="14"/>
      <c r="BYT96" s="14"/>
      <c r="BYU96" s="14"/>
      <c r="BYV96" s="14"/>
      <c r="BYW96" s="14"/>
      <c r="BYX96" s="14"/>
      <c r="BYY96" s="14"/>
      <c r="BYZ96" s="14"/>
      <c r="BZA96" s="14"/>
      <c r="BZB96" s="14"/>
      <c r="BZC96" s="14"/>
      <c r="BZD96" s="14"/>
      <c r="BZE96" s="14"/>
      <c r="BZF96" s="14"/>
      <c r="BZG96" s="14"/>
      <c r="BZH96" s="14"/>
      <c r="BZI96" s="14"/>
      <c r="BZJ96" s="14"/>
      <c r="BZK96" s="14"/>
      <c r="BZL96" s="14"/>
      <c r="BZM96" s="14"/>
      <c r="BZN96" s="14"/>
      <c r="BZO96" s="14"/>
      <c r="BZP96" s="14"/>
      <c r="BZQ96" s="14"/>
      <c r="BZR96" s="14"/>
      <c r="BZS96" s="14"/>
      <c r="BZT96" s="14"/>
      <c r="BZU96" s="14"/>
      <c r="BZV96" s="14"/>
      <c r="BZW96" s="14"/>
      <c r="BZX96" s="14"/>
      <c r="BZY96" s="14"/>
      <c r="BZZ96" s="14"/>
      <c r="CAA96" s="14"/>
      <c r="CAB96" s="14"/>
      <c r="CAC96" s="14"/>
      <c r="CAD96" s="14"/>
      <c r="CAE96" s="14"/>
      <c r="CAF96" s="14"/>
      <c r="CAG96" s="14"/>
      <c r="CAH96" s="14"/>
      <c r="CAI96" s="14"/>
      <c r="CAJ96" s="14"/>
      <c r="CAK96" s="14"/>
      <c r="CAL96" s="14"/>
      <c r="CAM96" s="14"/>
      <c r="CAN96" s="14"/>
      <c r="CAO96" s="14"/>
      <c r="CAP96" s="14"/>
      <c r="CAQ96" s="14"/>
      <c r="CAR96" s="14"/>
      <c r="CAS96" s="14"/>
      <c r="CAT96" s="14"/>
      <c r="CAU96" s="14"/>
      <c r="CAV96" s="14"/>
      <c r="CAW96" s="14"/>
      <c r="CAX96" s="14"/>
      <c r="CAY96" s="14"/>
      <c r="CAZ96" s="14"/>
      <c r="CBA96" s="14"/>
      <c r="CBB96" s="14"/>
      <c r="CBC96" s="14"/>
      <c r="CBD96" s="14"/>
      <c r="CBE96" s="14"/>
      <c r="CBF96" s="14"/>
      <c r="CBG96" s="14"/>
      <c r="CBH96" s="14"/>
      <c r="CBI96" s="14"/>
      <c r="CBJ96" s="14"/>
      <c r="CBK96" s="14"/>
      <c r="CBL96" s="14"/>
      <c r="CBM96" s="14"/>
      <c r="CBN96" s="14"/>
      <c r="CBO96" s="14"/>
      <c r="CBP96" s="14"/>
      <c r="CBQ96" s="14"/>
      <c r="CBR96" s="14"/>
      <c r="CBS96" s="14"/>
      <c r="CBT96" s="14"/>
      <c r="CBU96" s="14"/>
      <c r="CBV96" s="14"/>
      <c r="CBW96" s="14"/>
      <c r="CBX96" s="14"/>
      <c r="CBY96" s="14"/>
      <c r="CBZ96" s="14"/>
      <c r="CCA96" s="14"/>
      <c r="CCB96" s="14"/>
      <c r="CCC96" s="14"/>
      <c r="CCD96" s="14"/>
      <c r="CCE96" s="14"/>
      <c r="CCF96" s="14"/>
      <c r="CCG96" s="14"/>
      <c r="CCH96" s="14"/>
      <c r="CCI96" s="14"/>
      <c r="CCJ96" s="14"/>
      <c r="CCK96" s="14"/>
      <c r="CCL96" s="14"/>
      <c r="CCM96" s="14"/>
      <c r="CCN96" s="14"/>
      <c r="CCO96" s="14"/>
      <c r="CCP96" s="14"/>
      <c r="CCQ96" s="14"/>
      <c r="CCR96" s="14"/>
      <c r="CCS96" s="14"/>
      <c r="CCT96" s="14"/>
      <c r="CCU96" s="14"/>
      <c r="CCV96" s="14"/>
      <c r="CCW96" s="14"/>
      <c r="CCX96" s="14"/>
      <c r="CCY96" s="14"/>
      <c r="CCZ96" s="14"/>
      <c r="CDA96" s="14"/>
      <c r="CDB96" s="14"/>
      <c r="CDC96" s="14"/>
      <c r="CDD96" s="14"/>
      <c r="CDE96" s="14"/>
      <c r="CDF96" s="14"/>
      <c r="CDG96" s="14"/>
      <c r="CDH96" s="14"/>
      <c r="CDI96" s="14"/>
      <c r="CDJ96" s="14"/>
      <c r="CDK96" s="14"/>
      <c r="CDL96" s="14"/>
      <c r="CDM96" s="14"/>
      <c r="CDN96" s="14"/>
      <c r="CDO96" s="14"/>
      <c r="CDP96" s="14"/>
      <c r="CDQ96" s="14"/>
      <c r="CDR96" s="14"/>
      <c r="CDS96" s="14"/>
      <c r="CDT96" s="14"/>
      <c r="CDU96" s="14"/>
      <c r="CDV96" s="14"/>
      <c r="CDW96" s="14"/>
      <c r="CDX96" s="14"/>
      <c r="CDY96" s="14"/>
      <c r="CDZ96" s="14"/>
      <c r="CEA96" s="14"/>
      <c r="CEB96" s="14"/>
      <c r="CEC96" s="14"/>
      <c r="CED96" s="14"/>
      <c r="CEE96" s="14"/>
      <c r="CEF96" s="14"/>
      <c r="CEG96" s="14"/>
      <c r="CEH96" s="14"/>
      <c r="CEI96" s="14"/>
      <c r="CEJ96" s="14"/>
      <c r="CEK96" s="14"/>
      <c r="CEL96" s="14"/>
      <c r="CEM96" s="14"/>
      <c r="CEN96" s="14"/>
      <c r="CEO96" s="14"/>
      <c r="CEP96" s="14"/>
      <c r="CEQ96" s="14"/>
      <c r="CER96" s="14"/>
      <c r="CES96" s="14"/>
      <c r="CET96" s="14"/>
      <c r="CEU96" s="14"/>
      <c r="CEV96" s="14"/>
      <c r="CEW96" s="14"/>
      <c r="CEX96" s="14"/>
      <c r="CEY96" s="14"/>
      <c r="CEZ96" s="14"/>
      <c r="CFA96" s="14"/>
      <c r="CFB96" s="14"/>
      <c r="CFC96" s="14"/>
      <c r="CFD96" s="14"/>
      <c r="CFE96" s="14"/>
      <c r="CFF96" s="14"/>
      <c r="CFG96" s="14"/>
      <c r="CFH96" s="14"/>
      <c r="CFI96" s="14"/>
      <c r="CFJ96" s="14"/>
      <c r="CFK96" s="14"/>
      <c r="CFL96" s="14"/>
      <c r="CFM96" s="14"/>
      <c r="CFN96" s="14"/>
      <c r="CFO96" s="14"/>
      <c r="CFP96" s="14"/>
      <c r="CFQ96" s="14"/>
      <c r="CFR96" s="14"/>
      <c r="CFS96" s="14"/>
      <c r="CFT96" s="14"/>
      <c r="CFU96" s="14"/>
      <c r="CFV96" s="14"/>
      <c r="CFW96" s="14"/>
      <c r="CFX96" s="14"/>
      <c r="CFY96" s="14"/>
      <c r="CFZ96" s="14"/>
      <c r="CGA96" s="14"/>
      <c r="CGB96" s="14"/>
      <c r="CGC96" s="14"/>
      <c r="CGD96" s="14"/>
      <c r="CGE96" s="14"/>
      <c r="CGF96" s="14"/>
      <c r="CGG96" s="14"/>
      <c r="CGH96" s="14"/>
      <c r="CGI96" s="14"/>
      <c r="CGJ96" s="14"/>
      <c r="CGK96" s="14"/>
      <c r="CGL96" s="14"/>
      <c r="CGM96" s="14"/>
      <c r="CGN96" s="14"/>
      <c r="CGO96" s="14"/>
      <c r="CGP96" s="14"/>
      <c r="CGQ96" s="14"/>
      <c r="CGR96" s="14"/>
      <c r="CGS96" s="14"/>
      <c r="CGT96" s="14"/>
      <c r="CGU96" s="14"/>
      <c r="CGV96" s="14"/>
      <c r="CGW96" s="14"/>
      <c r="CGX96" s="14"/>
      <c r="CGY96" s="14"/>
      <c r="CGZ96" s="14"/>
      <c r="CHA96" s="14"/>
      <c r="CHB96" s="14"/>
      <c r="CHC96" s="14"/>
      <c r="CHD96" s="14"/>
      <c r="CHE96" s="14"/>
      <c r="CHF96" s="14"/>
      <c r="CHG96" s="14"/>
      <c r="CHH96" s="14"/>
      <c r="CHI96" s="14"/>
      <c r="CHJ96" s="14"/>
      <c r="CHK96" s="14"/>
      <c r="CHL96" s="14"/>
      <c r="CHM96" s="14"/>
      <c r="CHN96" s="14"/>
      <c r="CHO96" s="14"/>
      <c r="CHP96" s="14"/>
      <c r="CHQ96" s="14"/>
      <c r="CHR96" s="14"/>
      <c r="CHS96" s="14"/>
      <c r="CHT96" s="14"/>
      <c r="CHU96" s="14"/>
      <c r="CHV96" s="14"/>
      <c r="CHW96" s="14"/>
      <c r="CHX96" s="14"/>
      <c r="CHY96" s="14"/>
      <c r="CHZ96" s="14"/>
      <c r="CIA96" s="14"/>
      <c r="CIB96" s="14"/>
      <c r="CIC96" s="14"/>
      <c r="CID96" s="14"/>
      <c r="CIE96" s="14"/>
      <c r="CIF96" s="14"/>
      <c r="CIG96" s="14"/>
      <c r="CIH96" s="14"/>
      <c r="CII96" s="14"/>
      <c r="CIJ96" s="14"/>
      <c r="CIK96" s="14"/>
      <c r="CIL96" s="14"/>
      <c r="CIM96" s="14"/>
      <c r="CIN96" s="14"/>
      <c r="CIO96" s="14"/>
      <c r="CIP96" s="14"/>
      <c r="CIQ96" s="14"/>
      <c r="CIR96" s="14"/>
      <c r="CIS96" s="14"/>
      <c r="CIT96" s="14"/>
      <c r="CIU96" s="14"/>
      <c r="CIV96" s="14"/>
      <c r="CIW96" s="14"/>
      <c r="CIX96" s="14"/>
      <c r="CIY96" s="14"/>
      <c r="CIZ96" s="14"/>
      <c r="CJA96" s="14"/>
      <c r="CJB96" s="14"/>
      <c r="CJC96" s="14"/>
      <c r="CJD96" s="14"/>
      <c r="CJE96" s="14"/>
      <c r="CJF96" s="14"/>
      <c r="CJG96" s="14"/>
      <c r="CJH96" s="14"/>
      <c r="CJI96" s="14"/>
      <c r="CJJ96" s="14"/>
      <c r="CJK96" s="14"/>
      <c r="CJL96" s="14"/>
      <c r="CJM96" s="14"/>
      <c r="CJN96" s="14"/>
      <c r="CJO96" s="14"/>
      <c r="CJP96" s="14"/>
      <c r="CJQ96" s="14"/>
      <c r="CJR96" s="14"/>
      <c r="CJS96" s="14"/>
      <c r="CJT96" s="14"/>
      <c r="CJU96" s="14"/>
      <c r="CJV96" s="14"/>
      <c r="CJW96" s="14"/>
      <c r="CJX96" s="14"/>
      <c r="CJY96" s="14"/>
      <c r="CJZ96" s="14"/>
      <c r="CKA96" s="14"/>
      <c r="CKB96" s="14"/>
      <c r="CKC96" s="14"/>
      <c r="CKD96" s="14"/>
      <c r="CKE96" s="14"/>
      <c r="CKF96" s="14"/>
      <c r="CKG96" s="14"/>
      <c r="CKH96" s="14"/>
      <c r="CKI96" s="14"/>
      <c r="CKJ96" s="14"/>
      <c r="CKK96" s="14"/>
      <c r="CKL96" s="14"/>
      <c r="CKM96" s="14"/>
      <c r="CKN96" s="14"/>
      <c r="CKO96" s="14"/>
      <c r="CKP96" s="14"/>
      <c r="CKQ96" s="14"/>
      <c r="CKR96" s="14"/>
      <c r="CKS96" s="14"/>
      <c r="CKT96" s="14"/>
      <c r="CKU96" s="14"/>
      <c r="CKV96" s="14"/>
      <c r="CKW96" s="14"/>
      <c r="CKX96" s="14"/>
      <c r="CKY96" s="14"/>
      <c r="CKZ96" s="14"/>
      <c r="CLA96" s="14"/>
      <c r="CLB96" s="14"/>
      <c r="CLC96" s="14"/>
      <c r="CLD96" s="14"/>
      <c r="CLE96" s="14"/>
      <c r="CLF96" s="14"/>
      <c r="CLG96" s="14"/>
      <c r="CLH96" s="14"/>
      <c r="CLI96" s="14"/>
      <c r="CLJ96" s="14"/>
      <c r="CLK96" s="14"/>
      <c r="CLL96" s="14"/>
      <c r="CLM96" s="14"/>
      <c r="CLN96" s="14"/>
      <c r="CLO96" s="14"/>
      <c r="CLP96" s="14"/>
      <c r="CLQ96" s="14"/>
      <c r="CLR96" s="14"/>
      <c r="CLS96" s="14"/>
      <c r="CLT96" s="14"/>
      <c r="CLU96" s="14"/>
      <c r="CLV96" s="14"/>
      <c r="CLW96" s="14"/>
      <c r="CLX96" s="14"/>
      <c r="CLY96" s="14"/>
      <c r="CLZ96" s="14"/>
      <c r="CMA96" s="14"/>
      <c r="CMB96" s="14"/>
      <c r="CMC96" s="14"/>
      <c r="CMD96" s="14"/>
      <c r="CME96" s="14"/>
      <c r="CMF96" s="14"/>
      <c r="CMG96" s="14"/>
      <c r="CMH96" s="14"/>
      <c r="CMI96" s="14"/>
      <c r="CMJ96" s="14"/>
      <c r="CMK96" s="14"/>
      <c r="CML96" s="14"/>
      <c r="CMM96" s="14"/>
      <c r="CMN96" s="14"/>
      <c r="CMO96" s="14"/>
      <c r="CMP96" s="14"/>
      <c r="CMQ96" s="14"/>
      <c r="CMR96" s="14"/>
      <c r="CMS96" s="14"/>
      <c r="CMT96" s="14"/>
      <c r="CMU96" s="14"/>
      <c r="CMV96" s="14"/>
      <c r="CMW96" s="14"/>
      <c r="CMX96" s="14"/>
      <c r="CMY96" s="14"/>
      <c r="CMZ96" s="14"/>
      <c r="CNA96" s="14"/>
      <c r="CNB96" s="14"/>
      <c r="CNC96" s="14"/>
      <c r="CND96" s="14"/>
      <c r="CNE96" s="14"/>
      <c r="CNF96" s="14"/>
      <c r="CNG96" s="14"/>
      <c r="CNH96" s="14"/>
      <c r="CNI96" s="14"/>
      <c r="CNJ96" s="14"/>
      <c r="CNK96" s="14"/>
      <c r="CNL96" s="14"/>
      <c r="CNM96" s="14"/>
      <c r="CNN96" s="14"/>
      <c r="CNO96" s="14"/>
      <c r="CNP96" s="14"/>
      <c r="CNQ96" s="14"/>
      <c r="CNR96" s="14"/>
      <c r="CNS96" s="14"/>
      <c r="CNT96" s="14"/>
      <c r="CNU96" s="14"/>
      <c r="CNV96" s="14"/>
      <c r="CNW96" s="14"/>
      <c r="CNX96" s="14"/>
      <c r="CNY96" s="14"/>
      <c r="CNZ96" s="14"/>
      <c r="COA96" s="14"/>
      <c r="COB96" s="14"/>
      <c r="COC96" s="14"/>
      <c r="COD96" s="14"/>
      <c r="COE96" s="14"/>
      <c r="COF96" s="14"/>
      <c r="COG96" s="14"/>
      <c r="COH96" s="14"/>
      <c r="COI96" s="14"/>
      <c r="COJ96" s="14"/>
      <c r="COK96" s="14"/>
      <c r="COL96" s="14"/>
      <c r="COM96" s="14"/>
      <c r="CON96" s="14"/>
      <c r="COO96" s="14"/>
      <c r="COP96" s="14"/>
      <c r="COQ96" s="14"/>
      <c r="COR96" s="14"/>
      <c r="COS96" s="14"/>
      <c r="COT96" s="14"/>
      <c r="COU96" s="14"/>
      <c r="COV96" s="14"/>
      <c r="COW96" s="14"/>
      <c r="COX96" s="14"/>
      <c r="COY96" s="14"/>
      <c r="COZ96" s="14"/>
      <c r="CPA96" s="14"/>
      <c r="CPB96" s="14"/>
      <c r="CPC96" s="14"/>
      <c r="CPD96" s="14"/>
      <c r="CPE96" s="14"/>
      <c r="CPF96" s="14"/>
      <c r="CPG96" s="14"/>
      <c r="CPH96" s="14"/>
      <c r="CPI96" s="14"/>
      <c r="CPJ96" s="14"/>
      <c r="CPK96" s="14"/>
      <c r="CPL96" s="14"/>
      <c r="CPM96" s="14"/>
      <c r="CPN96" s="14"/>
      <c r="CPO96" s="14"/>
      <c r="CPP96" s="14"/>
      <c r="CPQ96" s="14"/>
      <c r="CPR96" s="14"/>
      <c r="CPS96" s="14"/>
      <c r="CPT96" s="14"/>
      <c r="CPU96" s="14"/>
      <c r="CPV96" s="14"/>
      <c r="CPW96" s="14"/>
      <c r="CPX96" s="14"/>
      <c r="CPY96" s="14"/>
      <c r="CPZ96" s="14"/>
      <c r="CQA96" s="14"/>
      <c r="CQB96" s="14"/>
      <c r="CQC96" s="14"/>
      <c r="CQD96" s="14"/>
      <c r="CQE96" s="14"/>
      <c r="CQF96" s="14"/>
      <c r="CQG96" s="14"/>
      <c r="CQH96" s="14"/>
      <c r="CQI96" s="14"/>
      <c r="CQJ96" s="14"/>
      <c r="CQK96" s="14"/>
      <c r="CQL96" s="14"/>
      <c r="CQM96" s="14"/>
      <c r="CQN96" s="14"/>
      <c r="CQO96" s="14"/>
      <c r="CQP96" s="14"/>
      <c r="CQQ96" s="14"/>
      <c r="CQR96" s="14"/>
      <c r="CQS96" s="14"/>
      <c r="CQT96" s="14"/>
      <c r="CQU96" s="14"/>
      <c r="CQV96" s="14"/>
      <c r="CQW96" s="14"/>
      <c r="CQX96" s="14"/>
      <c r="CQY96" s="14"/>
      <c r="CQZ96" s="14"/>
      <c r="CRA96" s="14"/>
      <c r="CRB96" s="14"/>
      <c r="CRC96" s="14"/>
      <c r="CRD96" s="14"/>
      <c r="CRE96" s="14"/>
      <c r="CRF96" s="14"/>
      <c r="CRG96" s="14"/>
      <c r="CRH96" s="14"/>
      <c r="CRI96" s="14"/>
      <c r="CRJ96" s="14"/>
      <c r="CRK96" s="14"/>
      <c r="CRL96" s="14"/>
      <c r="CRM96" s="14"/>
      <c r="CRN96" s="14"/>
      <c r="CRO96" s="14"/>
      <c r="CRP96" s="14"/>
      <c r="CRQ96" s="14"/>
      <c r="CRR96" s="14"/>
      <c r="CRS96" s="14"/>
      <c r="CRT96" s="14"/>
      <c r="CRU96" s="14"/>
      <c r="CRV96" s="14"/>
      <c r="CRW96" s="14"/>
      <c r="CRX96" s="14"/>
      <c r="CRY96" s="14"/>
      <c r="CRZ96" s="14"/>
      <c r="CSA96" s="14"/>
      <c r="CSB96" s="14"/>
      <c r="CSC96" s="14"/>
      <c r="CSD96" s="14"/>
      <c r="CSE96" s="14"/>
      <c r="CSF96" s="14"/>
      <c r="CSG96" s="14"/>
      <c r="CSH96" s="14"/>
      <c r="CSI96" s="14"/>
      <c r="CSJ96" s="14"/>
      <c r="CSK96" s="14"/>
      <c r="CSL96" s="14"/>
      <c r="CSM96" s="14"/>
      <c r="CSN96" s="14"/>
      <c r="CSO96" s="14"/>
      <c r="CSP96" s="14"/>
      <c r="CSQ96" s="14"/>
      <c r="CSR96" s="14"/>
      <c r="CSS96" s="14"/>
      <c r="CST96" s="14"/>
      <c r="CSU96" s="14"/>
      <c r="CSV96" s="14"/>
      <c r="CSW96" s="14"/>
      <c r="CSX96" s="14"/>
      <c r="CSY96" s="14"/>
      <c r="CSZ96" s="14"/>
      <c r="CTA96" s="14"/>
      <c r="CTB96" s="14"/>
      <c r="CTC96" s="14"/>
      <c r="CTD96" s="14"/>
      <c r="CTE96" s="14"/>
      <c r="CTF96" s="14"/>
      <c r="CTG96" s="14"/>
      <c r="CTH96" s="14"/>
      <c r="CTI96" s="14"/>
      <c r="CTJ96" s="14"/>
      <c r="CTK96" s="14"/>
      <c r="CTL96" s="14"/>
      <c r="CTM96" s="14"/>
      <c r="CTN96" s="14"/>
      <c r="CTO96" s="14"/>
      <c r="CTP96" s="14"/>
      <c r="CTQ96" s="14"/>
      <c r="CTR96" s="14"/>
      <c r="CTS96" s="14"/>
      <c r="CTT96" s="14"/>
      <c r="CTU96" s="14"/>
      <c r="CTV96" s="14"/>
      <c r="CTW96" s="14"/>
      <c r="CTX96" s="14"/>
      <c r="CTY96" s="14"/>
      <c r="CTZ96" s="14"/>
      <c r="CUA96" s="14"/>
      <c r="CUB96" s="14"/>
      <c r="CUC96" s="14"/>
      <c r="CUD96" s="14"/>
      <c r="CUE96" s="14"/>
      <c r="CUF96" s="14"/>
      <c r="CUG96" s="14"/>
      <c r="CUH96" s="14"/>
      <c r="CUI96" s="14"/>
      <c r="CUJ96" s="14"/>
      <c r="CUK96" s="14"/>
      <c r="CUL96" s="14"/>
      <c r="CUM96" s="14"/>
      <c r="CUN96" s="14"/>
      <c r="CUO96" s="14"/>
      <c r="CUP96" s="14"/>
      <c r="CUQ96" s="14"/>
      <c r="CUR96" s="14"/>
      <c r="CUS96" s="14"/>
      <c r="CUT96" s="14"/>
      <c r="CUU96" s="14"/>
      <c r="CUV96" s="14"/>
      <c r="CUW96" s="14"/>
      <c r="CUX96" s="14"/>
      <c r="CUY96" s="14"/>
      <c r="CUZ96" s="14"/>
      <c r="CVA96" s="14"/>
      <c r="CVB96" s="14"/>
      <c r="CVC96" s="14"/>
      <c r="CVD96" s="14"/>
      <c r="CVE96" s="14"/>
      <c r="CVF96" s="14"/>
      <c r="CVG96" s="14"/>
      <c r="CVH96" s="14"/>
      <c r="CVI96" s="14"/>
      <c r="CVJ96" s="14"/>
      <c r="CVK96" s="14"/>
      <c r="CVL96" s="14"/>
      <c r="CVM96" s="14"/>
      <c r="CVN96" s="14"/>
      <c r="CVO96" s="14"/>
      <c r="CVP96" s="14"/>
      <c r="CVQ96" s="14"/>
      <c r="CVR96" s="14"/>
      <c r="CVS96" s="14"/>
      <c r="CVT96" s="14"/>
      <c r="CVU96" s="14"/>
      <c r="CVV96" s="14"/>
      <c r="CVW96" s="14"/>
      <c r="CVX96" s="14"/>
      <c r="CVY96" s="14"/>
      <c r="CVZ96" s="14"/>
      <c r="CWA96" s="14"/>
      <c r="CWB96" s="14"/>
      <c r="CWC96" s="14"/>
      <c r="CWD96" s="14"/>
      <c r="CWE96" s="14"/>
      <c r="CWF96" s="14"/>
      <c r="CWG96" s="14"/>
      <c r="CWH96" s="14"/>
      <c r="CWI96" s="14"/>
      <c r="CWJ96" s="14"/>
      <c r="CWK96" s="14"/>
      <c r="CWL96" s="14"/>
      <c r="CWM96" s="14"/>
      <c r="CWN96" s="14"/>
      <c r="CWO96" s="14"/>
      <c r="CWP96" s="14"/>
      <c r="CWQ96" s="14"/>
      <c r="CWR96" s="14"/>
      <c r="CWS96" s="14"/>
      <c r="CWT96" s="14"/>
      <c r="CWU96" s="14"/>
      <c r="CWV96" s="14"/>
      <c r="CWW96" s="14"/>
      <c r="CWX96" s="14"/>
      <c r="CWY96" s="14"/>
      <c r="CWZ96" s="14"/>
      <c r="CXA96" s="14"/>
      <c r="CXB96" s="14"/>
      <c r="CXC96" s="14"/>
      <c r="CXD96" s="14"/>
      <c r="CXE96" s="14"/>
      <c r="CXF96" s="14"/>
      <c r="CXG96" s="14"/>
      <c r="CXH96" s="14"/>
      <c r="CXI96" s="14"/>
      <c r="CXJ96" s="14"/>
      <c r="CXK96" s="14"/>
      <c r="CXL96" s="14"/>
      <c r="CXM96" s="14"/>
      <c r="CXN96" s="14"/>
      <c r="CXO96" s="14"/>
      <c r="CXP96" s="14"/>
      <c r="CXQ96" s="14"/>
      <c r="CXR96" s="14"/>
      <c r="CXS96" s="14"/>
      <c r="CXT96" s="14"/>
      <c r="CXU96" s="14"/>
      <c r="CXV96" s="14"/>
      <c r="CXW96" s="14"/>
      <c r="CXX96" s="14"/>
      <c r="CXY96" s="14"/>
      <c r="CXZ96" s="14"/>
      <c r="CYA96" s="14"/>
      <c r="CYB96" s="14"/>
      <c r="CYC96" s="14"/>
      <c r="CYD96" s="14"/>
      <c r="CYE96" s="14"/>
      <c r="CYF96" s="14"/>
      <c r="CYG96" s="14"/>
      <c r="CYH96" s="14"/>
      <c r="CYI96" s="14"/>
      <c r="CYJ96" s="14"/>
      <c r="CYK96" s="14"/>
      <c r="CYL96" s="14"/>
      <c r="CYM96" s="14"/>
      <c r="CYN96" s="14"/>
      <c r="CYO96" s="14"/>
      <c r="CYP96" s="14"/>
      <c r="CYQ96" s="14"/>
      <c r="CYR96" s="14"/>
      <c r="CYS96" s="14"/>
      <c r="CYT96" s="14"/>
      <c r="CYU96" s="14"/>
      <c r="CYV96" s="14"/>
      <c r="CYW96" s="14"/>
      <c r="CYX96" s="14"/>
      <c r="CYY96" s="14"/>
      <c r="CYZ96" s="14"/>
      <c r="CZA96" s="14"/>
      <c r="CZB96" s="14"/>
      <c r="CZC96" s="14"/>
      <c r="CZD96" s="14"/>
      <c r="CZE96" s="14"/>
      <c r="CZF96" s="14"/>
      <c r="CZG96" s="14"/>
      <c r="CZH96" s="14"/>
      <c r="CZI96" s="14"/>
      <c r="CZJ96" s="14"/>
      <c r="CZK96" s="14"/>
      <c r="CZL96" s="14"/>
      <c r="CZM96" s="14"/>
      <c r="CZN96" s="14"/>
      <c r="CZO96" s="14"/>
      <c r="CZP96" s="14"/>
      <c r="CZQ96" s="14"/>
      <c r="CZR96" s="14"/>
      <c r="CZS96" s="14"/>
      <c r="CZT96" s="14"/>
      <c r="CZU96" s="14"/>
      <c r="CZV96" s="14"/>
      <c r="CZW96" s="14"/>
      <c r="CZX96" s="14"/>
      <c r="CZY96" s="14"/>
      <c r="CZZ96" s="14"/>
      <c r="DAA96" s="14"/>
      <c r="DAB96" s="14"/>
      <c r="DAC96" s="14"/>
      <c r="DAD96" s="14"/>
      <c r="DAE96" s="14"/>
      <c r="DAF96" s="14"/>
      <c r="DAG96" s="14"/>
      <c r="DAH96" s="14"/>
      <c r="DAI96" s="14"/>
      <c r="DAJ96" s="14"/>
      <c r="DAK96" s="14"/>
      <c r="DAL96" s="14"/>
      <c r="DAM96" s="14"/>
      <c r="DAN96" s="14"/>
      <c r="DAO96" s="14"/>
      <c r="DAP96" s="14"/>
      <c r="DAQ96" s="14"/>
      <c r="DAR96" s="14"/>
      <c r="DAS96" s="14"/>
      <c r="DAT96" s="14"/>
      <c r="DAU96" s="14"/>
      <c r="DAV96" s="14"/>
      <c r="DAW96" s="14"/>
      <c r="DAX96" s="14"/>
      <c r="DAY96" s="14"/>
      <c r="DAZ96" s="14"/>
      <c r="DBA96" s="14"/>
      <c r="DBB96" s="14"/>
      <c r="DBC96" s="14"/>
      <c r="DBD96" s="14"/>
      <c r="DBE96" s="14"/>
      <c r="DBF96" s="14"/>
      <c r="DBG96" s="14"/>
      <c r="DBH96" s="14"/>
      <c r="DBI96" s="14"/>
      <c r="DBJ96" s="14"/>
      <c r="DBK96" s="14"/>
      <c r="DBL96" s="14"/>
      <c r="DBM96" s="14"/>
      <c r="DBN96" s="14"/>
      <c r="DBO96" s="14"/>
      <c r="DBP96" s="14"/>
      <c r="DBQ96" s="14"/>
      <c r="DBR96" s="14"/>
      <c r="DBS96" s="14"/>
      <c r="DBT96" s="14"/>
      <c r="DBU96" s="14"/>
      <c r="DBV96" s="14"/>
      <c r="DBW96" s="14"/>
      <c r="DBX96" s="14"/>
      <c r="DBY96" s="14"/>
      <c r="DBZ96" s="14"/>
      <c r="DCA96" s="14"/>
      <c r="DCB96" s="14"/>
      <c r="DCC96" s="14"/>
      <c r="DCD96" s="14"/>
      <c r="DCE96" s="14"/>
      <c r="DCF96" s="14"/>
      <c r="DCG96" s="14"/>
      <c r="DCH96" s="14"/>
      <c r="DCI96" s="14"/>
      <c r="DCJ96" s="14"/>
      <c r="DCK96" s="14"/>
      <c r="DCL96" s="14"/>
      <c r="DCM96" s="14"/>
      <c r="DCN96" s="14"/>
      <c r="DCO96" s="14"/>
      <c r="DCP96" s="14"/>
      <c r="DCQ96" s="14"/>
      <c r="DCR96" s="14"/>
      <c r="DCS96" s="14"/>
      <c r="DCT96" s="14"/>
      <c r="DCU96" s="14"/>
      <c r="DCV96" s="14"/>
      <c r="DCW96" s="14"/>
      <c r="DCX96" s="14"/>
      <c r="DCY96" s="14"/>
      <c r="DCZ96" s="14"/>
      <c r="DDA96" s="14"/>
      <c r="DDB96" s="14"/>
      <c r="DDC96" s="14"/>
      <c r="DDD96" s="14"/>
      <c r="DDE96" s="14"/>
      <c r="DDF96" s="14"/>
      <c r="DDG96" s="14"/>
      <c r="DDH96" s="14"/>
      <c r="DDI96" s="14"/>
      <c r="DDJ96" s="14"/>
      <c r="DDK96" s="14"/>
      <c r="DDL96" s="14"/>
      <c r="DDM96" s="14"/>
      <c r="DDN96" s="14"/>
      <c r="DDO96" s="14"/>
      <c r="DDP96" s="14"/>
      <c r="DDQ96" s="14"/>
      <c r="DDR96" s="14"/>
      <c r="DDS96" s="14"/>
      <c r="DDT96" s="14"/>
      <c r="DDU96" s="14"/>
      <c r="DDV96" s="14"/>
      <c r="DDW96" s="14"/>
      <c r="DDX96" s="14"/>
      <c r="DDY96" s="14"/>
      <c r="DDZ96" s="14"/>
      <c r="DEA96" s="14"/>
      <c r="DEB96" s="14"/>
      <c r="DEC96" s="14"/>
      <c r="DED96" s="14"/>
      <c r="DEE96" s="14"/>
      <c r="DEF96" s="14"/>
      <c r="DEG96" s="14"/>
      <c r="DEH96" s="14"/>
      <c r="DEI96" s="14"/>
      <c r="DEJ96" s="14"/>
      <c r="DEK96" s="14"/>
      <c r="DEL96" s="14"/>
      <c r="DEM96" s="14"/>
      <c r="DEN96" s="14"/>
      <c r="DEO96" s="14"/>
      <c r="DEP96" s="14"/>
      <c r="DEQ96" s="14"/>
      <c r="DER96" s="14"/>
      <c r="DES96" s="14"/>
      <c r="DET96" s="14"/>
      <c r="DEU96" s="14"/>
      <c r="DEV96" s="14"/>
      <c r="DEW96" s="14"/>
      <c r="DEX96" s="14"/>
      <c r="DEY96" s="14"/>
      <c r="DEZ96" s="14"/>
      <c r="DFA96" s="14"/>
      <c r="DFB96" s="14"/>
      <c r="DFC96" s="14"/>
      <c r="DFD96" s="14"/>
      <c r="DFE96" s="14"/>
      <c r="DFF96" s="14"/>
      <c r="DFG96" s="14"/>
      <c r="DFH96" s="14"/>
      <c r="DFI96" s="14"/>
      <c r="DFJ96" s="14"/>
      <c r="DFK96" s="14"/>
      <c r="DFL96" s="14"/>
      <c r="DFM96" s="14"/>
      <c r="DFN96" s="14"/>
      <c r="DFO96" s="14"/>
      <c r="DFP96" s="14"/>
      <c r="DFQ96" s="14"/>
      <c r="DFR96" s="14"/>
      <c r="DFS96" s="14"/>
      <c r="DFT96" s="14"/>
      <c r="DFU96" s="14"/>
      <c r="DFV96" s="14"/>
      <c r="DFW96" s="14"/>
      <c r="DFX96" s="14"/>
      <c r="DFY96" s="14"/>
      <c r="DFZ96" s="14"/>
      <c r="DGA96" s="14"/>
      <c r="DGB96" s="14"/>
      <c r="DGC96" s="14"/>
      <c r="DGD96" s="14"/>
      <c r="DGE96" s="14"/>
      <c r="DGF96" s="14"/>
      <c r="DGG96" s="14"/>
      <c r="DGH96" s="14"/>
      <c r="DGI96" s="14"/>
      <c r="DGJ96" s="14"/>
      <c r="DGK96" s="14"/>
      <c r="DGL96" s="14"/>
      <c r="DGM96" s="14"/>
      <c r="DGN96" s="14"/>
      <c r="DGO96" s="14"/>
      <c r="DGP96" s="14"/>
      <c r="DGQ96" s="14"/>
      <c r="DGR96" s="14"/>
      <c r="DGS96" s="14"/>
      <c r="DGT96" s="14"/>
      <c r="DGU96" s="14"/>
      <c r="DGV96" s="14"/>
      <c r="DGW96" s="14"/>
      <c r="DGX96" s="14"/>
      <c r="DGY96" s="14"/>
      <c r="DGZ96" s="14"/>
      <c r="DHA96" s="14"/>
      <c r="DHB96" s="14"/>
      <c r="DHC96" s="14"/>
      <c r="DHD96" s="14"/>
      <c r="DHE96" s="14"/>
      <c r="DHF96" s="14"/>
      <c r="DHG96" s="14"/>
      <c r="DHH96" s="14"/>
      <c r="DHI96" s="14"/>
      <c r="DHJ96" s="14"/>
      <c r="DHK96" s="14"/>
      <c r="DHL96" s="14"/>
      <c r="DHM96" s="14"/>
      <c r="DHN96" s="14"/>
      <c r="DHO96" s="14"/>
      <c r="DHP96" s="14"/>
      <c r="DHQ96" s="14"/>
      <c r="DHR96" s="14"/>
      <c r="DHS96" s="14"/>
      <c r="DHT96" s="14"/>
      <c r="DHU96" s="14"/>
      <c r="DHV96" s="14"/>
      <c r="DHW96" s="14"/>
      <c r="DHX96" s="14"/>
      <c r="DHY96" s="14"/>
      <c r="DHZ96" s="14"/>
      <c r="DIA96" s="14"/>
      <c r="DIB96" s="14"/>
      <c r="DIC96" s="14"/>
      <c r="DID96" s="14"/>
      <c r="DIE96" s="14"/>
      <c r="DIF96" s="14"/>
      <c r="DIG96" s="14"/>
      <c r="DIH96" s="14"/>
      <c r="DII96" s="14"/>
      <c r="DIJ96" s="14"/>
      <c r="DIK96" s="14"/>
      <c r="DIL96" s="14"/>
      <c r="DIM96" s="14"/>
      <c r="DIN96" s="14"/>
      <c r="DIO96" s="14"/>
      <c r="DIP96" s="14"/>
      <c r="DIQ96" s="14"/>
      <c r="DIR96" s="14"/>
      <c r="DIS96" s="14"/>
      <c r="DIT96" s="14"/>
      <c r="DIU96" s="14"/>
      <c r="DIV96" s="14"/>
      <c r="DIW96" s="14"/>
      <c r="DIX96" s="14"/>
      <c r="DIY96" s="14"/>
      <c r="DIZ96" s="14"/>
      <c r="DJA96" s="14"/>
      <c r="DJB96" s="14"/>
      <c r="DJC96" s="14"/>
      <c r="DJD96" s="14"/>
      <c r="DJE96" s="14"/>
      <c r="DJF96" s="14"/>
      <c r="DJG96" s="14"/>
      <c r="DJH96" s="14"/>
      <c r="DJI96" s="14"/>
      <c r="DJJ96" s="14"/>
      <c r="DJK96" s="14"/>
      <c r="DJL96" s="14"/>
      <c r="DJM96" s="14"/>
      <c r="DJN96" s="14"/>
      <c r="DJO96" s="14"/>
      <c r="DJP96" s="14"/>
      <c r="DJQ96" s="14"/>
      <c r="DJR96" s="14"/>
      <c r="DJS96" s="14"/>
      <c r="DJT96" s="14"/>
      <c r="DJU96" s="14"/>
      <c r="DJV96" s="14"/>
      <c r="DJW96" s="14"/>
      <c r="DJX96" s="14"/>
      <c r="DJY96" s="14"/>
      <c r="DJZ96" s="14"/>
      <c r="DKA96" s="14"/>
      <c r="DKB96" s="14"/>
      <c r="DKC96" s="14"/>
      <c r="DKD96" s="14"/>
      <c r="DKE96" s="14"/>
      <c r="DKF96" s="14"/>
      <c r="DKG96" s="14"/>
      <c r="DKH96" s="14"/>
      <c r="DKI96" s="14"/>
      <c r="DKJ96" s="14"/>
      <c r="DKK96" s="14"/>
      <c r="DKL96" s="14"/>
      <c r="DKM96" s="14"/>
      <c r="DKN96" s="14"/>
      <c r="DKO96" s="14"/>
      <c r="DKP96" s="14"/>
      <c r="DKQ96" s="14"/>
      <c r="DKR96" s="14"/>
      <c r="DKS96" s="14"/>
      <c r="DKT96" s="14"/>
      <c r="DKU96" s="14"/>
      <c r="DKV96" s="14"/>
      <c r="DKW96" s="14"/>
      <c r="DKX96" s="14"/>
      <c r="DKY96" s="14"/>
      <c r="DKZ96" s="14"/>
      <c r="DLA96" s="14"/>
      <c r="DLB96" s="14"/>
      <c r="DLC96" s="14"/>
      <c r="DLD96" s="14"/>
      <c r="DLE96" s="14"/>
      <c r="DLF96" s="14"/>
      <c r="DLG96" s="14"/>
      <c r="DLH96" s="14"/>
      <c r="DLI96" s="14"/>
      <c r="DLJ96" s="14"/>
      <c r="DLK96" s="14"/>
      <c r="DLL96" s="14"/>
      <c r="DLM96" s="14"/>
      <c r="DLN96" s="14"/>
      <c r="DLO96" s="14"/>
      <c r="DLP96" s="14"/>
      <c r="DLQ96" s="14"/>
      <c r="DLR96" s="14"/>
      <c r="DLS96" s="14"/>
      <c r="DLT96" s="14"/>
      <c r="DLU96" s="14"/>
      <c r="DLV96" s="14"/>
      <c r="DLW96" s="14"/>
      <c r="DLX96" s="14"/>
      <c r="DLY96" s="14"/>
      <c r="DLZ96" s="14"/>
      <c r="DMA96" s="14"/>
      <c r="DMB96" s="14"/>
      <c r="DMC96" s="14"/>
      <c r="DMD96" s="14"/>
      <c r="DME96" s="14"/>
      <c r="DMF96" s="14"/>
      <c r="DMG96" s="14"/>
      <c r="DMH96" s="14"/>
      <c r="DMI96" s="14"/>
      <c r="DMJ96" s="14"/>
      <c r="DMK96" s="14"/>
      <c r="DML96" s="14"/>
      <c r="DMM96" s="14"/>
      <c r="DMN96" s="14"/>
      <c r="DMO96" s="14"/>
      <c r="DMP96" s="14"/>
      <c r="DMQ96" s="14"/>
      <c r="DMR96" s="14"/>
      <c r="DMS96" s="14"/>
      <c r="DMT96" s="14"/>
      <c r="DMU96" s="14"/>
      <c r="DMV96" s="14"/>
      <c r="DMW96" s="14"/>
      <c r="DMX96" s="14"/>
      <c r="DMY96" s="14"/>
      <c r="DMZ96" s="14"/>
      <c r="DNA96" s="14"/>
      <c r="DNB96" s="14"/>
      <c r="DNC96" s="14"/>
      <c r="DND96" s="14"/>
      <c r="DNE96" s="14"/>
      <c r="DNF96" s="14"/>
      <c r="DNG96" s="14"/>
      <c r="DNH96" s="14"/>
      <c r="DNI96" s="14"/>
      <c r="DNJ96" s="14"/>
      <c r="DNK96" s="14"/>
      <c r="DNL96" s="14"/>
      <c r="DNM96" s="14"/>
      <c r="DNN96" s="14"/>
      <c r="DNO96" s="14"/>
      <c r="DNP96" s="14"/>
      <c r="DNQ96" s="14"/>
      <c r="DNR96" s="14"/>
      <c r="DNS96" s="14"/>
      <c r="DNT96" s="14"/>
      <c r="DNU96" s="14"/>
      <c r="DNV96" s="14"/>
      <c r="DNW96" s="14"/>
      <c r="DNX96" s="14"/>
      <c r="DNY96" s="14"/>
      <c r="DNZ96" s="14"/>
      <c r="DOA96" s="14"/>
      <c r="DOB96" s="14"/>
      <c r="DOC96" s="14"/>
      <c r="DOD96" s="14"/>
      <c r="DOE96" s="14"/>
      <c r="DOF96" s="14"/>
      <c r="DOG96" s="14"/>
      <c r="DOH96" s="14"/>
      <c r="DOI96" s="14"/>
      <c r="DOJ96" s="14"/>
      <c r="DOK96" s="14"/>
      <c r="DOL96" s="14"/>
      <c r="DOM96" s="14"/>
      <c r="DON96" s="14"/>
      <c r="DOO96" s="14"/>
      <c r="DOP96" s="14"/>
      <c r="DOQ96" s="14"/>
      <c r="DOR96" s="14"/>
      <c r="DOS96" s="14"/>
      <c r="DOT96" s="14"/>
      <c r="DOU96" s="14"/>
      <c r="DOV96" s="14"/>
      <c r="DOW96" s="14"/>
      <c r="DOX96" s="14"/>
      <c r="DOY96" s="14"/>
      <c r="DOZ96" s="14"/>
      <c r="DPA96" s="14"/>
      <c r="DPB96" s="14"/>
      <c r="DPC96" s="14"/>
      <c r="DPD96" s="14"/>
      <c r="DPE96" s="14"/>
      <c r="DPF96" s="14"/>
      <c r="DPG96" s="14"/>
      <c r="DPH96" s="14"/>
      <c r="DPI96" s="14"/>
      <c r="DPJ96" s="14"/>
      <c r="DPK96" s="14"/>
      <c r="DPL96" s="14"/>
      <c r="DPM96" s="14"/>
      <c r="DPN96" s="14"/>
      <c r="DPO96" s="14"/>
      <c r="DPP96" s="14"/>
      <c r="DPQ96" s="14"/>
      <c r="DPR96" s="14"/>
      <c r="DPS96" s="14"/>
      <c r="DPT96" s="14"/>
      <c r="DPU96" s="14"/>
      <c r="DPV96" s="14"/>
      <c r="DPW96" s="14"/>
      <c r="DPX96" s="14"/>
      <c r="DPY96" s="14"/>
      <c r="DPZ96" s="14"/>
      <c r="DQA96" s="14"/>
      <c r="DQB96" s="14"/>
      <c r="DQC96" s="14"/>
      <c r="DQD96" s="14"/>
      <c r="DQE96" s="14"/>
      <c r="DQF96" s="14"/>
      <c r="DQG96" s="14"/>
      <c r="DQH96" s="14"/>
      <c r="DQI96" s="14"/>
      <c r="DQJ96" s="14"/>
      <c r="DQK96" s="14"/>
      <c r="DQL96" s="14"/>
      <c r="DQM96" s="14"/>
      <c r="DQN96" s="14"/>
      <c r="DQO96" s="14"/>
      <c r="DQP96" s="14"/>
      <c r="DQQ96" s="14"/>
      <c r="DQR96" s="14"/>
      <c r="DQS96" s="14"/>
      <c r="DQT96" s="14"/>
      <c r="DQU96" s="14"/>
      <c r="DQV96" s="14"/>
      <c r="DQW96" s="14"/>
      <c r="DQX96" s="14"/>
      <c r="DQY96" s="14"/>
      <c r="DQZ96" s="14"/>
      <c r="DRA96" s="14"/>
      <c r="DRB96" s="14"/>
      <c r="DRC96" s="14"/>
      <c r="DRD96" s="14"/>
      <c r="DRE96" s="14"/>
      <c r="DRF96" s="14"/>
      <c r="DRG96" s="14"/>
      <c r="DRH96" s="14"/>
      <c r="DRI96" s="14"/>
      <c r="DRJ96" s="14"/>
      <c r="DRK96" s="14"/>
      <c r="DRL96" s="14"/>
      <c r="DRM96" s="14"/>
      <c r="DRN96" s="14"/>
      <c r="DRO96" s="14"/>
      <c r="DRP96" s="14"/>
      <c r="DRQ96" s="14"/>
      <c r="DRR96" s="14"/>
      <c r="DRS96" s="14"/>
      <c r="DRT96" s="14"/>
      <c r="DRU96" s="14"/>
      <c r="DRV96" s="14"/>
      <c r="DRW96" s="14"/>
      <c r="DRX96" s="14"/>
      <c r="DRY96" s="14"/>
      <c r="DRZ96" s="14"/>
      <c r="DSA96" s="14"/>
      <c r="DSB96" s="14"/>
      <c r="DSC96" s="14"/>
      <c r="DSD96" s="14"/>
      <c r="DSE96" s="14"/>
      <c r="DSF96" s="14"/>
      <c r="DSG96" s="14"/>
      <c r="DSH96" s="14"/>
      <c r="DSI96" s="14"/>
      <c r="DSJ96" s="14"/>
      <c r="DSK96" s="14"/>
      <c r="DSL96" s="14"/>
      <c r="DSM96" s="14"/>
      <c r="DSN96" s="14"/>
      <c r="DSO96" s="14"/>
      <c r="DSP96" s="14"/>
      <c r="DSQ96" s="14"/>
      <c r="DSR96" s="14"/>
      <c r="DSS96" s="14"/>
      <c r="DST96" s="14"/>
      <c r="DSU96" s="14"/>
      <c r="DSV96" s="14"/>
      <c r="DSW96" s="14"/>
      <c r="DSX96" s="14"/>
      <c r="DSY96" s="14"/>
      <c r="DSZ96" s="14"/>
      <c r="DTA96" s="14"/>
      <c r="DTB96" s="14"/>
      <c r="DTC96" s="14"/>
      <c r="DTD96" s="14"/>
      <c r="DTE96" s="14"/>
      <c r="DTF96" s="14"/>
      <c r="DTG96" s="14"/>
      <c r="DTH96" s="14"/>
      <c r="DTI96" s="14"/>
      <c r="DTJ96" s="14"/>
      <c r="DTK96" s="14"/>
      <c r="DTL96" s="14"/>
      <c r="DTM96" s="14"/>
      <c r="DTN96" s="14"/>
      <c r="DTO96" s="14"/>
      <c r="DTP96" s="14"/>
      <c r="DTQ96" s="14"/>
      <c r="DTR96" s="14"/>
      <c r="DTS96" s="14"/>
      <c r="DTT96" s="14"/>
      <c r="DTU96" s="14"/>
      <c r="DTV96" s="14"/>
      <c r="DTW96" s="14"/>
      <c r="DTX96" s="14"/>
      <c r="DTY96" s="14"/>
      <c r="DTZ96" s="14"/>
      <c r="DUA96" s="14"/>
      <c r="DUB96" s="14"/>
      <c r="DUC96" s="14"/>
      <c r="DUD96" s="14"/>
      <c r="DUE96" s="14"/>
      <c r="DUF96" s="14"/>
      <c r="DUG96" s="14"/>
      <c r="DUH96" s="14"/>
      <c r="DUI96" s="14"/>
      <c r="DUJ96" s="14"/>
      <c r="DUK96" s="14"/>
      <c r="DUL96" s="14"/>
      <c r="DUM96" s="14"/>
      <c r="DUN96" s="14"/>
      <c r="DUO96" s="14"/>
      <c r="DUP96" s="14"/>
      <c r="DUQ96" s="14"/>
      <c r="DUR96" s="14"/>
      <c r="DUS96" s="14"/>
      <c r="DUT96" s="14"/>
      <c r="DUU96" s="14"/>
      <c r="DUV96" s="14"/>
      <c r="DUW96" s="14"/>
      <c r="DUX96" s="14"/>
      <c r="DUY96" s="14"/>
      <c r="DUZ96" s="14"/>
      <c r="DVA96" s="14"/>
      <c r="DVB96" s="14"/>
      <c r="DVC96" s="14"/>
      <c r="DVD96" s="14"/>
      <c r="DVE96" s="14"/>
      <c r="DVF96" s="14"/>
      <c r="DVG96" s="14"/>
      <c r="DVH96" s="14"/>
      <c r="DVI96" s="14"/>
      <c r="DVJ96" s="14"/>
      <c r="DVK96" s="14"/>
      <c r="DVL96" s="14"/>
      <c r="DVM96" s="14"/>
      <c r="DVN96" s="14"/>
      <c r="DVO96" s="14"/>
      <c r="DVP96" s="14"/>
      <c r="DVQ96" s="14"/>
      <c r="DVR96" s="14"/>
      <c r="DVS96" s="14"/>
      <c r="DVT96" s="14"/>
      <c r="DVU96" s="14"/>
      <c r="DVV96" s="14"/>
      <c r="DVW96" s="14"/>
      <c r="DVX96" s="14"/>
      <c r="DVY96" s="14"/>
      <c r="DVZ96" s="14"/>
      <c r="DWA96" s="14"/>
      <c r="DWB96" s="14"/>
      <c r="DWC96" s="14"/>
      <c r="DWD96" s="14"/>
      <c r="DWE96" s="14"/>
      <c r="DWF96" s="14"/>
      <c r="DWG96" s="14"/>
      <c r="DWH96" s="14"/>
      <c r="DWI96" s="14"/>
      <c r="DWJ96" s="14"/>
      <c r="DWK96" s="14"/>
      <c r="DWL96" s="14"/>
      <c r="DWM96" s="14"/>
      <c r="DWN96" s="14"/>
      <c r="DWO96" s="14"/>
      <c r="DWP96" s="14"/>
      <c r="DWQ96" s="14"/>
      <c r="DWR96" s="14"/>
      <c r="DWS96" s="14"/>
      <c r="DWT96" s="14"/>
      <c r="DWU96" s="14"/>
      <c r="DWV96" s="14"/>
      <c r="DWW96" s="14"/>
      <c r="DWX96" s="14"/>
      <c r="DWY96" s="14"/>
      <c r="DWZ96" s="14"/>
      <c r="DXA96" s="14"/>
      <c r="DXB96" s="14"/>
      <c r="DXC96" s="14"/>
      <c r="DXD96" s="14"/>
      <c r="DXE96" s="14"/>
      <c r="DXF96" s="14"/>
      <c r="DXG96" s="14"/>
      <c r="DXH96" s="14"/>
      <c r="DXI96" s="14"/>
      <c r="DXJ96" s="14"/>
      <c r="DXK96" s="14"/>
      <c r="DXL96" s="14"/>
      <c r="DXM96" s="14"/>
      <c r="DXN96" s="14"/>
      <c r="DXO96" s="14"/>
      <c r="DXP96" s="14"/>
      <c r="DXQ96" s="14"/>
      <c r="DXR96" s="14"/>
      <c r="DXS96" s="14"/>
      <c r="DXT96" s="14"/>
      <c r="DXU96" s="14"/>
      <c r="DXV96" s="14"/>
      <c r="DXW96" s="14"/>
      <c r="DXX96" s="14"/>
      <c r="DXY96" s="14"/>
      <c r="DXZ96" s="14"/>
      <c r="DYA96" s="14"/>
      <c r="DYB96" s="14"/>
      <c r="DYC96" s="14"/>
      <c r="DYD96" s="14"/>
      <c r="DYE96" s="14"/>
      <c r="DYF96" s="14"/>
      <c r="DYG96" s="14"/>
      <c r="DYH96" s="14"/>
      <c r="DYI96" s="14"/>
      <c r="DYJ96" s="14"/>
      <c r="DYK96" s="14"/>
      <c r="DYL96" s="14"/>
      <c r="DYM96" s="14"/>
      <c r="DYN96" s="14"/>
      <c r="DYO96" s="14"/>
      <c r="DYP96" s="14"/>
      <c r="DYQ96" s="14"/>
      <c r="DYR96" s="14"/>
      <c r="DYS96" s="14"/>
      <c r="DYT96" s="14"/>
      <c r="DYU96" s="14"/>
      <c r="DYV96" s="14"/>
      <c r="DYW96" s="14"/>
      <c r="DYX96" s="14"/>
      <c r="DYY96" s="14"/>
      <c r="DYZ96" s="14"/>
      <c r="DZA96" s="14"/>
      <c r="DZB96" s="14"/>
      <c r="DZC96" s="14"/>
      <c r="DZD96" s="14"/>
      <c r="DZE96" s="14"/>
      <c r="DZF96" s="14"/>
      <c r="DZG96" s="14"/>
      <c r="DZH96" s="14"/>
      <c r="DZI96" s="14"/>
      <c r="DZJ96" s="14"/>
      <c r="DZK96" s="14"/>
      <c r="DZL96" s="14"/>
      <c r="DZM96" s="14"/>
      <c r="DZN96" s="14"/>
      <c r="DZO96" s="14"/>
      <c r="DZP96" s="14"/>
      <c r="DZQ96" s="14"/>
      <c r="DZR96" s="14"/>
      <c r="DZS96" s="14"/>
      <c r="DZT96" s="14"/>
      <c r="DZU96" s="14"/>
      <c r="DZV96" s="14"/>
      <c r="DZW96" s="14"/>
      <c r="DZX96" s="14"/>
      <c r="DZY96" s="14"/>
      <c r="DZZ96" s="14"/>
      <c r="EAA96" s="14"/>
      <c r="EAB96" s="14"/>
      <c r="EAC96" s="14"/>
      <c r="EAD96" s="14"/>
      <c r="EAE96" s="14"/>
      <c r="EAF96" s="14"/>
      <c r="EAG96" s="14"/>
      <c r="EAH96" s="14"/>
      <c r="EAI96" s="14"/>
      <c r="EAJ96" s="14"/>
      <c r="EAK96" s="14"/>
      <c r="EAL96" s="14"/>
      <c r="EAM96" s="14"/>
      <c r="EAN96" s="14"/>
      <c r="EAO96" s="14"/>
      <c r="EAP96" s="14"/>
      <c r="EAQ96" s="14"/>
      <c r="EAR96" s="14"/>
      <c r="EAS96" s="14"/>
      <c r="EAT96" s="14"/>
      <c r="EAU96" s="14"/>
      <c r="EAV96" s="14"/>
      <c r="EAW96" s="14"/>
      <c r="EAX96" s="14"/>
      <c r="EAY96" s="14"/>
      <c r="EAZ96" s="14"/>
      <c r="EBA96" s="14"/>
      <c r="EBB96" s="14"/>
      <c r="EBC96" s="14"/>
      <c r="EBD96" s="14"/>
      <c r="EBE96" s="14"/>
      <c r="EBF96" s="14"/>
      <c r="EBG96" s="14"/>
      <c r="EBH96" s="14"/>
      <c r="EBI96" s="14"/>
      <c r="EBJ96" s="14"/>
      <c r="EBK96" s="14"/>
      <c r="EBL96" s="14"/>
      <c r="EBM96" s="14"/>
      <c r="EBN96" s="14"/>
      <c r="EBO96" s="14"/>
      <c r="EBP96" s="14"/>
      <c r="EBQ96" s="14"/>
      <c r="EBR96" s="14"/>
      <c r="EBS96" s="14"/>
      <c r="EBT96" s="14"/>
      <c r="EBU96" s="14"/>
      <c r="EBV96" s="14"/>
      <c r="EBW96" s="14"/>
      <c r="EBX96" s="14"/>
      <c r="EBY96" s="14"/>
      <c r="EBZ96" s="14"/>
      <c r="ECA96" s="14"/>
      <c r="ECB96" s="14"/>
      <c r="ECC96" s="14"/>
      <c r="ECD96" s="14"/>
      <c r="ECE96" s="14"/>
      <c r="ECF96" s="14"/>
      <c r="ECG96" s="14"/>
      <c r="ECH96" s="14"/>
      <c r="ECI96" s="14"/>
      <c r="ECJ96" s="14"/>
      <c r="ECK96" s="14"/>
      <c r="ECL96" s="14"/>
      <c r="ECM96" s="14"/>
      <c r="ECN96" s="14"/>
      <c r="ECO96" s="14"/>
      <c r="ECP96" s="14"/>
      <c r="ECQ96" s="14"/>
      <c r="ECR96" s="14"/>
      <c r="ECS96" s="14"/>
      <c r="ECT96" s="14"/>
      <c r="ECU96" s="14"/>
      <c r="ECV96" s="14"/>
      <c r="ECW96" s="14"/>
      <c r="ECX96" s="14"/>
      <c r="ECY96" s="14"/>
      <c r="ECZ96" s="14"/>
      <c r="EDA96" s="14"/>
      <c r="EDB96" s="14"/>
      <c r="EDC96" s="14"/>
      <c r="EDD96" s="14"/>
      <c r="EDE96" s="14"/>
      <c r="EDF96" s="14"/>
      <c r="EDG96" s="14"/>
      <c r="EDH96" s="14"/>
      <c r="EDI96" s="14"/>
      <c r="EDJ96" s="14"/>
      <c r="EDK96" s="14"/>
      <c r="EDL96" s="14"/>
      <c r="EDM96" s="14"/>
      <c r="EDN96" s="14"/>
      <c r="EDO96" s="14"/>
      <c r="EDP96" s="14"/>
      <c r="EDQ96" s="14"/>
      <c r="EDR96" s="14"/>
      <c r="EDS96" s="14"/>
      <c r="EDT96" s="14"/>
      <c r="EDU96" s="14"/>
      <c r="EDV96" s="14"/>
      <c r="EDW96" s="14"/>
      <c r="EDX96" s="14"/>
      <c r="EDY96" s="14"/>
      <c r="EDZ96" s="14"/>
      <c r="EEA96" s="14"/>
      <c r="EEB96" s="14"/>
      <c r="EEC96" s="14"/>
      <c r="EED96" s="14"/>
      <c r="EEE96" s="14"/>
      <c r="EEF96" s="14"/>
      <c r="EEG96" s="14"/>
      <c r="EEH96" s="14"/>
      <c r="EEI96" s="14"/>
      <c r="EEJ96" s="14"/>
      <c r="EEK96" s="14"/>
      <c r="EEL96" s="14"/>
      <c r="EEM96" s="14"/>
      <c r="EEN96" s="14"/>
      <c r="EEO96" s="14"/>
      <c r="EEP96" s="14"/>
      <c r="EEQ96" s="14"/>
      <c r="EER96" s="14"/>
      <c r="EES96" s="14"/>
      <c r="EET96" s="14"/>
      <c r="EEU96" s="14"/>
      <c r="EEV96" s="14"/>
      <c r="EEW96" s="14"/>
      <c r="EEX96" s="14"/>
      <c r="EEY96" s="14"/>
      <c r="EEZ96" s="14"/>
      <c r="EFA96" s="14"/>
      <c r="EFB96" s="14"/>
      <c r="EFC96" s="14"/>
      <c r="EFD96" s="14"/>
      <c r="EFE96" s="14"/>
      <c r="EFF96" s="14"/>
      <c r="EFG96" s="14"/>
      <c r="EFH96" s="14"/>
      <c r="EFI96" s="14"/>
      <c r="EFJ96" s="14"/>
      <c r="EFK96" s="14"/>
      <c r="EFL96" s="14"/>
      <c r="EFM96" s="14"/>
      <c r="EFN96" s="14"/>
      <c r="EFO96" s="14"/>
      <c r="EFP96" s="14"/>
      <c r="EFQ96" s="14"/>
      <c r="EFR96" s="14"/>
      <c r="EFS96" s="14"/>
      <c r="EFT96" s="14"/>
      <c r="EFU96" s="14"/>
      <c r="EFV96" s="14"/>
      <c r="EFW96" s="14"/>
      <c r="EFX96" s="14"/>
      <c r="EFY96" s="14"/>
      <c r="EFZ96" s="14"/>
      <c r="EGA96" s="14"/>
      <c r="EGB96" s="14"/>
      <c r="EGC96" s="14"/>
      <c r="EGD96" s="14"/>
      <c r="EGE96" s="14"/>
      <c r="EGF96" s="14"/>
      <c r="EGG96" s="14"/>
      <c r="EGH96" s="14"/>
      <c r="EGI96" s="14"/>
      <c r="EGJ96" s="14"/>
      <c r="EGK96" s="14"/>
      <c r="EGL96" s="14"/>
      <c r="EGM96" s="14"/>
      <c r="EGN96" s="14"/>
      <c r="EGO96" s="14"/>
      <c r="EGP96" s="14"/>
      <c r="EGQ96" s="14"/>
      <c r="EGR96" s="14"/>
      <c r="EGS96" s="14"/>
      <c r="EGT96" s="14"/>
      <c r="EGU96" s="14"/>
      <c r="EGV96" s="14"/>
      <c r="EGW96" s="14"/>
      <c r="EGX96" s="14"/>
      <c r="EGY96" s="14"/>
      <c r="EGZ96" s="14"/>
      <c r="EHA96" s="14"/>
      <c r="EHB96" s="14"/>
      <c r="EHC96" s="14"/>
      <c r="EHD96" s="14"/>
      <c r="EHE96" s="14"/>
      <c r="EHF96" s="14"/>
      <c r="EHG96" s="14"/>
      <c r="EHH96" s="14"/>
      <c r="EHI96" s="14"/>
      <c r="EHJ96" s="14"/>
      <c r="EHK96" s="14"/>
      <c r="EHL96" s="14"/>
      <c r="EHM96" s="14"/>
      <c r="EHN96" s="14"/>
      <c r="EHO96" s="14"/>
      <c r="EHP96" s="14"/>
      <c r="EHQ96" s="14"/>
      <c r="EHR96" s="14"/>
      <c r="EHS96" s="14"/>
      <c r="EHT96" s="14"/>
      <c r="EHU96" s="14"/>
      <c r="EHV96" s="14"/>
      <c r="EHW96" s="14"/>
      <c r="EHX96" s="14"/>
      <c r="EHY96" s="14"/>
      <c r="EHZ96" s="14"/>
      <c r="EIA96" s="14"/>
      <c r="EIB96" s="14"/>
      <c r="EIC96" s="14"/>
      <c r="EID96" s="14"/>
      <c r="EIE96" s="14"/>
      <c r="EIF96" s="14"/>
      <c r="EIG96" s="14"/>
      <c r="EIH96" s="14"/>
      <c r="EII96" s="14"/>
      <c r="EIJ96" s="14"/>
      <c r="EIK96" s="14"/>
      <c r="EIL96" s="14"/>
      <c r="EIM96" s="14"/>
      <c r="EIN96" s="14"/>
      <c r="EIO96" s="14"/>
      <c r="EIP96" s="14"/>
      <c r="EIQ96" s="14"/>
      <c r="EIR96" s="14"/>
      <c r="EIS96" s="14"/>
      <c r="EIT96" s="14"/>
      <c r="EIU96" s="14"/>
      <c r="EIV96" s="14"/>
      <c r="EIW96" s="14"/>
      <c r="EIX96" s="14"/>
      <c r="EIY96" s="14"/>
      <c r="EIZ96" s="14"/>
      <c r="EJA96" s="14"/>
      <c r="EJB96" s="14"/>
      <c r="EJC96" s="14"/>
      <c r="EJD96" s="14"/>
      <c r="EJE96" s="14"/>
      <c r="EJF96" s="14"/>
      <c r="EJG96" s="14"/>
      <c r="EJH96" s="14"/>
      <c r="EJI96" s="14"/>
      <c r="EJJ96" s="14"/>
      <c r="EJK96" s="14"/>
      <c r="EJL96" s="14"/>
      <c r="EJM96" s="14"/>
      <c r="EJN96" s="14"/>
      <c r="EJO96" s="14"/>
      <c r="EJP96" s="14"/>
      <c r="EJQ96" s="14"/>
      <c r="EJR96" s="14"/>
      <c r="EJS96" s="14"/>
      <c r="EJT96" s="14"/>
      <c r="EJU96" s="14"/>
      <c r="EJV96" s="14"/>
      <c r="EJW96" s="14"/>
      <c r="EJX96" s="14"/>
      <c r="EJY96" s="14"/>
      <c r="EJZ96" s="14"/>
      <c r="EKA96" s="14"/>
      <c r="EKB96" s="14"/>
      <c r="EKC96" s="14"/>
      <c r="EKD96" s="14"/>
      <c r="EKE96" s="14"/>
      <c r="EKF96" s="14"/>
      <c r="EKG96" s="14"/>
      <c r="EKH96" s="14"/>
      <c r="EKI96" s="14"/>
      <c r="EKJ96" s="14"/>
      <c r="EKK96" s="14"/>
      <c r="EKL96" s="14"/>
      <c r="EKM96" s="14"/>
      <c r="EKN96" s="14"/>
      <c r="EKO96" s="14"/>
      <c r="EKP96" s="14"/>
      <c r="EKQ96" s="14"/>
      <c r="EKR96" s="14"/>
      <c r="EKS96" s="14"/>
      <c r="EKT96" s="14"/>
      <c r="EKU96" s="14"/>
      <c r="EKV96" s="14"/>
      <c r="EKW96" s="14"/>
      <c r="EKX96" s="14"/>
      <c r="EKY96" s="14"/>
      <c r="EKZ96" s="14"/>
      <c r="ELA96" s="14"/>
      <c r="ELB96" s="14"/>
      <c r="ELC96" s="14"/>
      <c r="ELD96" s="14"/>
      <c r="ELE96" s="14"/>
      <c r="ELF96" s="14"/>
      <c r="ELG96" s="14"/>
      <c r="ELH96" s="14"/>
      <c r="ELI96" s="14"/>
      <c r="ELJ96" s="14"/>
      <c r="ELK96" s="14"/>
      <c r="ELL96" s="14"/>
      <c r="ELM96" s="14"/>
      <c r="ELN96" s="14"/>
      <c r="ELO96" s="14"/>
      <c r="ELP96" s="14"/>
      <c r="ELQ96" s="14"/>
      <c r="ELR96" s="14"/>
      <c r="ELS96" s="14"/>
      <c r="ELT96" s="14"/>
      <c r="ELU96" s="14"/>
      <c r="ELV96" s="14"/>
      <c r="ELW96" s="14"/>
      <c r="ELX96" s="14"/>
      <c r="ELY96" s="14"/>
      <c r="ELZ96" s="14"/>
      <c r="EMA96" s="14"/>
      <c r="EMB96" s="14"/>
      <c r="EMC96" s="14"/>
      <c r="EMD96" s="14"/>
      <c r="EME96" s="14"/>
      <c r="EMF96" s="14"/>
      <c r="EMG96" s="14"/>
      <c r="EMH96" s="14"/>
      <c r="EMI96" s="14"/>
      <c r="EMJ96" s="14"/>
      <c r="EMK96" s="14"/>
      <c r="EML96" s="14"/>
      <c r="EMM96" s="14"/>
      <c r="EMN96" s="14"/>
      <c r="EMO96" s="14"/>
      <c r="EMP96" s="14"/>
      <c r="EMQ96" s="14"/>
      <c r="EMR96" s="14"/>
      <c r="EMS96" s="14"/>
      <c r="EMT96" s="14"/>
      <c r="EMU96" s="14"/>
      <c r="EMV96" s="14"/>
      <c r="EMW96" s="14"/>
      <c r="EMX96" s="14"/>
      <c r="EMY96" s="14"/>
      <c r="EMZ96" s="14"/>
      <c r="ENA96" s="14"/>
      <c r="ENB96" s="14"/>
      <c r="ENC96" s="14"/>
      <c r="END96" s="14"/>
      <c r="ENE96" s="14"/>
      <c r="ENF96" s="14"/>
      <c r="ENG96" s="14"/>
      <c r="ENH96" s="14"/>
      <c r="ENI96" s="14"/>
      <c r="ENJ96" s="14"/>
      <c r="ENK96" s="14"/>
      <c r="ENL96" s="14"/>
      <c r="ENM96" s="14"/>
      <c r="ENN96" s="14"/>
      <c r="ENO96" s="14"/>
      <c r="ENP96" s="14"/>
      <c r="ENQ96" s="14"/>
      <c r="ENR96" s="14"/>
      <c r="ENS96" s="14"/>
      <c r="ENT96" s="14"/>
      <c r="ENU96" s="14"/>
      <c r="ENV96" s="14"/>
      <c r="ENW96" s="14"/>
      <c r="ENX96" s="14"/>
      <c r="ENY96" s="14"/>
      <c r="ENZ96" s="14"/>
      <c r="EOA96" s="14"/>
      <c r="EOB96" s="14"/>
      <c r="EOC96" s="14"/>
      <c r="EOD96" s="14"/>
      <c r="EOE96" s="14"/>
      <c r="EOF96" s="14"/>
      <c r="EOG96" s="14"/>
      <c r="EOH96" s="14"/>
      <c r="EOI96" s="14"/>
      <c r="EOJ96" s="14"/>
      <c r="EOK96" s="14"/>
      <c r="EOL96" s="14"/>
      <c r="EOM96" s="14"/>
      <c r="EON96" s="14"/>
      <c r="EOO96" s="14"/>
      <c r="EOP96" s="14"/>
      <c r="EOQ96" s="14"/>
      <c r="EOR96" s="14"/>
      <c r="EOS96" s="14"/>
      <c r="EOT96" s="14"/>
      <c r="EOU96" s="14"/>
      <c r="EOV96" s="14"/>
      <c r="EOW96" s="14"/>
      <c r="EOX96" s="14"/>
      <c r="EOY96" s="14"/>
      <c r="EOZ96" s="14"/>
      <c r="EPA96" s="14"/>
      <c r="EPB96" s="14"/>
      <c r="EPC96" s="14"/>
      <c r="EPD96" s="14"/>
      <c r="EPE96" s="14"/>
      <c r="EPF96" s="14"/>
      <c r="EPG96" s="14"/>
      <c r="EPH96" s="14"/>
      <c r="EPI96" s="14"/>
      <c r="EPJ96" s="14"/>
      <c r="EPK96" s="14"/>
      <c r="EPL96" s="14"/>
      <c r="EPM96" s="14"/>
      <c r="EPN96" s="14"/>
      <c r="EPO96" s="14"/>
      <c r="EPP96" s="14"/>
      <c r="EPQ96" s="14"/>
      <c r="EPR96" s="14"/>
      <c r="EPS96" s="14"/>
      <c r="EPT96" s="14"/>
      <c r="EPU96" s="14"/>
      <c r="EPV96" s="14"/>
      <c r="EPW96" s="14"/>
      <c r="EPX96" s="14"/>
      <c r="EPY96" s="14"/>
      <c r="EPZ96" s="14"/>
      <c r="EQA96" s="14"/>
      <c r="EQB96" s="14"/>
      <c r="EQC96" s="14"/>
      <c r="EQD96" s="14"/>
      <c r="EQE96" s="14"/>
      <c r="EQF96" s="14"/>
      <c r="EQG96" s="14"/>
      <c r="EQH96" s="14"/>
      <c r="EQI96" s="14"/>
      <c r="EQJ96" s="14"/>
      <c r="EQK96" s="14"/>
      <c r="EQL96" s="14"/>
      <c r="EQM96" s="14"/>
      <c r="EQN96" s="14"/>
      <c r="EQO96" s="14"/>
      <c r="EQP96" s="14"/>
      <c r="EQQ96" s="14"/>
      <c r="EQR96" s="14"/>
      <c r="EQS96" s="14"/>
      <c r="EQT96" s="14"/>
      <c r="EQU96" s="14"/>
      <c r="EQV96" s="14"/>
      <c r="EQW96" s="14"/>
      <c r="EQX96" s="14"/>
      <c r="EQY96" s="14"/>
      <c r="EQZ96" s="14"/>
      <c r="ERA96" s="14"/>
      <c r="ERB96" s="14"/>
      <c r="ERC96" s="14"/>
      <c r="ERD96" s="14"/>
      <c r="ERE96" s="14"/>
      <c r="ERF96" s="14"/>
      <c r="ERG96" s="14"/>
      <c r="ERH96" s="14"/>
      <c r="ERI96" s="14"/>
      <c r="ERJ96" s="14"/>
      <c r="ERK96" s="14"/>
      <c r="ERL96" s="14"/>
      <c r="ERM96" s="14"/>
      <c r="ERN96" s="14"/>
      <c r="ERO96" s="14"/>
      <c r="ERP96" s="14"/>
      <c r="ERQ96" s="14"/>
      <c r="ERR96" s="14"/>
      <c r="ERS96" s="14"/>
      <c r="ERT96" s="14"/>
      <c r="ERU96" s="14"/>
      <c r="ERV96" s="14"/>
      <c r="ERW96" s="14"/>
      <c r="ERX96" s="14"/>
      <c r="ERY96" s="14"/>
      <c r="ERZ96" s="14"/>
      <c r="ESA96" s="14"/>
      <c r="ESB96" s="14"/>
      <c r="ESC96" s="14"/>
      <c r="ESD96" s="14"/>
      <c r="ESE96" s="14"/>
      <c r="ESF96" s="14"/>
      <c r="ESG96" s="14"/>
      <c r="ESH96" s="14"/>
      <c r="ESI96" s="14"/>
      <c r="ESJ96" s="14"/>
      <c r="ESK96" s="14"/>
      <c r="ESL96" s="14"/>
      <c r="ESM96" s="14"/>
      <c r="ESN96" s="14"/>
      <c r="ESO96" s="14"/>
      <c r="ESP96" s="14"/>
      <c r="ESQ96" s="14"/>
      <c r="ESR96" s="14"/>
      <c r="ESS96" s="14"/>
      <c r="EST96" s="14"/>
      <c r="ESU96" s="14"/>
      <c r="ESV96" s="14"/>
      <c r="ESW96" s="14"/>
      <c r="ESX96" s="14"/>
      <c r="ESY96" s="14"/>
      <c r="ESZ96" s="14"/>
      <c r="ETA96" s="14"/>
      <c r="ETB96" s="14"/>
      <c r="ETC96" s="14"/>
      <c r="ETD96" s="14"/>
      <c r="ETE96" s="14"/>
      <c r="ETF96" s="14"/>
      <c r="ETG96" s="14"/>
      <c r="ETH96" s="14"/>
      <c r="ETI96" s="14"/>
      <c r="ETJ96" s="14"/>
      <c r="ETK96" s="14"/>
      <c r="ETL96" s="14"/>
      <c r="ETM96" s="14"/>
      <c r="ETN96" s="14"/>
      <c r="ETO96" s="14"/>
      <c r="ETP96" s="14"/>
      <c r="ETQ96" s="14"/>
      <c r="ETR96" s="14"/>
      <c r="ETS96" s="14"/>
      <c r="ETT96" s="14"/>
      <c r="ETU96" s="14"/>
      <c r="ETV96" s="14"/>
      <c r="ETW96" s="14"/>
      <c r="ETX96" s="14"/>
      <c r="ETY96" s="14"/>
      <c r="ETZ96" s="14"/>
      <c r="EUA96" s="14"/>
      <c r="EUB96" s="14"/>
      <c r="EUC96" s="14"/>
      <c r="EUD96" s="14"/>
      <c r="EUE96" s="14"/>
      <c r="EUF96" s="14"/>
      <c r="EUG96" s="14"/>
      <c r="EUH96" s="14"/>
      <c r="EUI96" s="14"/>
      <c r="EUJ96" s="14"/>
      <c r="EUK96" s="14"/>
      <c r="EUL96" s="14"/>
      <c r="EUM96" s="14"/>
      <c r="EUN96" s="14"/>
      <c r="EUO96" s="14"/>
      <c r="EUP96" s="14"/>
      <c r="EUQ96" s="14"/>
      <c r="EUR96" s="14"/>
      <c r="EUS96" s="14"/>
      <c r="EUT96" s="14"/>
      <c r="EUU96" s="14"/>
      <c r="EUV96" s="14"/>
      <c r="EUW96" s="14"/>
      <c r="EUX96" s="14"/>
      <c r="EUY96" s="14"/>
      <c r="EUZ96" s="14"/>
      <c r="EVA96" s="14"/>
      <c r="EVB96" s="14"/>
      <c r="EVC96" s="14"/>
      <c r="EVD96" s="14"/>
      <c r="EVE96" s="14"/>
      <c r="EVF96" s="14"/>
      <c r="EVG96" s="14"/>
      <c r="EVH96" s="14"/>
      <c r="EVI96" s="14"/>
      <c r="EVJ96" s="14"/>
      <c r="EVK96" s="14"/>
      <c r="EVL96" s="14"/>
      <c r="EVM96" s="14"/>
      <c r="EVN96" s="14"/>
      <c r="EVO96" s="14"/>
      <c r="EVP96" s="14"/>
      <c r="EVQ96" s="14"/>
      <c r="EVR96" s="14"/>
      <c r="EVS96" s="14"/>
      <c r="EVT96" s="14"/>
      <c r="EVU96" s="14"/>
      <c r="EVV96" s="14"/>
      <c r="EVW96" s="14"/>
      <c r="EVX96" s="14"/>
      <c r="EVY96" s="14"/>
      <c r="EVZ96" s="14"/>
      <c r="EWA96" s="14"/>
      <c r="EWB96" s="14"/>
      <c r="EWC96" s="14"/>
      <c r="EWD96" s="14"/>
      <c r="EWE96" s="14"/>
      <c r="EWF96" s="14"/>
      <c r="EWG96" s="14"/>
      <c r="EWH96" s="14"/>
      <c r="EWI96" s="14"/>
      <c r="EWJ96" s="14"/>
      <c r="EWK96" s="14"/>
      <c r="EWL96" s="14"/>
      <c r="EWM96" s="14"/>
      <c r="EWN96" s="14"/>
      <c r="EWO96" s="14"/>
      <c r="EWP96" s="14"/>
      <c r="EWQ96" s="14"/>
      <c r="EWR96" s="14"/>
      <c r="EWS96" s="14"/>
      <c r="EWT96" s="14"/>
      <c r="EWU96" s="14"/>
      <c r="EWV96" s="14"/>
      <c r="EWW96" s="14"/>
      <c r="EWX96" s="14"/>
      <c r="EWY96" s="14"/>
      <c r="EWZ96" s="14"/>
      <c r="EXA96" s="14"/>
      <c r="EXB96" s="14"/>
      <c r="EXC96" s="14"/>
      <c r="EXD96" s="14"/>
      <c r="EXE96" s="14"/>
      <c r="EXF96" s="14"/>
      <c r="EXG96" s="14"/>
      <c r="EXH96" s="14"/>
      <c r="EXI96" s="14"/>
      <c r="EXJ96" s="14"/>
      <c r="EXK96" s="14"/>
      <c r="EXL96" s="14"/>
      <c r="EXM96" s="14"/>
      <c r="EXN96" s="14"/>
      <c r="EXO96" s="14"/>
      <c r="EXP96" s="14"/>
      <c r="EXQ96" s="14"/>
      <c r="EXR96" s="14"/>
      <c r="EXS96" s="14"/>
      <c r="EXT96" s="14"/>
      <c r="EXU96" s="14"/>
      <c r="EXV96" s="14"/>
      <c r="EXW96" s="14"/>
      <c r="EXX96" s="14"/>
      <c r="EXY96" s="14"/>
      <c r="EXZ96" s="14"/>
      <c r="EYA96" s="14"/>
      <c r="EYB96" s="14"/>
      <c r="EYC96" s="14"/>
      <c r="EYD96" s="14"/>
      <c r="EYE96" s="14"/>
      <c r="EYF96" s="14"/>
      <c r="EYG96" s="14"/>
      <c r="EYH96" s="14"/>
      <c r="EYI96" s="14"/>
      <c r="EYJ96" s="14"/>
      <c r="EYK96" s="14"/>
      <c r="EYL96" s="14"/>
      <c r="EYM96" s="14"/>
      <c r="EYN96" s="14"/>
      <c r="EYO96" s="14"/>
      <c r="EYP96" s="14"/>
      <c r="EYQ96" s="14"/>
      <c r="EYR96" s="14"/>
      <c r="EYS96" s="14"/>
      <c r="EYT96" s="14"/>
      <c r="EYU96" s="14"/>
      <c r="EYV96" s="14"/>
      <c r="EYW96" s="14"/>
      <c r="EYX96" s="14"/>
      <c r="EYY96" s="14"/>
      <c r="EYZ96" s="14"/>
      <c r="EZA96" s="14"/>
      <c r="EZB96" s="14"/>
      <c r="EZC96" s="14"/>
      <c r="EZD96" s="14"/>
      <c r="EZE96" s="14"/>
      <c r="EZF96" s="14"/>
      <c r="EZG96" s="14"/>
      <c r="EZH96" s="14"/>
      <c r="EZI96" s="14"/>
      <c r="EZJ96" s="14"/>
      <c r="EZK96" s="14"/>
      <c r="EZL96" s="14"/>
      <c r="EZM96" s="14"/>
      <c r="EZN96" s="14"/>
      <c r="EZO96" s="14"/>
      <c r="EZP96" s="14"/>
      <c r="EZQ96" s="14"/>
      <c r="EZR96" s="14"/>
      <c r="EZS96" s="14"/>
      <c r="EZT96" s="14"/>
      <c r="EZU96" s="14"/>
      <c r="EZV96" s="14"/>
      <c r="EZW96" s="14"/>
      <c r="EZX96" s="14"/>
      <c r="EZY96" s="14"/>
      <c r="EZZ96" s="14"/>
      <c r="FAA96" s="14"/>
      <c r="FAB96" s="14"/>
      <c r="FAC96" s="14"/>
      <c r="FAD96" s="14"/>
      <c r="FAE96" s="14"/>
      <c r="FAF96" s="14"/>
      <c r="FAG96" s="14"/>
      <c r="FAH96" s="14"/>
      <c r="FAI96" s="14"/>
      <c r="FAJ96" s="14"/>
      <c r="FAK96" s="14"/>
      <c r="FAL96" s="14"/>
      <c r="FAM96" s="14"/>
      <c r="FAN96" s="14"/>
      <c r="FAO96" s="14"/>
      <c r="FAP96" s="14"/>
      <c r="FAQ96" s="14"/>
      <c r="FAR96" s="14"/>
      <c r="FAS96" s="14"/>
      <c r="FAT96" s="14"/>
      <c r="FAU96" s="14"/>
      <c r="FAV96" s="14"/>
      <c r="FAW96" s="14"/>
      <c r="FAX96" s="14"/>
      <c r="FAY96" s="14"/>
      <c r="FAZ96" s="14"/>
      <c r="FBA96" s="14"/>
      <c r="FBB96" s="14"/>
      <c r="FBC96" s="14"/>
      <c r="FBD96" s="14"/>
      <c r="FBE96" s="14"/>
      <c r="FBF96" s="14"/>
      <c r="FBG96" s="14"/>
      <c r="FBH96" s="14"/>
      <c r="FBI96" s="14"/>
      <c r="FBJ96" s="14"/>
      <c r="FBK96" s="14"/>
      <c r="FBL96" s="14"/>
      <c r="FBM96" s="14"/>
      <c r="FBN96" s="14"/>
      <c r="FBO96" s="14"/>
      <c r="FBP96" s="14"/>
      <c r="FBQ96" s="14"/>
      <c r="FBR96" s="14"/>
      <c r="FBS96" s="14"/>
      <c r="FBT96" s="14"/>
      <c r="FBU96" s="14"/>
      <c r="FBV96" s="14"/>
      <c r="FBW96" s="14"/>
      <c r="FBX96" s="14"/>
      <c r="FBY96" s="14"/>
      <c r="FBZ96" s="14"/>
      <c r="FCA96" s="14"/>
      <c r="FCB96" s="14"/>
      <c r="FCC96" s="14"/>
      <c r="FCD96" s="14"/>
      <c r="FCE96" s="14"/>
      <c r="FCF96" s="14"/>
      <c r="FCG96" s="14"/>
      <c r="FCH96" s="14"/>
      <c r="FCI96" s="14"/>
      <c r="FCJ96" s="14"/>
      <c r="FCK96" s="14"/>
      <c r="FCL96" s="14"/>
      <c r="FCM96" s="14"/>
      <c r="FCN96" s="14"/>
      <c r="FCO96" s="14"/>
      <c r="FCP96" s="14"/>
      <c r="FCQ96" s="14"/>
      <c r="FCR96" s="14"/>
      <c r="FCS96" s="14"/>
      <c r="FCT96" s="14"/>
      <c r="FCU96" s="14"/>
      <c r="FCV96" s="14"/>
      <c r="FCW96" s="14"/>
      <c r="FCX96" s="14"/>
      <c r="FCY96" s="14"/>
      <c r="FCZ96" s="14"/>
      <c r="FDA96" s="14"/>
      <c r="FDB96" s="14"/>
      <c r="FDC96" s="14"/>
      <c r="FDD96" s="14"/>
      <c r="FDE96" s="14"/>
      <c r="FDF96" s="14"/>
      <c r="FDG96" s="14"/>
      <c r="FDH96" s="14"/>
      <c r="FDI96" s="14"/>
      <c r="FDJ96" s="14"/>
      <c r="FDK96" s="14"/>
      <c r="FDL96" s="14"/>
      <c r="FDM96" s="14"/>
      <c r="FDN96" s="14"/>
      <c r="FDO96" s="14"/>
      <c r="FDP96" s="14"/>
      <c r="FDQ96" s="14"/>
      <c r="FDR96" s="14"/>
      <c r="FDS96" s="14"/>
      <c r="FDT96" s="14"/>
      <c r="FDU96" s="14"/>
      <c r="FDV96" s="14"/>
      <c r="FDW96" s="14"/>
      <c r="FDX96" s="14"/>
      <c r="FDY96" s="14"/>
      <c r="FDZ96" s="14"/>
      <c r="FEA96" s="14"/>
      <c r="FEB96" s="14"/>
      <c r="FEC96" s="14"/>
      <c r="FED96" s="14"/>
      <c r="FEE96" s="14"/>
      <c r="FEF96" s="14"/>
      <c r="FEG96" s="14"/>
      <c r="FEH96" s="14"/>
      <c r="FEI96" s="14"/>
      <c r="FEJ96" s="14"/>
      <c r="FEK96" s="14"/>
      <c r="FEL96" s="14"/>
      <c r="FEM96" s="14"/>
      <c r="FEN96" s="14"/>
      <c r="FEO96" s="14"/>
      <c r="FEP96" s="14"/>
      <c r="FEQ96" s="14"/>
      <c r="FER96" s="14"/>
      <c r="FES96" s="14"/>
      <c r="FET96" s="14"/>
      <c r="FEU96" s="14"/>
      <c r="FEV96" s="14"/>
      <c r="FEW96" s="14"/>
      <c r="FEX96" s="14"/>
      <c r="FEY96" s="14"/>
      <c r="FEZ96" s="14"/>
      <c r="FFA96" s="14"/>
      <c r="FFB96" s="14"/>
      <c r="FFC96" s="14"/>
      <c r="FFD96" s="14"/>
      <c r="FFE96" s="14"/>
      <c r="FFF96" s="14"/>
      <c r="FFG96" s="14"/>
      <c r="FFH96" s="14"/>
      <c r="FFI96" s="14"/>
      <c r="FFJ96" s="14"/>
      <c r="FFK96" s="14"/>
      <c r="FFL96" s="14"/>
      <c r="FFM96" s="14"/>
      <c r="FFN96" s="14"/>
      <c r="FFO96" s="14"/>
      <c r="FFP96" s="14"/>
      <c r="FFQ96" s="14"/>
      <c r="FFR96" s="14"/>
      <c r="FFS96" s="14"/>
      <c r="FFT96" s="14"/>
      <c r="FFU96" s="14"/>
      <c r="FFV96" s="14"/>
      <c r="FFW96" s="14"/>
      <c r="FFX96" s="14"/>
      <c r="FFY96" s="14"/>
      <c r="FFZ96" s="14"/>
      <c r="FGA96" s="14"/>
      <c r="FGB96" s="14"/>
      <c r="FGC96" s="14"/>
      <c r="FGD96" s="14"/>
      <c r="FGE96" s="14"/>
      <c r="FGF96" s="14"/>
      <c r="FGG96" s="14"/>
      <c r="FGH96" s="14"/>
      <c r="FGI96" s="14"/>
      <c r="FGJ96" s="14"/>
      <c r="FGK96" s="14"/>
      <c r="FGL96" s="14"/>
      <c r="FGM96" s="14"/>
      <c r="FGN96" s="14"/>
      <c r="FGO96" s="14"/>
      <c r="FGP96" s="14"/>
      <c r="FGQ96" s="14"/>
      <c r="FGR96" s="14"/>
      <c r="FGS96" s="14"/>
      <c r="FGT96" s="14"/>
      <c r="FGU96" s="14"/>
      <c r="FGV96" s="14"/>
      <c r="FGW96" s="14"/>
      <c r="FGX96" s="14"/>
      <c r="FGY96" s="14"/>
      <c r="FGZ96" s="14"/>
      <c r="FHA96" s="14"/>
      <c r="FHB96" s="14"/>
      <c r="FHC96" s="14"/>
      <c r="FHD96" s="14"/>
      <c r="FHE96" s="14"/>
      <c r="FHF96" s="14"/>
      <c r="FHG96" s="14"/>
      <c r="FHH96" s="14"/>
      <c r="FHI96" s="14"/>
      <c r="FHJ96" s="14"/>
      <c r="FHK96" s="14"/>
      <c r="FHL96" s="14"/>
      <c r="FHM96" s="14"/>
      <c r="FHN96" s="14"/>
      <c r="FHO96" s="14"/>
      <c r="FHP96" s="14"/>
      <c r="FHQ96" s="14"/>
      <c r="FHR96" s="14"/>
      <c r="FHS96" s="14"/>
      <c r="FHT96" s="14"/>
      <c r="FHU96" s="14"/>
      <c r="FHV96" s="14"/>
      <c r="FHW96" s="14"/>
      <c r="FHX96" s="14"/>
      <c r="FHY96" s="14"/>
      <c r="FHZ96" s="14"/>
      <c r="FIA96" s="14"/>
      <c r="FIB96" s="14"/>
      <c r="FIC96" s="14"/>
      <c r="FID96" s="14"/>
      <c r="FIE96" s="14"/>
      <c r="FIF96" s="14"/>
      <c r="FIG96" s="14"/>
      <c r="FIH96" s="14"/>
      <c r="FII96" s="14"/>
      <c r="FIJ96" s="14"/>
      <c r="FIK96" s="14"/>
      <c r="FIL96" s="14"/>
      <c r="FIM96" s="14"/>
      <c r="FIN96" s="14"/>
      <c r="FIO96" s="14"/>
      <c r="FIP96" s="14"/>
      <c r="FIQ96" s="14"/>
      <c r="FIR96" s="14"/>
      <c r="FIS96" s="14"/>
      <c r="FIT96" s="14"/>
      <c r="FIU96" s="14"/>
      <c r="FIV96" s="14"/>
      <c r="FIW96" s="14"/>
      <c r="FIX96" s="14"/>
      <c r="FIY96" s="14"/>
      <c r="FIZ96" s="14"/>
      <c r="FJA96" s="14"/>
      <c r="FJB96" s="14"/>
      <c r="FJC96" s="14"/>
      <c r="FJD96" s="14"/>
      <c r="FJE96" s="14"/>
      <c r="FJF96" s="14"/>
      <c r="FJG96" s="14"/>
      <c r="FJH96" s="14"/>
      <c r="FJI96" s="14"/>
      <c r="FJJ96" s="14"/>
      <c r="FJK96" s="14"/>
      <c r="FJL96" s="14"/>
      <c r="FJM96" s="14"/>
      <c r="FJN96" s="14"/>
      <c r="FJO96" s="14"/>
      <c r="FJP96" s="14"/>
      <c r="FJQ96" s="14"/>
      <c r="FJR96" s="14"/>
      <c r="FJS96" s="14"/>
      <c r="FJT96" s="14"/>
      <c r="FJU96" s="14"/>
      <c r="FJV96" s="14"/>
      <c r="FJW96" s="14"/>
      <c r="FJX96" s="14"/>
      <c r="FJY96" s="14"/>
      <c r="FJZ96" s="14"/>
      <c r="FKA96" s="14"/>
      <c r="FKB96" s="14"/>
      <c r="FKC96" s="14"/>
      <c r="FKD96" s="14"/>
      <c r="FKE96" s="14"/>
      <c r="FKF96" s="14"/>
      <c r="FKG96" s="14"/>
      <c r="FKH96" s="14"/>
      <c r="FKI96" s="14"/>
      <c r="FKJ96" s="14"/>
      <c r="FKK96" s="14"/>
      <c r="FKL96" s="14"/>
      <c r="FKM96" s="14"/>
      <c r="FKN96" s="14"/>
      <c r="FKO96" s="14"/>
      <c r="FKP96" s="14"/>
      <c r="FKQ96" s="14"/>
      <c r="FKR96" s="14"/>
      <c r="FKS96" s="14"/>
      <c r="FKT96" s="14"/>
      <c r="FKU96" s="14"/>
      <c r="FKV96" s="14"/>
      <c r="FKW96" s="14"/>
      <c r="FKX96" s="14"/>
      <c r="FKY96" s="14"/>
      <c r="FKZ96" s="14"/>
      <c r="FLA96" s="14"/>
      <c r="FLB96" s="14"/>
      <c r="FLC96" s="14"/>
      <c r="FLD96" s="14"/>
      <c r="FLE96" s="14"/>
      <c r="FLF96" s="14"/>
      <c r="FLG96" s="14"/>
      <c r="FLH96" s="14"/>
      <c r="FLI96" s="14"/>
      <c r="FLJ96" s="14"/>
      <c r="FLK96" s="14"/>
      <c r="FLL96" s="14"/>
      <c r="FLM96" s="14"/>
      <c r="FLN96" s="14"/>
      <c r="FLO96" s="14"/>
      <c r="FLP96" s="14"/>
      <c r="FLQ96" s="14"/>
      <c r="FLR96" s="14"/>
      <c r="FLS96" s="14"/>
      <c r="FLT96" s="14"/>
      <c r="FLU96" s="14"/>
      <c r="FLV96" s="14"/>
      <c r="FLW96" s="14"/>
      <c r="FLX96" s="14"/>
      <c r="FLY96" s="14"/>
      <c r="FLZ96" s="14"/>
      <c r="FMA96" s="14"/>
      <c r="FMB96" s="14"/>
      <c r="FMC96" s="14"/>
      <c r="FMD96" s="14"/>
      <c r="FME96" s="14"/>
      <c r="FMF96" s="14"/>
      <c r="FMG96" s="14"/>
      <c r="FMH96" s="14"/>
      <c r="FMI96" s="14"/>
      <c r="FMJ96" s="14"/>
      <c r="FMK96" s="14"/>
      <c r="FML96" s="14"/>
      <c r="FMM96" s="14"/>
      <c r="FMN96" s="14"/>
      <c r="FMO96" s="14"/>
      <c r="FMP96" s="14"/>
      <c r="FMQ96" s="14"/>
      <c r="FMR96" s="14"/>
      <c r="FMS96" s="14"/>
      <c r="FMT96" s="14"/>
      <c r="FMU96" s="14"/>
      <c r="FMV96" s="14"/>
      <c r="FMW96" s="14"/>
      <c r="FMX96" s="14"/>
      <c r="FMY96" s="14"/>
      <c r="FMZ96" s="14"/>
      <c r="FNA96" s="14"/>
      <c r="FNB96" s="14"/>
      <c r="FNC96" s="14"/>
      <c r="FND96" s="14"/>
      <c r="FNE96" s="14"/>
      <c r="FNF96" s="14"/>
      <c r="FNG96" s="14"/>
      <c r="FNH96" s="14"/>
      <c r="FNI96" s="14"/>
      <c r="FNJ96" s="14"/>
      <c r="FNK96" s="14"/>
      <c r="FNL96" s="14"/>
      <c r="FNM96" s="14"/>
      <c r="FNN96" s="14"/>
      <c r="FNO96" s="14"/>
      <c r="FNP96" s="14"/>
      <c r="FNQ96" s="14"/>
      <c r="FNR96" s="14"/>
      <c r="FNS96" s="14"/>
      <c r="FNT96" s="14"/>
      <c r="FNU96" s="14"/>
      <c r="FNV96" s="14"/>
      <c r="FNW96" s="14"/>
      <c r="FNX96" s="14"/>
      <c r="FNY96" s="14"/>
      <c r="FNZ96" s="14"/>
      <c r="FOA96" s="14"/>
      <c r="FOB96" s="14"/>
      <c r="FOC96" s="14"/>
      <c r="FOD96" s="14"/>
      <c r="FOE96" s="14"/>
      <c r="FOF96" s="14"/>
      <c r="FOG96" s="14"/>
      <c r="FOH96" s="14"/>
      <c r="FOI96" s="14"/>
      <c r="FOJ96" s="14"/>
      <c r="FOK96" s="14"/>
      <c r="FOL96" s="14"/>
      <c r="FOM96" s="14"/>
      <c r="FON96" s="14"/>
      <c r="FOO96" s="14"/>
      <c r="FOP96" s="14"/>
      <c r="FOQ96" s="14"/>
      <c r="FOR96" s="14"/>
      <c r="FOS96" s="14"/>
      <c r="FOT96" s="14"/>
      <c r="FOU96" s="14"/>
      <c r="FOV96" s="14"/>
      <c r="FOW96" s="14"/>
      <c r="FOX96" s="14"/>
      <c r="FOY96" s="14"/>
      <c r="FOZ96" s="14"/>
      <c r="FPA96" s="14"/>
      <c r="FPB96" s="14"/>
      <c r="FPC96" s="14"/>
      <c r="FPD96" s="14"/>
      <c r="FPE96" s="14"/>
      <c r="FPF96" s="14"/>
      <c r="FPG96" s="14"/>
      <c r="FPH96" s="14"/>
      <c r="FPI96" s="14"/>
      <c r="FPJ96" s="14"/>
      <c r="FPK96" s="14"/>
      <c r="FPL96" s="14"/>
      <c r="FPM96" s="14"/>
      <c r="FPN96" s="14"/>
      <c r="FPO96" s="14"/>
      <c r="FPP96" s="14"/>
      <c r="FPQ96" s="14"/>
      <c r="FPR96" s="14"/>
      <c r="FPS96" s="14"/>
      <c r="FPT96" s="14"/>
      <c r="FPU96" s="14"/>
      <c r="FPV96" s="14"/>
      <c r="FPW96" s="14"/>
      <c r="FPX96" s="14"/>
      <c r="FPY96" s="14"/>
      <c r="FPZ96" s="14"/>
      <c r="FQA96" s="14"/>
      <c r="FQB96" s="14"/>
      <c r="FQC96" s="14"/>
      <c r="FQD96" s="14"/>
      <c r="FQE96" s="14"/>
      <c r="FQF96" s="14"/>
      <c r="FQG96" s="14"/>
      <c r="FQH96" s="14"/>
      <c r="FQI96" s="14"/>
      <c r="FQJ96" s="14"/>
      <c r="FQK96" s="14"/>
      <c r="FQL96" s="14"/>
      <c r="FQM96" s="14"/>
      <c r="FQN96" s="14"/>
      <c r="FQO96" s="14"/>
      <c r="FQP96" s="14"/>
      <c r="FQQ96" s="14"/>
      <c r="FQR96" s="14"/>
      <c r="FQS96" s="14"/>
      <c r="FQT96" s="14"/>
      <c r="FQU96" s="14"/>
      <c r="FQV96" s="14"/>
      <c r="FQW96" s="14"/>
      <c r="FQX96" s="14"/>
      <c r="FQY96" s="14"/>
      <c r="FQZ96" s="14"/>
      <c r="FRA96" s="14"/>
      <c r="FRB96" s="14"/>
      <c r="FRC96" s="14"/>
      <c r="FRD96" s="14"/>
      <c r="FRE96" s="14"/>
      <c r="FRF96" s="14"/>
      <c r="FRG96" s="14"/>
      <c r="FRH96" s="14"/>
      <c r="FRI96" s="14"/>
      <c r="FRJ96" s="14"/>
      <c r="FRK96" s="14"/>
      <c r="FRL96" s="14"/>
      <c r="FRM96" s="14"/>
      <c r="FRN96" s="14"/>
      <c r="FRO96" s="14"/>
      <c r="FRP96" s="14"/>
      <c r="FRQ96" s="14"/>
      <c r="FRR96" s="14"/>
      <c r="FRS96" s="14"/>
      <c r="FRT96" s="14"/>
      <c r="FRU96" s="14"/>
      <c r="FRV96" s="14"/>
      <c r="FRW96" s="14"/>
      <c r="FRX96" s="14"/>
      <c r="FRY96" s="14"/>
      <c r="FRZ96" s="14"/>
      <c r="FSA96" s="14"/>
      <c r="FSB96" s="14"/>
      <c r="FSC96" s="14"/>
      <c r="FSD96" s="14"/>
      <c r="FSE96" s="14"/>
      <c r="FSF96" s="14"/>
      <c r="FSG96" s="14"/>
      <c r="FSH96" s="14"/>
      <c r="FSI96" s="14"/>
      <c r="FSJ96" s="14"/>
      <c r="FSK96" s="14"/>
      <c r="FSL96" s="14"/>
      <c r="FSM96" s="14"/>
      <c r="FSN96" s="14"/>
      <c r="FSO96" s="14"/>
      <c r="FSP96" s="14"/>
      <c r="FSQ96" s="14"/>
      <c r="FSR96" s="14"/>
      <c r="FSS96" s="14"/>
      <c r="FST96" s="14"/>
      <c r="FSU96" s="14"/>
      <c r="FSV96" s="14"/>
      <c r="FSW96" s="14"/>
      <c r="FSX96" s="14"/>
      <c r="FSY96" s="14"/>
      <c r="FSZ96" s="14"/>
      <c r="FTA96" s="14"/>
      <c r="FTB96" s="14"/>
      <c r="FTC96" s="14"/>
      <c r="FTD96" s="14"/>
      <c r="FTE96" s="14"/>
      <c r="FTF96" s="14"/>
      <c r="FTG96" s="14"/>
      <c r="FTH96" s="14"/>
      <c r="FTI96" s="14"/>
      <c r="FTJ96" s="14"/>
      <c r="FTK96" s="14"/>
      <c r="FTL96" s="14"/>
      <c r="FTM96" s="14"/>
      <c r="FTN96" s="14"/>
      <c r="FTO96" s="14"/>
      <c r="FTP96" s="14"/>
      <c r="FTQ96" s="14"/>
      <c r="FTR96" s="14"/>
      <c r="FTS96" s="14"/>
      <c r="FTT96" s="14"/>
      <c r="FTU96" s="14"/>
      <c r="FTV96" s="14"/>
      <c r="FTW96" s="14"/>
      <c r="FTX96" s="14"/>
      <c r="FTY96" s="14"/>
      <c r="FTZ96" s="14"/>
      <c r="FUA96" s="14"/>
      <c r="FUB96" s="14"/>
      <c r="FUC96" s="14"/>
      <c r="FUD96" s="14"/>
      <c r="FUE96" s="14"/>
      <c r="FUF96" s="14"/>
      <c r="FUG96" s="14"/>
      <c r="FUH96" s="14"/>
      <c r="FUI96" s="14"/>
      <c r="FUJ96" s="14"/>
      <c r="FUK96" s="14"/>
      <c r="FUL96" s="14"/>
      <c r="FUM96" s="14"/>
      <c r="FUN96" s="14"/>
      <c r="FUO96" s="14"/>
      <c r="FUP96" s="14"/>
      <c r="FUQ96" s="14"/>
      <c r="FUR96" s="14"/>
      <c r="FUS96" s="14"/>
      <c r="FUT96" s="14"/>
      <c r="FUU96" s="14"/>
      <c r="FUV96" s="14"/>
      <c r="FUW96" s="14"/>
      <c r="FUX96" s="14"/>
      <c r="FUY96" s="14"/>
      <c r="FUZ96" s="14"/>
      <c r="FVA96" s="14"/>
      <c r="FVB96" s="14"/>
      <c r="FVC96" s="14"/>
      <c r="FVD96" s="14"/>
      <c r="FVE96" s="14"/>
      <c r="FVF96" s="14"/>
      <c r="FVG96" s="14"/>
      <c r="FVH96" s="14"/>
      <c r="FVI96" s="14"/>
      <c r="FVJ96" s="14"/>
      <c r="FVK96" s="14"/>
      <c r="FVL96" s="14"/>
      <c r="FVM96" s="14"/>
      <c r="FVN96" s="14"/>
      <c r="FVO96" s="14"/>
      <c r="FVP96" s="14"/>
      <c r="FVQ96" s="14"/>
      <c r="FVR96" s="14"/>
      <c r="FVS96" s="14"/>
      <c r="FVT96" s="14"/>
      <c r="FVU96" s="14"/>
      <c r="FVV96" s="14"/>
      <c r="FVW96" s="14"/>
      <c r="FVX96" s="14"/>
      <c r="FVY96" s="14"/>
      <c r="FVZ96" s="14"/>
      <c r="FWA96" s="14"/>
      <c r="FWB96" s="14"/>
      <c r="FWC96" s="14"/>
      <c r="FWD96" s="14"/>
      <c r="FWE96" s="14"/>
      <c r="FWF96" s="14"/>
      <c r="FWG96" s="14"/>
      <c r="FWH96" s="14"/>
      <c r="FWI96" s="14"/>
      <c r="FWJ96" s="14"/>
      <c r="FWK96" s="14"/>
      <c r="FWL96" s="14"/>
      <c r="FWM96" s="14"/>
      <c r="FWN96" s="14"/>
      <c r="FWO96" s="14"/>
      <c r="FWP96" s="14"/>
      <c r="FWQ96" s="14"/>
      <c r="FWR96" s="14"/>
      <c r="FWS96" s="14"/>
      <c r="FWT96" s="14"/>
      <c r="FWU96" s="14"/>
      <c r="FWV96" s="14"/>
      <c r="FWW96" s="14"/>
      <c r="FWX96" s="14"/>
      <c r="FWY96" s="14"/>
      <c r="FWZ96" s="14"/>
      <c r="FXA96" s="14"/>
      <c r="FXB96" s="14"/>
      <c r="FXC96" s="14"/>
      <c r="FXD96" s="14"/>
      <c r="FXE96" s="14"/>
      <c r="FXF96" s="14"/>
      <c r="FXG96" s="14"/>
      <c r="FXH96" s="14"/>
      <c r="FXI96" s="14"/>
      <c r="FXJ96" s="14"/>
      <c r="FXK96" s="14"/>
      <c r="FXL96" s="14"/>
      <c r="FXM96" s="14"/>
      <c r="FXN96" s="14"/>
      <c r="FXO96" s="14"/>
      <c r="FXP96" s="14"/>
      <c r="FXQ96" s="14"/>
      <c r="FXR96" s="14"/>
      <c r="FXS96" s="14"/>
      <c r="FXT96" s="14"/>
      <c r="FXU96" s="14"/>
      <c r="FXV96" s="14"/>
      <c r="FXW96" s="14"/>
      <c r="FXX96" s="14"/>
      <c r="FXY96" s="14"/>
      <c r="FXZ96" s="14"/>
      <c r="FYA96" s="14"/>
      <c r="FYB96" s="14"/>
      <c r="FYC96" s="14"/>
      <c r="FYD96" s="14"/>
      <c r="FYE96" s="14"/>
      <c r="FYF96" s="14"/>
      <c r="FYG96" s="14"/>
      <c r="FYH96" s="14"/>
      <c r="FYI96" s="14"/>
      <c r="FYJ96" s="14"/>
      <c r="FYK96" s="14"/>
      <c r="FYL96" s="14"/>
      <c r="FYM96" s="14"/>
      <c r="FYN96" s="14"/>
      <c r="FYO96" s="14"/>
      <c r="FYP96" s="14"/>
      <c r="FYQ96" s="14"/>
      <c r="FYR96" s="14"/>
      <c r="FYS96" s="14"/>
      <c r="FYT96" s="14"/>
      <c r="FYU96" s="14"/>
      <c r="FYV96" s="14"/>
      <c r="FYW96" s="14"/>
      <c r="FYX96" s="14"/>
      <c r="FYY96" s="14"/>
      <c r="FYZ96" s="14"/>
      <c r="FZA96" s="14"/>
      <c r="FZB96" s="14"/>
      <c r="FZC96" s="14"/>
      <c r="FZD96" s="14"/>
      <c r="FZE96" s="14"/>
      <c r="FZF96" s="14"/>
      <c r="FZG96" s="14"/>
      <c r="FZH96" s="14"/>
      <c r="FZI96" s="14"/>
      <c r="FZJ96" s="14"/>
      <c r="FZK96" s="14"/>
      <c r="FZL96" s="14"/>
      <c r="FZM96" s="14"/>
      <c r="FZN96" s="14"/>
      <c r="FZO96" s="14"/>
      <c r="FZP96" s="14"/>
      <c r="FZQ96" s="14"/>
      <c r="FZR96" s="14"/>
      <c r="FZS96" s="14"/>
      <c r="FZT96" s="14"/>
      <c r="FZU96" s="14"/>
      <c r="FZV96" s="14"/>
      <c r="FZW96" s="14"/>
      <c r="FZX96" s="14"/>
      <c r="FZY96" s="14"/>
      <c r="FZZ96" s="14"/>
      <c r="GAA96" s="14"/>
      <c r="GAB96" s="14"/>
      <c r="GAC96" s="14"/>
      <c r="GAD96" s="14"/>
      <c r="GAE96" s="14"/>
      <c r="GAF96" s="14"/>
      <c r="GAG96" s="14"/>
      <c r="GAH96" s="14"/>
      <c r="GAI96" s="14"/>
      <c r="GAJ96" s="14"/>
      <c r="GAK96" s="14"/>
      <c r="GAL96" s="14"/>
      <c r="GAM96" s="14"/>
      <c r="GAN96" s="14"/>
      <c r="GAO96" s="14"/>
      <c r="GAP96" s="14"/>
      <c r="GAQ96" s="14"/>
      <c r="GAR96" s="14"/>
      <c r="GAS96" s="14"/>
      <c r="GAT96" s="14"/>
      <c r="GAU96" s="14"/>
      <c r="GAV96" s="14"/>
      <c r="GAW96" s="14"/>
      <c r="GAX96" s="14"/>
      <c r="GAY96" s="14"/>
      <c r="GAZ96" s="14"/>
      <c r="GBA96" s="14"/>
      <c r="GBB96" s="14"/>
      <c r="GBC96" s="14"/>
      <c r="GBD96" s="14"/>
      <c r="GBE96" s="14"/>
      <c r="GBF96" s="14"/>
      <c r="GBG96" s="14"/>
      <c r="GBH96" s="14"/>
      <c r="GBI96" s="14"/>
      <c r="GBJ96" s="14"/>
      <c r="GBK96" s="14"/>
      <c r="GBL96" s="14"/>
      <c r="GBM96" s="14"/>
      <c r="GBN96" s="14"/>
      <c r="GBO96" s="14"/>
      <c r="GBP96" s="14"/>
      <c r="GBQ96" s="14"/>
      <c r="GBR96" s="14"/>
      <c r="GBS96" s="14"/>
      <c r="GBT96" s="14"/>
      <c r="GBU96" s="14"/>
      <c r="GBV96" s="14"/>
      <c r="GBW96" s="14"/>
      <c r="GBX96" s="14"/>
      <c r="GBY96" s="14"/>
      <c r="GBZ96" s="14"/>
      <c r="GCA96" s="14"/>
      <c r="GCB96" s="14"/>
      <c r="GCC96" s="14"/>
      <c r="GCD96" s="14"/>
      <c r="GCE96" s="14"/>
      <c r="GCF96" s="14"/>
      <c r="GCG96" s="14"/>
      <c r="GCH96" s="14"/>
      <c r="GCI96" s="14"/>
      <c r="GCJ96" s="14"/>
      <c r="GCK96" s="14"/>
      <c r="GCL96" s="14"/>
      <c r="GCM96" s="14"/>
      <c r="GCN96" s="14"/>
      <c r="GCO96" s="14"/>
      <c r="GCP96" s="14"/>
      <c r="GCQ96" s="14"/>
      <c r="GCR96" s="14"/>
      <c r="GCS96" s="14"/>
      <c r="GCT96" s="14"/>
      <c r="GCU96" s="14"/>
      <c r="GCV96" s="14"/>
      <c r="GCW96" s="14"/>
      <c r="GCX96" s="14"/>
      <c r="GCY96" s="14"/>
      <c r="GCZ96" s="14"/>
      <c r="GDA96" s="14"/>
      <c r="GDB96" s="14"/>
      <c r="GDC96" s="14"/>
      <c r="GDD96" s="14"/>
      <c r="GDE96" s="14"/>
      <c r="GDF96" s="14"/>
      <c r="GDG96" s="14"/>
      <c r="GDH96" s="14"/>
      <c r="GDI96" s="14"/>
      <c r="GDJ96" s="14"/>
      <c r="GDK96" s="14"/>
      <c r="GDL96" s="14"/>
      <c r="GDM96" s="14"/>
      <c r="GDN96" s="14"/>
      <c r="GDO96" s="14"/>
      <c r="GDP96" s="14"/>
      <c r="GDQ96" s="14"/>
      <c r="GDR96" s="14"/>
      <c r="GDS96" s="14"/>
      <c r="GDT96" s="14"/>
      <c r="GDU96" s="14"/>
      <c r="GDV96" s="14"/>
      <c r="GDW96" s="14"/>
      <c r="GDX96" s="14"/>
      <c r="GDY96" s="14"/>
      <c r="GDZ96" s="14"/>
      <c r="GEA96" s="14"/>
      <c r="GEB96" s="14"/>
      <c r="GEC96" s="14"/>
      <c r="GED96" s="14"/>
      <c r="GEE96" s="14"/>
      <c r="GEF96" s="14"/>
      <c r="GEG96" s="14"/>
      <c r="GEH96" s="14"/>
      <c r="GEI96" s="14"/>
      <c r="GEJ96" s="14"/>
      <c r="GEK96" s="14"/>
      <c r="GEL96" s="14"/>
      <c r="GEM96" s="14"/>
      <c r="GEN96" s="14"/>
      <c r="GEO96" s="14"/>
      <c r="GEP96" s="14"/>
      <c r="GEQ96" s="14"/>
      <c r="GER96" s="14"/>
      <c r="GES96" s="14"/>
      <c r="GET96" s="14"/>
      <c r="GEU96" s="14"/>
      <c r="GEV96" s="14"/>
      <c r="GEW96" s="14"/>
      <c r="GEX96" s="14"/>
      <c r="GEY96" s="14"/>
      <c r="GEZ96" s="14"/>
      <c r="GFA96" s="14"/>
      <c r="GFB96" s="14"/>
      <c r="GFC96" s="14"/>
      <c r="GFD96" s="14"/>
      <c r="GFE96" s="14"/>
      <c r="GFF96" s="14"/>
      <c r="GFG96" s="14"/>
      <c r="GFH96" s="14"/>
      <c r="GFI96" s="14"/>
      <c r="GFJ96" s="14"/>
      <c r="GFK96" s="14"/>
      <c r="GFL96" s="14"/>
      <c r="GFM96" s="14"/>
      <c r="GFN96" s="14"/>
      <c r="GFO96" s="14"/>
      <c r="GFP96" s="14"/>
      <c r="GFQ96" s="14"/>
      <c r="GFR96" s="14"/>
      <c r="GFS96" s="14"/>
      <c r="GFT96" s="14"/>
      <c r="GFU96" s="14"/>
      <c r="GFV96" s="14"/>
      <c r="GFW96" s="14"/>
      <c r="GFX96" s="14"/>
      <c r="GFY96" s="14"/>
      <c r="GFZ96" s="14"/>
      <c r="GGA96" s="14"/>
      <c r="GGB96" s="14"/>
      <c r="GGC96" s="14"/>
      <c r="GGD96" s="14"/>
      <c r="GGE96" s="14"/>
      <c r="GGF96" s="14"/>
      <c r="GGG96" s="14"/>
      <c r="GGH96" s="14"/>
      <c r="GGI96" s="14"/>
      <c r="GGJ96" s="14"/>
      <c r="GGK96" s="14"/>
      <c r="GGL96" s="14"/>
      <c r="GGM96" s="14"/>
      <c r="GGN96" s="14"/>
      <c r="GGO96" s="14"/>
      <c r="GGP96" s="14"/>
      <c r="GGQ96" s="14"/>
      <c r="GGR96" s="14"/>
      <c r="GGS96" s="14"/>
      <c r="GGT96" s="14"/>
      <c r="GGU96" s="14"/>
      <c r="GGV96" s="14"/>
      <c r="GGW96" s="14"/>
      <c r="GGX96" s="14"/>
      <c r="GGY96" s="14"/>
      <c r="GGZ96" s="14"/>
      <c r="GHA96" s="14"/>
      <c r="GHB96" s="14"/>
      <c r="GHC96" s="14"/>
      <c r="GHD96" s="14"/>
      <c r="GHE96" s="14"/>
      <c r="GHF96" s="14"/>
      <c r="GHG96" s="14"/>
      <c r="GHH96" s="14"/>
      <c r="GHI96" s="14"/>
      <c r="GHJ96" s="14"/>
      <c r="GHK96" s="14"/>
      <c r="GHL96" s="14"/>
      <c r="GHM96" s="14"/>
      <c r="GHN96" s="14"/>
      <c r="GHO96" s="14"/>
      <c r="GHP96" s="14"/>
      <c r="GHQ96" s="14"/>
      <c r="GHR96" s="14"/>
      <c r="GHS96" s="14"/>
      <c r="GHT96" s="14"/>
      <c r="GHU96" s="14"/>
      <c r="GHV96" s="14"/>
      <c r="GHW96" s="14"/>
      <c r="GHX96" s="14"/>
      <c r="GHY96" s="14"/>
      <c r="GHZ96" s="14"/>
      <c r="GIA96" s="14"/>
      <c r="GIB96" s="14"/>
      <c r="GIC96" s="14"/>
      <c r="GID96" s="14"/>
      <c r="GIE96" s="14"/>
      <c r="GIF96" s="14"/>
      <c r="GIG96" s="14"/>
      <c r="GIH96" s="14"/>
      <c r="GII96" s="14"/>
      <c r="GIJ96" s="14"/>
      <c r="GIK96" s="14"/>
      <c r="GIL96" s="14"/>
      <c r="GIM96" s="14"/>
      <c r="GIN96" s="14"/>
      <c r="GIO96" s="14"/>
      <c r="GIP96" s="14"/>
      <c r="GIQ96" s="14"/>
      <c r="GIR96" s="14"/>
      <c r="GIS96" s="14"/>
      <c r="GIT96" s="14"/>
      <c r="GIU96" s="14"/>
      <c r="GIV96" s="14"/>
      <c r="GIW96" s="14"/>
      <c r="GIX96" s="14"/>
      <c r="GIY96" s="14"/>
      <c r="GIZ96" s="14"/>
      <c r="GJA96" s="14"/>
      <c r="GJB96" s="14"/>
      <c r="GJC96" s="14"/>
      <c r="GJD96" s="14"/>
      <c r="GJE96" s="14"/>
      <c r="GJF96" s="14"/>
      <c r="GJG96" s="14"/>
      <c r="GJH96" s="14"/>
      <c r="GJI96" s="14"/>
      <c r="GJJ96" s="14"/>
      <c r="GJK96" s="14"/>
      <c r="GJL96" s="14"/>
      <c r="GJM96" s="14"/>
      <c r="GJN96" s="14"/>
      <c r="GJO96" s="14"/>
      <c r="GJP96" s="14"/>
      <c r="GJQ96" s="14"/>
      <c r="GJR96" s="14"/>
      <c r="GJS96" s="14"/>
      <c r="GJT96" s="14"/>
      <c r="GJU96" s="14"/>
      <c r="GJV96" s="14"/>
      <c r="GJW96" s="14"/>
      <c r="GJX96" s="14"/>
      <c r="GJY96" s="14"/>
      <c r="GJZ96" s="14"/>
      <c r="GKA96" s="14"/>
      <c r="GKB96" s="14"/>
      <c r="GKC96" s="14"/>
      <c r="GKD96" s="14"/>
      <c r="GKE96" s="14"/>
      <c r="GKF96" s="14"/>
      <c r="GKG96" s="14"/>
      <c r="GKH96" s="14"/>
      <c r="GKI96" s="14"/>
      <c r="GKJ96" s="14"/>
      <c r="GKK96" s="14"/>
      <c r="GKL96" s="14"/>
      <c r="GKM96" s="14"/>
      <c r="GKN96" s="14"/>
      <c r="GKO96" s="14"/>
      <c r="GKP96" s="14"/>
      <c r="GKQ96" s="14"/>
      <c r="GKR96" s="14"/>
      <c r="GKS96" s="14"/>
      <c r="GKT96" s="14"/>
      <c r="GKU96" s="14"/>
      <c r="GKV96" s="14"/>
      <c r="GKW96" s="14"/>
      <c r="GKX96" s="14"/>
      <c r="GKY96" s="14"/>
      <c r="GKZ96" s="14"/>
      <c r="GLA96" s="14"/>
      <c r="GLB96" s="14"/>
      <c r="GLC96" s="14"/>
      <c r="GLD96" s="14"/>
      <c r="GLE96" s="14"/>
      <c r="GLF96" s="14"/>
      <c r="GLG96" s="14"/>
      <c r="GLH96" s="14"/>
      <c r="GLI96" s="14"/>
      <c r="GLJ96" s="14"/>
      <c r="GLK96" s="14"/>
      <c r="GLL96" s="14"/>
      <c r="GLM96" s="14"/>
      <c r="GLN96" s="14"/>
      <c r="GLO96" s="14"/>
      <c r="GLP96" s="14"/>
      <c r="GLQ96" s="14"/>
      <c r="GLR96" s="14"/>
      <c r="GLS96" s="14"/>
      <c r="GLT96" s="14"/>
      <c r="GLU96" s="14"/>
      <c r="GLV96" s="14"/>
      <c r="GLW96" s="14"/>
      <c r="GLX96" s="14"/>
      <c r="GLY96" s="14"/>
      <c r="GLZ96" s="14"/>
      <c r="GMA96" s="14"/>
      <c r="GMB96" s="14"/>
      <c r="GMC96" s="14"/>
      <c r="GMD96" s="14"/>
      <c r="GME96" s="14"/>
      <c r="GMF96" s="14"/>
      <c r="GMG96" s="14"/>
      <c r="GMH96" s="14"/>
      <c r="GMI96" s="14"/>
      <c r="GMJ96" s="14"/>
      <c r="GMK96" s="14"/>
      <c r="GML96" s="14"/>
      <c r="GMM96" s="14"/>
      <c r="GMN96" s="14"/>
      <c r="GMO96" s="14"/>
      <c r="GMP96" s="14"/>
      <c r="GMQ96" s="14"/>
      <c r="GMR96" s="14"/>
      <c r="GMS96" s="14"/>
      <c r="GMT96" s="14"/>
      <c r="GMU96" s="14"/>
      <c r="GMV96" s="14"/>
      <c r="GMW96" s="14"/>
      <c r="GMX96" s="14"/>
      <c r="GMY96" s="14"/>
      <c r="GMZ96" s="14"/>
      <c r="GNA96" s="14"/>
      <c r="GNB96" s="14"/>
      <c r="GNC96" s="14"/>
      <c r="GND96" s="14"/>
      <c r="GNE96" s="14"/>
      <c r="GNF96" s="14"/>
      <c r="GNG96" s="14"/>
      <c r="GNH96" s="14"/>
      <c r="GNI96" s="14"/>
      <c r="GNJ96" s="14"/>
      <c r="GNK96" s="14"/>
      <c r="GNL96" s="14"/>
      <c r="GNM96" s="14"/>
      <c r="GNN96" s="14"/>
      <c r="GNO96" s="14"/>
      <c r="GNP96" s="14"/>
      <c r="GNQ96" s="14"/>
      <c r="GNR96" s="14"/>
      <c r="GNS96" s="14"/>
      <c r="GNT96" s="14"/>
      <c r="GNU96" s="14"/>
      <c r="GNV96" s="14"/>
      <c r="GNW96" s="14"/>
      <c r="GNX96" s="14"/>
      <c r="GNY96" s="14"/>
      <c r="GNZ96" s="14"/>
      <c r="GOA96" s="14"/>
      <c r="GOB96" s="14"/>
      <c r="GOC96" s="14"/>
      <c r="GOD96" s="14"/>
      <c r="GOE96" s="14"/>
      <c r="GOF96" s="14"/>
      <c r="GOG96" s="14"/>
      <c r="GOH96" s="14"/>
      <c r="GOI96" s="14"/>
      <c r="GOJ96" s="14"/>
      <c r="GOK96" s="14"/>
      <c r="GOL96" s="14"/>
      <c r="GOM96" s="14"/>
      <c r="GON96" s="14"/>
      <c r="GOO96" s="14"/>
      <c r="GOP96" s="14"/>
      <c r="GOQ96" s="14"/>
      <c r="GOR96" s="14"/>
      <c r="GOS96" s="14"/>
      <c r="GOT96" s="14"/>
      <c r="GOU96" s="14"/>
      <c r="GOV96" s="14"/>
      <c r="GOW96" s="14"/>
      <c r="GOX96" s="14"/>
      <c r="GOY96" s="14"/>
      <c r="GOZ96" s="14"/>
      <c r="GPA96" s="14"/>
      <c r="GPB96" s="14"/>
      <c r="GPC96" s="14"/>
      <c r="GPD96" s="14"/>
      <c r="GPE96" s="14"/>
      <c r="GPF96" s="14"/>
      <c r="GPG96" s="14"/>
      <c r="GPH96" s="14"/>
      <c r="GPI96" s="14"/>
      <c r="GPJ96" s="14"/>
      <c r="GPK96" s="14"/>
      <c r="GPL96" s="14"/>
      <c r="GPM96" s="14"/>
      <c r="GPN96" s="14"/>
      <c r="GPO96" s="14"/>
      <c r="GPP96" s="14"/>
      <c r="GPQ96" s="14"/>
      <c r="GPR96" s="14"/>
      <c r="GPS96" s="14"/>
      <c r="GPT96" s="14"/>
      <c r="GPU96" s="14"/>
      <c r="GPV96" s="14"/>
      <c r="GPW96" s="14"/>
      <c r="GPX96" s="14"/>
      <c r="GPY96" s="14"/>
      <c r="GPZ96" s="14"/>
      <c r="GQA96" s="14"/>
      <c r="GQB96" s="14"/>
      <c r="GQC96" s="14"/>
      <c r="GQD96" s="14"/>
      <c r="GQE96" s="14"/>
      <c r="GQF96" s="14"/>
      <c r="GQG96" s="14"/>
      <c r="GQH96" s="14"/>
      <c r="GQI96" s="14"/>
      <c r="GQJ96" s="14"/>
      <c r="GQK96" s="14"/>
      <c r="GQL96" s="14"/>
      <c r="GQM96" s="14"/>
      <c r="GQN96" s="14"/>
      <c r="GQO96" s="14"/>
      <c r="GQP96" s="14"/>
      <c r="GQQ96" s="14"/>
      <c r="GQR96" s="14"/>
      <c r="GQS96" s="14"/>
      <c r="GQT96" s="14"/>
      <c r="GQU96" s="14"/>
      <c r="GQV96" s="14"/>
      <c r="GQW96" s="14"/>
      <c r="GQX96" s="14"/>
      <c r="GQY96" s="14"/>
      <c r="GQZ96" s="14"/>
      <c r="GRA96" s="14"/>
      <c r="GRB96" s="14"/>
      <c r="GRC96" s="14"/>
      <c r="GRD96" s="14"/>
      <c r="GRE96" s="14"/>
      <c r="GRF96" s="14"/>
      <c r="GRG96" s="14"/>
      <c r="GRH96" s="14"/>
      <c r="GRI96" s="14"/>
      <c r="GRJ96" s="14"/>
      <c r="GRK96" s="14"/>
      <c r="GRL96" s="14"/>
      <c r="GRM96" s="14"/>
      <c r="GRN96" s="14"/>
      <c r="GRO96" s="14"/>
      <c r="GRP96" s="14"/>
      <c r="GRQ96" s="14"/>
      <c r="GRR96" s="14"/>
      <c r="GRS96" s="14"/>
      <c r="GRT96" s="14"/>
      <c r="GRU96" s="14"/>
      <c r="GRV96" s="14"/>
      <c r="GRW96" s="14"/>
      <c r="GRX96" s="14"/>
      <c r="GRY96" s="14"/>
      <c r="GRZ96" s="14"/>
      <c r="GSA96" s="14"/>
      <c r="GSB96" s="14"/>
      <c r="GSC96" s="14"/>
      <c r="GSD96" s="14"/>
      <c r="GSE96" s="14"/>
      <c r="GSF96" s="14"/>
      <c r="GSG96" s="14"/>
      <c r="GSH96" s="14"/>
      <c r="GSI96" s="14"/>
      <c r="GSJ96" s="14"/>
      <c r="GSK96" s="14"/>
      <c r="GSL96" s="14"/>
      <c r="GSM96" s="14"/>
      <c r="GSN96" s="14"/>
      <c r="GSO96" s="14"/>
      <c r="GSP96" s="14"/>
      <c r="GSQ96" s="14"/>
      <c r="GSR96" s="14"/>
      <c r="GSS96" s="14"/>
      <c r="GST96" s="14"/>
      <c r="GSU96" s="14"/>
      <c r="GSV96" s="14"/>
      <c r="GSW96" s="14"/>
      <c r="GSX96" s="14"/>
      <c r="GSY96" s="14"/>
      <c r="GSZ96" s="14"/>
      <c r="GTA96" s="14"/>
      <c r="GTB96" s="14"/>
      <c r="GTC96" s="14"/>
      <c r="GTD96" s="14"/>
      <c r="GTE96" s="14"/>
      <c r="GTF96" s="14"/>
      <c r="GTG96" s="14"/>
      <c r="GTH96" s="14"/>
      <c r="GTI96" s="14"/>
      <c r="GTJ96" s="14"/>
      <c r="GTK96" s="14"/>
      <c r="GTL96" s="14"/>
      <c r="GTM96" s="14"/>
      <c r="GTN96" s="14"/>
      <c r="GTO96" s="14"/>
      <c r="GTP96" s="14"/>
      <c r="GTQ96" s="14"/>
      <c r="GTR96" s="14"/>
      <c r="GTS96" s="14"/>
      <c r="GTT96" s="14"/>
      <c r="GTU96" s="14"/>
      <c r="GTV96" s="14"/>
      <c r="GTW96" s="14"/>
      <c r="GTX96" s="14"/>
      <c r="GTY96" s="14"/>
      <c r="GTZ96" s="14"/>
      <c r="GUA96" s="14"/>
      <c r="GUB96" s="14"/>
      <c r="GUC96" s="14"/>
      <c r="GUD96" s="14"/>
      <c r="GUE96" s="14"/>
      <c r="GUF96" s="14"/>
      <c r="GUG96" s="14"/>
      <c r="GUH96" s="14"/>
      <c r="GUI96" s="14"/>
      <c r="GUJ96" s="14"/>
      <c r="GUK96" s="14"/>
      <c r="GUL96" s="14"/>
      <c r="GUM96" s="14"/>
      <c r="GUN96" s="14"/>
      <c r="GUO96" s="14"/>
      <c r="GUP96" s="14"/>
      <c r="GUQ96" s="14"/>
      <c r="GUR96" s="14"/>
      <c r="GUS96" s="14"/>
      <c r="GUT96" s="14"/>
      <c r="GUU96" s="14"/>
      <c r="GUV96" s="14"/>
      <c r="GUW96" s="14"/>
      <c r="GUX96" s="14"/>
      <c r="GUY96" s="14"/>
      <c r="GUZ96" s="14"/>
      <c r="GVA96" s="14"/>
      <c r="GVB96" s="14"/>
      <c r="GVC96" s="14"/>
      <c r="GVD96" s="14"/>
      <c r="GVE96" s="14"/>
      <c r="GVF96" s="14"/>
      <c r="GVG96" s="14"/>
      <c r="GVH96" s="14"/>
      <c r="GVI96" s="14"/>
      <c r="GVJ96" s="14"/>
      <c r="GVK96" s="14"/>
      <c r="GVL96" s="14"/>
      <c r="GVM96" s="14"/>
      <c r="GVN96" s="14"/>
      <c r="GVO96" s="14"/>
      <c r="GVP96" s="14"/>
      <c r="GVQ96" s="14"/>
      <c r="GVR96" s="14"/>
      <c r="GVS96" s="14"/>
      <c r="GVT96" s="14"/>
      <c r="GVU96" s="14"/>
      <c r="GVV96" s="14"/>
      <c r="GVW96" s="14"/>
      <c r="GVX96" s="14"/>
      <c r="GVY96" s="14"/>
      <c r="GVZ96" s="14"/>
      <c r="GWA96" s="14"/>
      <c r="GWB96" s="14"/>
      <c r="GWC96" s="14"/>
      <c r="GWD96" s="14"/>
      <c r="GWE96" s="14"/>
      <c r="GWF96" s="14"/>
      <c r="GWG96" s="14"/>
      <c r="GWH96" s="14"/>
      <c r="GWI96" s="14"/>
      <c r="GWJ96" s="14"/>
      <c r="GWK96" s="14"/>
      <c r="GWL96" s="14"/>
      <c r="GWM96" s="14"/>
      <c r="GWN96" s="14"/>
      <c r="GWO96" s="14"/>
      <c r="GWP96" s="14"/>
      <c r="GWQ96" s="14"/>
      <c r="GWR96" s="14"/>
      <c r="GWS96" s="14"/>
      <c r="GWT96" s="14"/>
      <c r="GWU96" s="14"/>
      <c r="GWV96" s="14"/>
      <c r="GWW96" s="14"/>
      <c r="GWX96" s="14"/>
      <c r="GWY96" s="14"/>
      <c r="GWZ96" s="14"/>
      <c r="GXA96" s="14"/>
      <c r="GXB96" s="14"/>
      <c r="GXC96" s="14"/>
      <c r="GXD96" s="14"/>
      <c r="GXE96" s="14"/>
      <c r="GXF96" s="14"/>
      <c r="GXG96" s="14"/>
      <c r="GXH96" s="14"/>
      <c r="GXI96" s="14"/>
      <c r="GXJ96" s="14"/>
      <c r="GXK96" s="14"/>
      <c r="GXL96" s="14"/>
      <c r="GXM96" s="14"/>
      <c r="GXN96" s="14"/>
      <c r="GXO96" s="14"/>
      <c r="GXP96" s="14"/>
      <c r="GXQ96" s="14"/>
      <c r="GXR96" s="14"/>
      <c r="GXS96" s="14"/>
      <c r="GXT96" s="14"/>
      <c r="GXU96" s="14"/>
      <c r="GXV96" s="14"/>
      <c r="GXW96" s="14"/>
      <c r="GXX96" s="14"/>
      <c r="GXY96" s="14"/>
      <c r="GXZ96" s="14"/>
      <c r="GYA96" s="14"/>
      <c r="GYB96" s="14"/>
      <c r="GYC96" s="14"/>
      <c r="GYD96" s="14"/>
      <c r="GYE96" s="14"/>
      <c r="GYF96" s="14"/>
      <c r="GYG96" s="14"/>
      <c r="GYH96" s="14"/>
      <c r="GYI96" s="14"/>
      <c r="GYJ96" s="14"/>
      <c r="GYK96" s="14"/>
      <c r="GYL96" s="14"/>
      <c r="GYM96" s="14"/>
      <c r="GYN96" s="14"/>
      <c r="GYO96" s="14"/>
      <c r="GYP96" s="14"/>
      <c r="GYQ96" s="14"/>
      <c r="GYR96" s="14"/>
      <c r="GYS96" s="14"/>
      <c r="GYT96" s="14"/>
      <c r="GYU96" s="14"/>
      <c r="GYV96" s="14"/>
      <c r="GYW96" s="14"/>
      <c r="GYX96" s="14"/>
      <c r="GYY96" s="14"/>
      <c r="GYZ96" s="14"/>
      <c r="GZA96" s="14"/>
      <c r="GZB96" s="14"/>
      <c r="GZC96" s="14"/>
      <c r="GZD96" s="14"/>
      <c r="GZE96" s="14"/>
      <c r="GZF96" s="14"/>
      <c r="GZG96" s="14"/>
      <c r="GZH96" s="14"/>
      <c r="GZI96" s="14"/>
      <c r="GZJ96" s="14"/>
      <c r="GZK96" s="14"/>
      <c r="GZL96" s="14"/>
      <c r="GZM96" s="14"/>
      <c r="GZN96" s="14"/>
      <c r="GZO96" s="14"/>
      <c r="GZP96" s="14"/>
      <c r="GZQ96" s="14"/>
      <c r="GZR96" s="14"/>
      <c r="GZS96" s="14"/>
      <c r="GZT96" s="14"/>
      <c r="GZU96" s="14"/>
      <c r="GZV96" s="14"/>
      <c r="GZW96" s="14"/>
      <c r="GZX96" s="14"/>
      <c r="GZY96" s="14"/>
      <c r="GZZ96" s="14"/>
      <c r="HAA96" s="14"/>
      <c r="HAB96" s="14"/>
      <c r="HAC96" s="14"/>
      <c r="HAD96" s="14"/>
      <c r="HAE96" s="14"/>
      <c r="HAF96" s="14"/>
      <c r="HAG96" s="14"/>
      <c r="HAH96" s="14"/>
      <c r="HAI96" s="14"/>
      <c r="HAJ96" s="14"/>
      <c r="HAK96" s="14"/>
      <c r="HAL96" s="14"/>
      <c r="HAM96" s="14"/>
      <c r="HAN96" s="14"/>
      <c r="HAO96" s="14"/>
      <c r="HAP96" s="14"/>
      <c r="HAQ96" s="14"/>
      <c r="HAR96" s="14"/>
      <c r="HAS96" s="14"/>
      <c r="HAT96" s="14"/>
      <c r="HAU96" s="14"/>
      <c r="HAV96" s="14"/>
      <c r="HAW96" s="14"/>
      <c r="HAX96" s="14"/>
      <c r="HAY96" s="14"/>
      <c r="HAZ96" s="14"/>
      <c r="HBA96" s="14"/>
      <c r="HBB96" s="14"/>
      <c r="HBC96" s="14"/>
      <c r="HBD96" s="14"/>
      <c r="HBE96" s="14"/>
      <c r="HBF96" s="14"/>
      <c r="HBG96" s="14"/>
      <c r="HBH96" s="14"/>
      <c r="HBI96" s="14"/>
      <c r="HBJ96" s="14"/>
      <c r="HBK96" s="14"/>
      <c r="HBL96" s="14"/>
      <c r="HBM96" s="14"/>
      <c r="HBN96" s="14"/>
      <c r="HBO96" s="14"/>
      <c r="HBP96" s="14"/>
      <c r="HBQ96" s="14"/>
      <c r="HBR96" s="14"/>
      <c r="HBS96" s="14"/>
      <c r="HBT96" s="14"/>
      <c r="HBU96" s="14"/>
      <c r="HBV96" s="14"/>
      <c r="HBW96" s="14"/>
      <c r="HBX96" s="14"/>
      <c r="HBY96" s="14"/>
      <c r="HBZ96" s="14"/>
      <c r="HCA96" s="14"/>
      <c r="HCB96" s="14"/>
      <c r="HCC96" s="14"/>
      <c r="HCD96" s="14"/>
      <c r="HCE96" s="14"/>
      <c r="HCF96" s="14"/>
      <c r="HCG96" s="14"/>
      <c r="HCH96" s="14"/>
      <c r="HCI96" s="14"/>
      <c r="HCJ96" s="14"/>
      <c r="HCK96" s="14"/>
      <c r="HCL96" s="14"/>
      <c r="HCM96" s="14"/>
      <c r="HCN96" s="14"/>
      <c r="HCO96" s="14"/>
      <c r="HCP96" s="14"/>
      <c r="HCQ96" s="14"/>
      <c r="HCR96" s="14"/>
      <c r="HCS96" s="14"/>
      <c r="HCT96" s="14"/>
      <c r="HCU96" s="14"/>
      <c r="HCV96" s="14"/>
      <c r="HCW96" s="14"/>
      <c r="HCX96" s="14"/>
      <c r="HCY96" s="14"/>
      <c r="HCZ96" s="14"/>
      <c r="HDA96" s="14"/>
      <c r="HDB96" s="14"/>
      <c r="HDC96" s="14"/>
      <c r="HDD96" s="14"/>
      <c r="HDE96" s="14"/>
      <c r="HDF96" s="14"/>
      <c r="HDG96" s="14"/>
      <c r="HDH96" s="14"/>
      <c r="HDI96" s="14"/>
      <c r="HDJ96" s="14"/>
      <c r="HDK96" s="14"/>
      <c r="HDL96" s="14"/>
      <c r="HDM96" s="14"/>
      <c r="HDN96" s="14"/>
      <c r="HDO96" s="14"/>
      <c r="HDP96" s="14"/>
      <c r="HDQ96" s="14"/>
      <c r="HDR96" s="14"/>
      <c r="HDS96" s="14"/>
      <c r="HDT96" s="14"/>
      <c r="HDU96" s="14"/>
      <c r="HDV96" s="14"/>
      <c r="HDW96" s="14"/>
      <c r="HDX96" s="14"/>
      <c r="HDY96" s="14"/>
      <c r="HDZ96" s="14"/>
      <c r="HEA96" s="14"/>
      <c r="HEB96" s="14"/>
      <c r="HEC96" s="14"/>
      <c r="HED96" s="14"/>
      <c r="HEE96" s="14"/>
      <c r="HEF96" s="14"/>
      <c r="HEG96" s="14"/>
      <c r="HEH96" s="14"/>
      <c r="HEI96" s="14"/>
      <c r="HEJ96" s="14"/>
      <c r="HEK96" s="14"/>
      <c r="HEL96" s="14"/>
      <c r="HEM96" s="14"/>
      <c r="HEN96" s="14"/>
      <c r="HEO96" s="14"/>
      <c r="HEP96" s="14"/>
      <c r="HEQ96" s="14"/>
      <c r="HER96" s="14"/>
      <c r="HES96" s="14"/>
      <c r="HET96" s="14"/>
      <c r="HEU96" s="14"/>
      <c r="HEV96" s="14"/>
      <c r="HEW96" s="14"/>
      <c r="HEX96" s="14"/>
      <c r="HEY96" s="14"/>
      <c r="HEZ96" s="14"/>
      <c r="HFA96" s="14"/>
      <c r="HFB96" s="14"/>
      <c r="HFC96" s="14"/>
      <c r="HFD96" s="14"/>
      <c r="HFE96" s="14"/>
      <c r="HFF96" s="14"/>
      <c r="HFG96" s="14"/>
      <c r="HFH96" s="14"/>
      <c r="HFI96" s="14"/>
      <c r="HFJ96" s="14"/>
      <c r="HFK96" s="14"/>
      <c r="HFL96" s="14"/>
      <c r="HFM96" s="14"/>
      <c r="HFN96" s="14"/>
      <c r="HFO96" s="14"/>
      <c r="HFP96" s="14"/>
      <c r="HFQ96" s="14"/>
      <c r="HFR96" s="14"/>
      <c r="HFS96" s="14"/>
      <c r="HFT96" s="14"/>
      <c r="HFU96" s="14"/>
      <c r="HFV96" s="14"/>
      <c r="HFW96" s="14"/>
      <c r="HFX96" s="14"/>
      <c r="HFY96" s="14"/>
      <c r="HFZ96" s="14"/>
      <c r="HGA96" s="14"/>
      <c r="HGB96" s="14"/>
      <c r="HGC96" s="14"/>
      <c r="HGD96" s="14"/>
      <c r="HGE96" s="14"/>
      <c r="HGF96" s="14"/>
      <c r="HGG96" s="14"/>
      <c r="HGH96" s="14"/>
      <c r="HGI96" s="14"/>
      <c r="HGJ96" s="14"/>
      <c r="HGK96" s="14"/>
      <c r="HGL96" s="14"/>
      <c r="HGM96" s="14"/>
      <c r="HGN96" s="14"/>
      <c r="HGO96" s="14"/>
      <c r="HGP96" s="14"/>
      <c r="HGQ96" s="14"/>
      <c r="HGR96" s="14"/>
      <c r="HGS96" s="14"/>
      <c r="HGT96" s="14"/>
      <c r="HGU96" s="14"/>
      <c r="HGV96" s="14"/>
      <c r="HGW96" s="14"/>
      <c r="HGX96" s="14"/>
      <c r="HGY96" s="14"/>
      <c r="HGZ96" s="14"/>
      <c r="HHA96" s="14"/>
      <c r="HHB96" s="14"/>
      <c r="HHC96" s="14"/>
      <c r="HHD96" s="14"/>
      <c r="HHE96" s="14"/>
      <c r="HHF96" s="14"/>
      <c r="HHG96" s="14"/>
      <c r="HHH96" s="14"/>
      <c r="HHI96" s="14"/>
      <c r="HHJ96" s="14"/>
      <c r="HHK96" s="14"/>
      <c r="HHL96" s="14"/>
      <c r="HHM96" s="14"/>
      <c r="HHN96" s="14"/>
      <c r="HHO96" s="14"/>
      <c r="HHP96" s="14"/>
      <c r="HHQ96" s="14"/>
      <c r="HHR96" s="14"/>
      <c r="HHS96" s="14"/>
      <c r="HHT96" s="14"/>
      <c r="HHU96" s="14"/>
      <c r="HHV96" s="14"/>
      <c r="HHW96" s="14"/>
      <c r="HHX96" s="14"/>
      <c r="HHY96" s="14"/>
      <c r="HHZ96" s="14"/>
      <c r="HIA96" s="14"/>
      <c r="HIB96" s="14"/>
      <c r="HIC96" s="14"/>
      <c r="HID96" s="14"/>
      <c r="HIE96" s="14"/>
      <c r="HIF96" s="14"/>
      <c r="HIG96" s="14"/>
      <c r="HIH96" s="14"/>
      <c r="HII96" s="14"/>
      <c r="HIJ96" s="14"/>
      <c r="HIK96" s="14"/>
      <c r="HIL96" s="14"/>
      <c r="HIM96" s="14"/>
      <c r="HIN96" s="14"/>
      <c r="HIO96" s="14"/>
      <c r="HIP96" s="14"/>
      <c r="HIQ96" s="14"/>
      <c r="HIR96" s="14"/>
      <c r="HIS96" s="14"/>
      <c r="HIT96" s="14"/>
      <c r="HIU96" s="14"/>
      <c r="HIV96" s="14"/>
      <c r="HIW96" s="14"/>
      <c r="HIX96" s="14"/>
      <c r="HIY96" s="14"/>
      <c r="HIZ96" s="14"/>
      <c r="HJA96" s="14"/>
      <c r="HJB96" s="14"/>
      <c r="HJC96" s="14"/>
      <c r="HJD96" s="14"/>
      <c r="HJE96" s="14"/>
      <c r="HJF96" s="14"/>
      <c r="HJG96" s="14"/>
      <c r="HJH96" s="14"/>
      <c r="HJI96" s="14"/>
      <c r="HJJ96" s="14"/>
      <c r="HJK96" s="14"/>
      <c r="HJL96" s="14"/>
      <c r="HJM96" s="14"/>
      <c r="HJN96" s="14"/>
      <c r="HJO96" s="14"/>
      <c r="HJP96" s="14"/>
      <c r="HJQ96" s="14"/>
      <c r="HJR96" s="14"/>
      <c r="HJS96" s="14"/>
      <c r="HJT96" s="14"/>
      <c r="HJU96" s="14"/>
      <c r="HJV96" s="14"/>
      <c r="HJW96" s="14"/>
      <c r="HJX96" s="14"/>
      <c r="HJY96" s="14"/>
      <c r="HJZ96" s="14"/>
      <c r="HKA96" s="14"/>
      <c r="HKB96" s="14"/>
      <c r="HKC96" s="14"/>
      <c r="HKD96" s="14"/>
      <c r="HKE96" s="14"/>
      <c r="HKF96" s="14"/>
      <c r="HKG96" s="14"/>
      <c r="HKH96" s="14"/>
      <c r="HKI96" s="14"/>
      <c r="HKJ96" s="14"/>
      <c r="HKK96" s="14"/>
      <c r="HKL96" s="14"/>
      <c r="HKM96" s="14"/>
      <c r="HKN96" s="14"/>
      <c r="HKO96" s="14"/>
      <c r="HKP96" s="14"/>
      <c r="HKQ96" s="14"/>
      <c r="HKR96" s="14"/>
      <c r="HKS96" s="14"/>
      <c r="HKT96" s="14"/>
      <c r="HKU96" s="14"/>
      <c r="HKV96" s="14"/>
      <c r="HKW96" s="14"/>
      <c r="HKX96" s="14"/>
      <c r="HKY96" s="14"/>
      <c r="HKZ96" s="14"/>
      <c r="HLA96" s="14"/>
      <c r="HLB96" s="14"/>
      <c r="HLC96" s="14"/>
      <c r="HLD96" s="14"/>
      <c r="HLE96" s="14"/>
      <c r="HLF96" s="14"/>
      <c r="HLG96" s="14"/>
      <c r="HLH96" s="14"/>
      <c r="HLI96" s="14"/>
      <c r="HLJ96" s="14"/>
      <c r="HLK96" s="14"/>
      <c r="HLL96" s="14"/>
      <c r="HLM96" s="14"/>
      <c r="HLN96" s="14"/>
      <c r="HLO96" s="14"/>
      <c r="HLP96" s="14"/>
      <c r="HLQ96" s="14"/>
      <c r="HLR96" s="14"/>
      <c r="HLS96" s="14"/>
      <c r="HLT96" s="14"/>
      <c r="HLU96" s="14"/>
      <c r="HLV96" s="14"/>
      <c r="HLW96" s="14"/>
      <c r="HLX96" s="14"/>
      <c r="HLY96" s="14"/>
      <c r="HLZ96" s="14"/>
      <c r="HMA96" s="14"/>
      <c r="HMB96" s="14"/>
      <c r="HMC96" s="14"/>
      <c r="HMD96" s="14"/>
      <c r="HME96" s="14"/>
      <c r="HMF96" s="14"/>
      <c r="HMG96" s="14"/>
      <c r="HMH96" s="14"/>
      <c r="HMI96" s="14"/>
      <c r="HMJ96" s="14"/>
      <c r="HMK96" s="14"/>
      <c r="HML96" s="14"/>
      <c r="HMM96" s="14"/>
      <c r="HMN96" s="14"/>
      <c r="HMO96" s="14"/>
      <c r="HMP96" s="14"/>
      <c r="HMQ96" s="14"/>
      <c r="HMR96" s="14"/>
      <c r="HMS96" s="14"/>
      <c r="HMT96" s="14"/>
      <c r="HMU96" s="14"/>
      <c r="HMV96" s="14"/>
      <c r="HMW96" s="14"/>
      <c r="HMX96" s="14"/>
      <c r="HMY96" s="14"/>
      <c r="HMZ96" s="14"/>
      <c r="HNA96" s="14"/>
      <c r="HNB96" s="14"/>
      <c r="HNC96" s="14"/>
      <c r="HND96" s="14"/>
      <c r="HNE96" s="14"/>
      <c r="HNF96" s="14"/>
      <c r="HNG96" s="14"/>
      <c r="HNH96" s="14"/>
      <c r="HNI96" s="14"/>
      <c r="HNJ96" s="14"/>
      <c r="HNK96" s="14"/>
      <c r="HNL96" s="14"/>
      <c r="HNM96" s="14"/>
      <c r="HNN96" s="14"/>
      <c r="HNO96" s="14"/>
      <c r="HNP96" s="14"/>
      <c r="HNQ96" s="14"/>
      <c r="HNR96" s="14"/>
      <c r="HNS96" s="14"/>
      <c r="HNT96" s="14"/>
      <c r="HNU96" s="14"/>
      <c r="HNV96" s="14"/>
      <c r="HNW96" s="14"/>
      <c r="HNX96" s="14"/>
      <c r="HNY96" s="14"/>
      <c r="HNZ96" s="14"/>
      <c r="HOA96" s="14"/>
      <c r="HOB96" s="14"/>
      <c r="HOC96" s="14"/>
      <c r="HOD96" s="14"/>
      <c r="HOE96" s="14"/>
      <c r="HOF96" s="14"/>
      <c r="HOG96" s="14"/>
      <c r="HOH96" s="14"/>
      <c r="HOI96" s="14"/>
      <c r="HOJ96" s="14"/>
      <c r="HOK96" s="14"/>
      <c r="HOL96" s="14"/>
      <c r="HOM96" s="14"/>
      <c r="HON96" s="14"/>
      <c r="HOO96" s="14"/>
      <c r="HOP96" s="14"/>
      <c r="HOQ96" s="14"/>
      <c r="HOR96" s="14"/>
      <c r="HOS96" s="14"/>
      <c r="HOT96" s="14"/>
      <c r="HOU96" s="14"/>
      <c r="HOV96" s="14"/>
      <c r="HOW96" s="14"/>
      <c r="HOX96" s="14"/>
      <c r="HOY96" s="14"/>
      <c r="HOZ96" s="14"/>
      <c r="HPA96" s="14"/>
      <c r="HPB96" s="14"/>
      <c r="HPC96" s="14"/>
      <c r="HPD96" s="14"/>
      <c r="HPE96" s="14"/>
      <c r="HPF96" s="14"/>
      <c r="HPG96" s="14"/>
      <c r="HPH96" s="14"/>
      <c r="HPI96" s="14"/>
      <c r="HPJ96" s="14"/>
      <c r="HPK96" s="14"/>
      <c r="HPL96" s="14"/>
      <c r="HPM96" s="14"/>
      <c r="HPN96" s="14"/>
      <c r="HPO96" s="14"/>
      <c r="HPP96" s="14"/>
      <c r="HPQ96" s="14"/>
      <c r="HPR96" s="14"/>
      <c r="HPS96" s="14"/>
      <c r="HPT96" s="14"/>
      <c r="HPU96" s="14"/>
      <c r="HPV96" s="14"/>
      <c r="HPW96" s="14"/>
      <c r="HPX96" s="14"/>
      <c r="HPY96" s="14"/>
      <c r="HPZ96" s="14"/>
      <c r="HQA96" s="14"/>
      <c r="HQB96" s="14"/>
      <c r="HQC96" s="14"/>
      <c r="HQD96" s="14"/>
      <c r="HQE96" s="14"/>
      <c r="HQF96" s="14"/>
      <c r="HQG96" s="14"/>
      <c r="HQH96" s="14"/>
      <c r="HQI96" s="14"/>
      <c r="HQJ96" s="14"/>
      <c r="HQK96" s="14"/>
      <c r="HQL96" s="14"/>
      <c r="HQM96" s="14"/>
      <c r="HQN96" s="14"/>
      <c r="HQO96" s="14"/>
      <c r="HQP96" s="14"/>
      <c r="HQQ96" s="14"/>
      <c r="HQR96" s="14"/>
      <c r="HQS96" s="14"/>
      <c r="HQT96" s="14"/>
      <c r="HQU96" s="14"/>
      <c r="HQV96" s="14"/>
      <c r="HQW96" s="14"/>
      <c r="HQX96" s="14"/>
      <c r="HQY96" s="14"/>
      <c r="HQZ96" s="14"/>
      <c r="HRA96" s="14"/>
      <c r="HRB96" s="14"/>
      <c r="HRC96" s="14"/>
      <c r="HRD96" s="14"/>
      <c r="HRE96" s="14"/>
      <c r="HRF96" s="14"/>
      <c r="HRG96" s="14"/>
      <c r="HRH96" s="14"/>
      <c r="HRI96" s="14"/>
      <c r="HRJ96" s="14"/>
      <c r="HRK96" s="14"/>
      <c r="HRL96" s="14"/>
      <c r="HRM96" s="14"/>
      <c r="HRN96" s="14"/>
      <c r="HRO96" s="14"/>
      <c r="HRP96" s="14"/>
      <c r="HRQ96" s="14"/>
      <c r="HRR96" s="14"/>
      <c r="HRS96" s="14"/>
      <c r="HRT96" s="14"/>
      <c r="HRU96" s="14"/>
      <c r="HRV96" s="14"/>
      <c r="HRW96" s="14"/>
      <c r="HRX96" s="14"/>
      <c r="HRY96" s="14"/>
      <c r="HRZ96" s="14"/>
      <c r="HSA96" s="14"/>
      <c r="HSB96" s="14"/>
      <c r="HSC96" s="14"/>
      <c r="HSD96" s="14"/>
      <c r="HSE96" s="14"/>
      <c r="HSF96" s="14"/>
      <c r="HSG96" s="14"/>
      <c r="HSH96" s="14"/>
      <c r="HSI96" s="14"/>
      <c r="HSJ96" s="14"/>
      <c r="HSK96" s="14"/>
      <c r="HSL96" s="14"/>
      <c r="HSM96" s="14"/>
      <c r="HSN96" s="14"/>
      <c r="HSO96" s="14"/>
      <c r="HSP96" s="14"/>
      <c r="HSQ96" s="14"/>
      <c r="HSR96" s="14"/>
      <c r="HSS96" s="14"/>
      <c r="HST96" s="14"/>
      <c r="HSU96" s="14"/>
      <c r="HSV96" s="14"/>
      <c r="HSW96" s="14"/>
      <c r="HSX96" s="14"/>
      <c r="HSY96" s="14"/>
      <c r="HSZ96" s="14"/>
      <c r="HTA96" s="14"/>
      <c r="HTB96" s="14"/>
      <c r="HTC96" s="14"/>
      <c r="HTD96" s="14"/>
      <c r="HTE96" s="14"/>
      <c r="HTF96" s="14"/>
      <c r="HTG96" s="14"/>
      <c r="HTH96" s="14"/>
      <c r="HTI96" s="14"/>
      <c r="HTJ96" s="14"/>
      <c r="HTK96" s="14"/>
      <c r="HTL96" s="14"/>
      <c r="HTM96" s="14"/>
      <c r="HTN96" s="14"/>
      <c r="HTO96" s="14"/>
      <c r="HTP96" s="14"/>
      <c r="HTQ96" s="14"/>
      <c r="HTR96" s="14"/>
      <c r="HTS96" s="14"/>
      <c r="HTT96" s="14"/>
      <c r="HTU96" s="14"/>
      <c r="HTV96" s="14"/>
      <c r="HTW96" s="14"/>
      <c r="HTX96" s="14"/>
      <c r="HTY96" s="14"/>
      <c r="HTZ96" s="14"/>
      <c r="HUA96" s="14"/>
      <c r="HUB96" s="14"/>
      <c r="HUC96" s="14"/>
      <c r="HUD96" s="14"/>
      <c r="HUE96" s="14"/>
      <c r="HUF96" s="14"/>
      <c r="HUG96" s="14"/>
      <c r="HUH96" s="14"/>
      <c r="HUI96" s="14"/>
      <c r="HUJ96" s="14"/>
      <c r="HUK96" s="14"/>
      <c r="HUL96" s="14"/>
      <c r="HUM96" s="14"/>
      <c r="HUN96" s="14"/>
      <c r="HUO96" s="14"/>
      <c r="HUP96" s="14"/>
      <c r="HUQ96" s="14"/>
      <c r="HUR96" s="14"/>
      <c r="HUS96" s="14"/>
      <c r="HUT96" s="14"/>
      <c r="HUU96" s="14"/>
      <c r="HUV96" s="14"/>
      <c r="HUW96" s="14"/>
      <c r="HUX96" s="14"/>
      <c r="HUY96" s="14"/>
      <c r="HUZ96" s="14"/>
      <c r="HVA96" s="14"/>
      <c r="HVB96" s="14"/>
      <c r="HVC96" s="14"/>
      <c r="HVD96" s="14"/>
      <c r="HVE96" s="14"/>
      <c r="HVF96" s="14"/>
      <c r="HVG96" s="14"/>
      <c r="HVH96" s="14"/>
      <c r="HVI96" s="14"/>
      <c r="HVJ96" s="14"/>
      <c r="HVK96" s="14"/>
      <c r="HVL96" s="14"/>
      <c r="HVM96" s="14"/>
      <c r="HVN96" s="14"/>
      <c r="HVO96" s="14"/>
      <c r="HVP96" s="14"/>
      <c r="HVQ96" s="14"/>
      <c r="HVR96" s="14"/>
      <c r="HVS96" s="14"/>
      <c r="HVT96" s="14"/>
      <c r="HVU96" s="14"/>
      <c r="HVV96" s="14"/>
      <c r="HVW96" s="14"/>
      <c r="HVX96" s="14"/>
      <c r="HVY96" s="14"/>
      <c r="HVZ96" s="14"/>
      <c r="HWA96" s="14"/>
      <c r="HWB96" s="14"/>
      <c r="HWC96" s="14"/>
      <c r="HWD96" s="14"/>
      <c r="HWE96" s="14"/>
      <c r="HWF96" s="14"/>
      <c r="HWG96" s="14"/>
      <c r="HWH96" s="14"/>
      <c r="HWI96" s="14"/>
      <c r="HWJ96" s="14"/>
      <c r="HWK96" s="14"/>
      <c r="HWL96" s="14"/>
      <c r="HWM96" s="14"/>
      <c r="HWN96" s="14"/>
      <c r="HWO96" s="14"/>
      <c r="HWP96" s="14"/>
      <c r="HWQ96" s="14"/>
      <c r="HWR96" s="14"/>
      <c r="HWS96" s="14"/>
      <c r="HWT96" s="14"/>
      <c r="HWU96" s="14"/>
      <c r="HWV96" s="14"/>
      <c r="HWW96" s="14"/>
      <c r="HWX96" s="14"/>
      <c r="HWY96" s="14"/>
      <c r="HWZ96" s="14"/>
      <c r="HXA96" s="14"/>
      <c r="HXB96" s="14"/>
      <c r="HXC96" s="14"/>
      <c r="HXD96" s="14"/>
      <c r="HXE96" s="14"/>
      <c r="HXF96" s="14"/>
      <c r="HXG96" s="14"/>
      <c r="HXH96" s="14"/>
      <c r="HXI96" s="14"/>
      <c r="HXJ96" s="14"/>
      <c r="HXK96" s="14"/>
      <c r="HXL96" s="14"/>
      <c r="HXM96" s="14"/>
      <c r="HXN96" s="14"/>
      <c r="HXO96" s="14"/>
      <c r="HXP96" s="14"/>
      <c r="HXQ96" s="14"/>
      <c r="HXR96" s="14"/>
      <c r="HXS96" s="14"/>
      <c r="HXT96" s="14"/>
      <c r="HXU96" s="14"/>
      <c r="HXV96" s="14"/>
      <c r="HXW96" s="14"/>
      <c r="HXX96" s="14"/>
      <c r="HXY96" s="14"/>
      <c r="HXZ96" s="14"/>
      <c r="HYA96" s="14"/>
      <c r="HYB96" s="14"/>
      <c r="HYC96" s="14"/>
      <c r="HYD96" s="14"/>
      <c r="HYE96" s="14"/>
      <c r="HYF96" s="14"/>
      <c r="HYG96" s="14"/>
      <c r="HYH96" s="14"/>
      <c r="HYI96" s="14"/>
      <c r="HYJ96" s="14"/>
      <c r="HYK96" s="14"/>
      <c r="HYL96" s="14"/>
      <c r="HYM96" s="14"/>
      <c r="HYN96" s="14"/>
      <c r="HYO96" s="14"/>
      <c r="HYP96" s="14"/>
      <c r="HYQ96" s="14"/>
      <c r="HYR96" s="14"/>
      <c r="HYS96" s="14"/>
      <c r="HYT96" s="14"/>
      <c r="HYU96" s="14"/>
      <c r="HYV96" s="14"/>
      <c r="HYW96" s="14"/>
      <c r="HYX96" s="14"/>
      <c r="HYY96" s="14"/>
      <c r="HYZ96" s="14"/>
      <c r="HZA96" s="14"/>
      <c r="HZB96" s="14"/>
      <c r="HZC96" s="14"/>
      <c r="HZD96" s="14"/>
      <c r="HZE96" s="14"/>
      <c r="HZF96" s="14"/>
      <c r="HZG96" s="14"/>
      <c r="HZH96" s="14"/>
      <c r="HZI96" s="14"/>
      <c r="HZJ96" s="14"/>
      <c r="HZK96" s="14"/>
      <c r="HZL96" s="14"/>
      <c r="HZM96" s="14"/>
      <c r="HZN96" s="14"/>
      <c r="HZO96" s="14"/>
      <c r="HZP96" s="14"/>
      <c r="HZQ96" s="14"/>
      <c r="HZR96" s="14"/>
      <c r="HZS96" s="14"/>
      <c r="HZT96" s="14"/>
      <c r="HZU96" s="14"/>
      <c r="HZV96" s="14"/>
      <c r="HZW96" s="14"/>
      <c r="HZX96" s="14"/>
      <c r="HZY96" s="14"/>
      <c r="HZZ96" s="14"/>
      <c r="IAA96" s="14"/>
      <c r="IAB96" s="14"/>
      <c r="IAC96" s="14"/>
      <c r="IAD96" s="14"/>
      <c r="IAE96" s="14"/>
      <c r="IAF96" s="14"/>
      <c r="IAG96" s="14"/>
      <c r="IAH96" s="14"/>
      <c r="IAI96" s="14"/>
      <c r="IAJ96" s="14"/>
      <c r="IAK96" s="14"/>
      <c r="IAL96" s="14"/>
      <c r="IAM96" s="14"/>
      <c r="IAN96" s="14"/>
      <c r="IAO96" s="14"/>
      <c r="IAP96" s="14"/>
      <c r="IAQ96" s="14"/>
      <c r="IAR96" s="14"/>
      <c r="IAS96" s="14"/>
      <c r="IAT96" s="14"/>
      <c r="IAU96" s="14"/>
      <c r="IAV96" s="14"/>
      <c r="IAW96" s="14"/>
      <c r="IAX96" s="14"/>
      <c r="IAY96" s="14"/>
      <c r="IAZ96" s="14"/>
      <c r="IBA96" s="14"/>
      <c r="IBB96" s="14"/>
      <c r="IBC96" s="14"/>
      <c r="IBD96" s="14"/>
      <c r="IBE96" s="14"/>
      <c r="IBF96" s="14"/>
      <c r="IBG96" s="14"/>
      <c r="IBH96" s="14"/>
      <c r="IBI96" s="14"/>
      <c r="IBJ96" s="14"/>
      <c r="IBK96" s="14"/>
      <c r="IBL96" s="14"/>
      <c r="IBM96" s="14"/>
      <c r="IBN96" s="14"/>
      <c r="IBO96" s="14"/>
      <c r="IBP96" s="14"/>
      <c r="IBQ96" s="14"/>
      <c r="IBR96" s="14"/>
      <c r="IBS96" s="14"/>
      <c r="IBT96" s="14"/>
      <c r="IBU96" s="14"/>
      <c r="IBV96" s="14"/>
      <c r="IBW96" s="14"/>
      <c r="IBX96" s="14"/>
      <c r="IBY96" s="14"/>
      <c r="IBZ96" s="14"/>
      <c r="ICA96" s="14"/>
      <c r="ICB96" s="14"/>
      <c r="ICC96" s="14"/>
      <c r="ICD96" s="14"/>
      <c r="ICE96" s="14"/>
      <c r="ICF96" s="14"/>
      <c r="ICG96" s="14"/>
      <c r="ICH96" s="14"/>
      <c r="ICI96" s="14"/>
      <c r="ICJ96" s="14"/>
      <c r="ICK96" s="14"/>
      <c r="ICL96" s="14"/>
      <c r="ICM96" s="14"/>
      <c r="ICN96" s="14"/>
      <c r="ICO96" s="14"/>
      <c r="ICP96" s="14"/>
      <c r="ICQ96" s="14"/>
      <c r="ICR96" s="14"/>
      <c r="ICS96" s="14"/>
      <c r="ICT96" s="14"/>
      <c r="ICU96" s="14"/>
      <c r="ICV96" s="14"/>
      <c r="ICW96" s="14"/>
      <c r="ICX96" s="14"/>
      <c r="ICY96" s="14"/>
      <c r="ICZ96" s="14"/>
      <c r="IDA96" s="14"/>
      <c r="IDB96" s="14"/>
      <c r="IDC96" s="14"/>
      <c r="IDD96" s="14"/>
      <c r="IDE96" s="14"/>
      <c r="IDF96" s="14"/>
      <c r="IDG96" s="14"/>
      <c r="IDH96" s="14"/>
      <c r="IDI96" s="14"/>
      <c r="IDJ96" s="14"/>
      <c r="IDK96" s="14"/>
      <c r="IDL96" s="14"/>
      <c r="IDM96" s="14"/>
      <c r="IDN96" s="14"/>
      <c r="IDO96" s="14"/>
      <c r="IDP96" s="14"/>
      <c r="IDQ96" s="14"/>
      <c r="IDR96" s="14"/>
      <c r="IDS96" s="14"/>
      <c r="IDT96" s="14"/>
      <c r="IDU96" s="14"/>
      <c r="IDV96" s="14"/>
      <c r="IDW96" s="14"/>
      <c r="IDX96" s="14"/>
      <c r="IDY96" s="14"/>
      <c r="IDZ96" s="14"/>
      <c r="IEA96" s="14"/>
      <c r="IEB96" s="14"/>
      <c r="IEC96" s="14"/>
      <c r="IED96" s="14"/>
      <c r="IEE96" s="14"/>
      <c r="IEF96" s="14"/>
      <c r="IEG96" s="14"/>
      <c r="IEH96" s="14"/>
      <c r="IEI96" s="14"/>
      <c r="IEJ96" s="14"/>
      <c r="IEK96" s="14"/>
      <c r="IEL96" s="14"/>
      <c r="IEM96" s="14"/>
      <c r="IEN96" s="14"/>
      <c r="IEO96" s="14"/>
      <c r="IEP96" s="14"/>
      <c r="IEQ96" s="14"/>
      <c r="IER96" s="14"/>
      <c r="IES96" s="14"/>
      <c r="IET96" s="14"/>
      <c r="IEU96" s="14"/>
      <c r="IEV96" s="14"/>
      <c r="IEW96" s="14"/>
      <c r="IEX96" s="14"/>
      <c r="IEY96" s="14"/>
      <c r="IEZ96" s="14"/>
      <c r="IFA96" s="14"/>
      <c r="IFB96" s="14"/>
      <c r="IFC96" s="14"/>
      <c r="IFD96" s="14"/>
      <c r="IFE96" s="14"/>
      <c r="IFF96" s="14"/>
      <c r="IFG96" s="14"/>
      <c r="IFH96" s="14"/>
      <c r="IFI96" s="14"/>
      <c r="IFJ96" s="14"/>
      <c r="IFK96" s="14"/>
      <c r="IFL96" s="14"/>
      <c r="IFM96" s="14"/>
      <c r="IFN96" s="14"/>
      <c r="IFO96" s="14"/>
      <c r="IFP96" s="14"/>
      <c r="IFQ96" s="14"/>
      <c r="IFR96" s="14"/>
      <c r="IFS96" s="14"/>
      <c r="IFT96" s="14"/>
      <c r="IFU96" s="14"/>
      <c r="IFV96" s="14"/>
      <c r="IFW96" s="14"/>
      <c r="IFX96" s="14"/>
      <c r="IFY96" s="14"/>
      <c r="IFZ96" s="14"/>
      <c r="IGA96" s="14"/>
      <c r="IGB96" s="14"/>
      <c r="IGC96" s="14"/>
      <c r="IGD96" s="14"/>
      <c r="IGE96" s="14"/>
      <c r="IGF96" s="14"/>
      <c r="IGG96" s="14"/>
      <c r="IGH96" s="14"/>
      <c r="IGI96" s="14"/>
      <c r="IGJ96" s="14"/>
      <c r="IGK96" s="14"/>
      <c r="IGL96" s="14"/>
      <c r="IGM96" s="14"/>
      <c r="IGN96" s="14"/>
      <c r="IGO96" s="14"/>
      <c r="IGP96" s="14"/>
      <c r="IGQ96" s="14"/>
      <c r="IGR96" s="14"/>
      <c r="IGS96" s="14"/>
      <c r="IGT96" s="14"/>
      <c r="IGU96" s="14"/>
      <c r="IGV96" s="14"/>
      <c r="IGW96" s="14"/>
      <c r="IGX96" s="14"/>
      <c r="IGY96" s="14"/>
      <c r="IGZ96" s="14"/>
      <c r="IHA96" s="14"/>
      <c r="IHB96" s="14"/>
      <c r="IHC96" s="14"/>
      <c r="IHD96" s="14"/>
      <c r="IHE96" s="14"/>
      <c r="IHF96" s="14"/>
      <c r="IHG96" s="14"/>
      <c r="IHH96" s="14"/>
      <c r="IHI96" s="14"/>
      <c r="IHJ96" s="14"/>
      <c r="IHK96" s="14"/>
      <c r="IHL96" s="14"/>
      <c r="IHM96" s="14"/>
      <c r="IHN96" s="14"/>
      <c r="IHO96" s="14"/>
      <c r="IHP96" s="14"/>
      <c r="IHQ96" s="14"/>
      <c r="IHR96" s="14"/>
      <c r="IHS96" s="14"/>
      <c r="IHT96" s="14"/>
      <c r="IHU96" s="14"/>
      <c r="IHV96" s="14"/>
      <c r="IHW96" s="14"/>
      <c r="IHX96" s="14"/>
      <c r="IHY96" s="14"/>
      <c r="IHZ96" s="14"/>
      <c r="IIA96" s="14"/>
      <c r="IIB96" s="14"/>
      <c r="IIC96" s="14"/>
      <c r="IID96" s="14"/>
      <c r="IIE96" s="14"/>
      <c r="IIF96" s="14"/>
      <c r="IIG96" s="14"/>
      <c r="IIH96" s="14"/>
      <c r="III96" s="14"/>
      <c r="IIJ96" s="14"/>
      <c r="IIK96" s="14"/>
      <c r="IIL96" s="14"/>
      <c r="IIM96" s="14"/>
      <c r="IIN96" s="14"/>
      <c r="IIO96" s="14"/>
      <c r="IIP96" s="14"/>
      <c r="IIQ96" s="14"/>
      <c r="IIR96" s="14"/>
      <c r="IIS96" s="14"/>
      <c r="IIT96" s="14"/>
      <c r="IIU96" s="14"/>
      <c r="IIV96" s="14"/>
      <c r="IIW96" s="14"/>
      <c r="IIX96" s="14"/>
      <c r="IIY96" s="14"/>
      <c r="IIZ96" s="14"/>
      <c r="IJA96" s="14"/>
      <c r="IJB96" s="14"/>
      <c r="IJC96" s="14"/>
      <c r="IJD96" s="14"/>
      <c r="IJE96" s="14"/>
      <c r="IJF96" s="14"/>
      <c r="IJG96" s="14"/>
      <c r="IJH96" s="14"/>
      <c r="IJI96" s="14"/>
      <c r="IJJ96" s="14"/>
      <c r="IJK96" s="14"/>
      <c r="IJL96" s="14"/>
      <c r="IJM96" s="14"/>
      <c r="IJN96" s="14"/>
      <c r="IJO96" s="14"/>
      <c r="IJP96" s="14"/>
      <c r="IJQ96" s="14"/>
      <c r="IJR96" s="14"/>
      <c r="IJS96" s="14"/>
      <c r="IJT96" s="14"/>
      <c r="IJU96" s="14"/>
      <c r="IJV96" s="14"/>
      <c r="IJW96" s="14"/>
      <c r="IJX96" s="14"/>
      <c r="IJY96" s="14"/>
      <c r="IJZ96" s="14"/>
      <c r="IKA96" s="14"/>
      <c r="IKB96" s="14"/>
      <c r="IKC96" s="14"/>
      <c r="IKD96" s="14"/>
      <c r="IKE96" s="14"/>
      <c r="IKF96" s="14"/>
      <c r="IKG96" s="14"/>
      <c r="IKH96" s="14"/>
      <c r="IKI96" s="14"/>
      <c r="IKJ96" s="14"/>
      <c r="IKK96" s="14"/>
      <c r="IKL96" s="14"/>
      <c r="IKM96" s="14"/>
      <c r="IKN96" s="14"/>
      <c r="IKO96" s="14"/>
      <c r="IKP96" s="14"/>
      <c r="IKQ96" s="14"/>
      <c r="IKR96" s="14"/>
      <c r="IKS96" s="14"/>
      <c r="IKT96" s="14"/>
      <c r="IKU96" s="14"/>
      <c r="IKV96" s="14"/>
      <c r="IKW96" s="14"/>
      <c r="IKX96" s="14"/>
      <c r="IKY96" s="14"/>
      <c r="IKZ96" s="14"/>
      <c r="ILA96" s="14"/>
      <c r="ILB96" s="14"/>
      <c r="ILC96" s="14"/>
      <c r="ILD96" s="14"/>
      <c r="ILE96" s="14"/>
      <c r="ILF96" s="14"/>
      <c r="ILG96" s="14"/>
      <c r="ILH96" s="14"/>
      <c r="ILI96" s="14"/>
      <c r="ILJ96" s="14"/>
      <c r="ILK96" s="14"/>
      <c r="ILL96" s="14"/>
      <c r="ILM96" s="14"/>
      <c r="ILN96" s="14"/>
      <c r="ILO96" s="14"/>
      <c r="ILP96" s="14"/>
      <c r="ILQ96" s="14"/>
      <c r="ILR96" s="14"/>
      <c r="ILS96" s="14"/>
      <c r="ILT96" s="14"/>
      <c r="ILU96" s="14"/>
      <c r="ILV96" s="14"/>
      <c r="ILW96" s="14"/>
      <c r="ILX96" s="14"/>
      <c r="ILY96" s="14"/>
      <c r="ILZ96" s="14"/>
      <c r="IMA96" s="14"/>
      <c r="IMB96" s="14"/>
      <c r="IMC96" s="14"/>
      <c r="IMD96" s="14"/>
      <c r="IME96" s="14"/>
      <c r="IMF96" s="14"/>
      <c r="IMG96" s="14"/>
      <c r="IMH96" s="14"/>
      <c r="IMI96" s="14"/>
      <c r="IMJ96" s="14"/>
      <c r="IMK96" s="14"/>
      <c r="IML96" s="14"/>
      <c r="IMM96" s="14"/>
      <c r="IMN96" s="14"/>
      <c r="IMO96" s="14"/>
      <c r="IMP96" s="14"/>
      <c r="IMQ96" s="14"/>
      <c r="IMR96" s="14"/>
      <c r="IMS96" s="14"/>
      <c r="IMT96" s="14"/>
      <c r="IMU96" s="14"/>
      <c r="IMV96" s="14"/>
      <c r="IMW96" s="14"/>
      <c r="IMX96" s="14"/>
      <c r="IMY96" s="14"/>
      <c r="IMZ96" s="14"/>
      <c r="INA96" s="14"/>
      <c r="INB96" s="14"/>
      <c r="INC96" s="14"/>
      <c r="IND96" s="14"/>
      <c r="INE96" s="14"/>
      <c r="INF96" s="14"/>
      <c r="ING96" s="14"/>
      <c r="INH96" s="14"/>
      <c r="INI96" s="14"/>
      <c r="INJ96" s="14"/>
      <c r="INK96" s="14"/>
      <c r="INL96" s="14"/>
      <c r="INM96" s="14"/>
      <c r="INN96" s="14"/>
      <c r="INO96" s="14"/>
      <c r="INP96" s="14"/>
      <c r="INQ96" s="14"/>
      <c r="INR96" s="14"/>
      <c r="INS96" s="14"/>
      <c r="INT96" s="14"/>
      <c r="INU96" s="14"/>
      <c r="INV96" s="14"/>
      <c r="INW96" s="14"/>
      <c r="INX96" s="14"/>
      <c r="INY96" s="14"/>
      <c r="INZ96" s="14"/>
      <c r="IOA96" s="14"/>
      <c r="IOB96" s="14"/>
      <c r="IOC96" s="14"/>
      <c r="IOD96" s="14"/>
      <c r="IOE96" s="14"/>
      <c r="IOF96" s="14"/>
      <c r="IOG96" s="14"/>
      <c r="IOH96" s="14"/>
      <c r="IOI96" s="14"/>
      <c r="IOJ96" s="14"/>
      <c r="IOK96" s="14"/>
      <c r="IOL96" s="14"/>
      <c r="IOM96" s="14"/>
      <c r="ION96" s="14"/>
      <c r="IOO96" s="14"/>
      <c r="IOP96" s="14"/>
      <c r="IOQ96" s="14"/>
      <c r="IOR96" s="14"/>
      <c r="IOS96" s="14"/>
      <c r="IOT96" s="14"/>
      <c r="IOU96" s="14"/>
      <c r="IOV96" s="14"/>
      <c r="IOW96" s="14"/>
      <c r="IOX96" s="14"/>
      <c r="IOY96" s="14"/>
      <c r="IOZ96" s="14"/>
      <c r="IPA96" s="14"/>
      <c r="IPB96" s="14"/>
      <c r="IPC96" s="14"/>
      <c r="IPD96" s="14"/>
      <c r="IPE96" s="14"/>
      <c r="IPF96" s="14"/>
      <c r="IPG96" s="14"/>
      <c r="IPH96" s="14"/>
      <c r="IPI96" s="14"/>
      <c r="IPJ96" s="14"/>
      <c r="IPK96" s="14"/>
      <c r="IPL96" s="14"/>
      <c r="IPM96" s="14"/>
      <c r="IPN96" s="14"/>
      <c r="IPO96" s="14"/>
      <c r="IPP96" s="14"/>
      <c r="IPQ96" s="14"/>
      <c r="IPR96" s="14"/>
      <c r="IPS96" s="14"/>
      <c r="IPT96" s="14"/>
      <c r="IPU96" s="14"/>
      <c r="IPV96" s="14"/>
      <c r="IPW96" s="14"/>
      <c r="IPX96" s="14"/>
      <c r="IPY96" s="14"/>
      <c r="IPZ96" s="14"/>
      <c r="IQA96" s="14"/>
      <c r="IQB96" s="14"/>
      <c r="IQC96" s="14"/>
      <c r="IQD96" s="14"/>
      <c r="IQE96" s="14"/>
      <c r="IQF96" s="14"/>
      <c r="IQG96" s="14"/>
      <c r="IQH96" s="14"/>
      <c r="IQI96" s="14"/>
      <c r="IQJ96" s="14"/>
      <c r="IQK96" s="14"/>
      <c r="IQL96" s="14"/>
      <c r="IQM96" s="14"/>
      <c r="IQN96" s="14"/>
      <c r="IQO96" s="14"/>
      <c r="IQP96" s="14"/>
      <c r="IQQ96" s="14"/>
      <c r="IQR96" s="14"/>
      <c r="IQS96" s="14"/>
      <c r="IQT96" s="14"/>
      <c r="IQU96" s="14"/>
      <c r="IQV96" s="14"/>
      <c r="IQW96" s="14"/>
      <c r="IQX96" s="14"/>
      <c r="IQY96" s="14"/>
      <c r="IQZ96" s="14"/>
      <c r="IRA96" s="14"/>
      <c r="IRB96" s="14"/>
      <c r="IRC96" s="14"/>
      <c r="IRD96" s="14"/>
      <c r="IRE96" s="14"/>
      <c r="IRF96" s="14"/>
      <c r="IRG96" s="14"/>
      <c r="IRH96" s="14"/>
      <c r="IRI96" s="14"/>
      <c r="IRJ96" s="14"/>
      <c r="IRK96" s="14"/>
      <c r="IRL96" s="14"/>
      <c r="IRM96" s="14"/>
      <c r="IRN96" s="14"/>
      <c r="IRO96" s="14"/>
      <c r="IRP96" s="14"/>
      <c r="IRQ96" s="14"/>
      <c r="IRR96" s="14"/>
      <c r="IRS96" s="14"/>
      <c r="IRT96" s="14"/>
      <c r="IRU96" s="14"/>
      <c r="IRV96" s="14"/>
      <c r="IRW96" s="14"/>
      <c r="IRX96" s="14"/>
      <c r="IRY96" s="14"/>
      <c r="IRZ96" s="14"/>
      <c r="ISA96" s="14"/>
      <c r="ISB96" s="14"/>
      <c r="ISC96" s="14"/>
      <c r="ISD96" s="14"/>
      <c r="ISE96" s="14"/>
      <c r="ISF96" s="14"/>
      <c r="ISG96" s="14"/>
      <c r="ISH96" s="14"/>
      <c r="ISI96" s="14"/>
      <c r="ISJ96" s="14"/>
      <c r="ISK96" s="14"/>
      <c r="ISL96" s="14"/>
      <c r="ISM96" s="14"/>
      <c r="ISN96" s="14"/>
      <c r="ISO96" s="14"/>
      <c r="ISP96" s="14"/>
      <c r="ISQ96" s="14"/>
      <c r="ISR96" s="14"/>
      <c r="ISS96" s="14"/>
      <c r="IST96" s="14"/>
      <c r="ISU96" s="14"/>
      <c r="ISV96" s="14"/>
      <c r="ISW96" s="14"/>
      <c r="ISX96" s="14"/>
      <c r="ISY96" s="14"/>
      <c r="ISZ96" s="14"/>
      <c r="ITA96" s="14"/>
      <c r="ITB96" s="14"/>
      <c r="ITC96" s="14"/>
      <c r="ITD96" s="14"/>
      <c r="ITE96" s="14"/>
      <c r="ITF96" s="14"/>
      <c r="ITG96" s="14"/>
      <c r="ITH96" s="14"/>
      <c r="ITI96" s="14"/>
      <c r="ITJ96" s="14"/>
      <c r="ITK96" s="14"/>
      <c r="ITL96" s="14"/>
      <c r="ITM96" s="14"/>
      <c r="ITN96" s="14"/>
      <c r="ITO96" s="14"/>
      <c r="ITP96" s="14"/>
      <c r="ITQ96" s="14"/>
      <c r="ITR96" s="14"/>
      <c r="ITS96" s="14"/>
      <c r="ITT96" s="14"/>
      <c r="ITU96" s="14"/>
      <c r="ITV96" s="14"/>
      <c r="ITW96" s="14"/>
      <c r="ITX96" s="14"/>
      <c r="ITY96" s="14"/>
      <c r="ITZ96" s="14"/>
      <c r="IUA96" s="14"/>
      <c r="IUB96" s="14"/>
      <c r="IUC96" s="14"/>
      <c r="IUD96" s="14"/>
      <c r="IUE96" s="14"/>
      <c r="IUF96" s="14"/>
      <c r="IUG96" s="14"/>
      <c r="IUH96" s="14"/>
      <c r="IUI96" s="14"/>
      <c r="IUJ96" s="14"/>
      <c r="IUK96" s="14"/>
      <c r="IUL96" s="14"/>
      <c r="IUM96" s="14"/>
      <c r="IUN96" s="14"/>
      <c r="IUO96" s="14"/>
      <c r="IUP96" s="14"/>
      <c r="IUQ96" s="14"/>
      <c r="IUR96" s="14"/>
      <c r="IUS96" s="14"/>
      <c r="IUT96" s="14"/>
      <c r="IUU96" s="14"/>
      <c r="IUV96" s="14"/>
      <c r="IUW96" s="14"/>
      <c r="IUX96" s="14"/>
      <c r="IUY96" s="14"/>
      <c r="IUZ96" s="14"/>
      <c r="IVA96" s="14"/>
      <c r="IVB96" s="14"/>
      <c r="IVC96" s="14"/>
      <c r="IVD96" s="14"/>
      <c r="IVE96" s="14"/>
      <c r="IVF96" s="14"/>
      <c r="IVG96" s="14"/>
      <c r="IVH96" s="14"/>
      <c r="IVI96" s="14"/>
      <c r="IVJ96" s="14"/>
      <c r="IVK96" s="14"/>
      <c r="IVL96" s="14"/>
      <c r="IVM96" s="14"/>
      <c r="IVN96" s="14"/>
      <c r="IVO96" s="14"/>
      <c r="IVP96" s="14"/>
      <c r="IVQ96" s="14"/>
      <c r="IVR96" s="14"/>
      <c r="IVS96" s="14"/>
      <c r="IVT96" s="14"/>
      <c r="IVU96" s="14"/>
      <c r="IVV96" s="14"/>
      <c r="IVW96" s="14"/>
      <c r="IVX96" s="14"/>
      <c r="IVY96" s="14"/>
      <c r="IVZ96" s="14"/>
      <c r="IWA96" s="14"/>
      <c r="IWB96" s="14"/>
      <c r="IWC96" s="14"/>
      <c r="IWD96" s="14"/>
      <c r="IWE96" s="14"/>
      <c r="IWF96" s="14"/>
      <c r="IWG96" s="14"/>
      <c r="IWH96" s="14"/>
      <c r="IWI96" s="14"/>
      <c r="IWJ96" s="14"/>
      <c r="IWK96" s="14"/>
      <c r="IWL96" s="14"/>
      <c r="IWM96" s="14"/>
      <c r="IWN96" s="14"/>
      <c r="IWO96" s="14"/>
      <c r="IWP96" s="14"/>
      <c r="IWQ96" s="14"/>
      <c r="IWR96" s="14"/>
      <c r="IWS96" s="14"/>
      <c r="IWT96" s="14"/>
      <c r="IWU96" s="14"/>
      <c r="IWV96" s="14"/>
      <c r="IWW96" s="14"/>
      <c r="IWX96" s="14"/>
      <c r="IWY96" s="14"/>
      <c r="IWZ96" s="14"/>
      <c r="IXA96" s="14"/>
      <c r="IXB96" s="14"/>
      <c r="IXC96" s="14"/>
      <c r="IXD96" s="14"/>
      <c r="IXE96" s="14"/>
      <c r="IXF96" s="14"/>
      <c r="IXG96" s="14"/>
      <c r="IXH96" s="14"/>
      <c r="IXI96" s="14"/>
      <c r="IXJ96" s="14"/>
      <c r="IXK96" s="14"/>
      <c r="IXL96" s="14"/>
      <c r="IXM96" s="14"/>
      <c r="IXN96" s="14"/>
      <c r="IXO96" s="14"/>
      <c r="IXP96" s="14"/>
      <c r="IXQ96" s="14"/>
      <c r="IXR96" s="14"/>
      <c r="IXS96" s="14"/>
      <c r="IXT96" s="14"/>
      <c r="IXU96" s="14"/>
      <c r="IXV96" s="14"/>
      <c r="IXW96" s="14"/>
      <c r="IXX96" s="14"/>
      <c r="IXY96" s="14"/>
      <c r="IXZ96" s="14"/>
      <c r="IYA96" s="14"/>
      <c r="IYB96" s="14"/>
      <c r="IYC96" s="14"/>
      <c r="IYD96" s="14"/>
      <c r="IYE96" s="14"/>
      <c r="IYF96" s="14"/>
      <c r="IYG96" s="14"/>
      <c r="IYH96" s="14"/>
      <c r="IYI96" s="14"/>
      <c r="IYJ96" s="14"/>
      <c r="IYK96" s="14"/>
      <c r="IYL96" s="14"/>
      <c r="IYM96" s="14"/>
      <c r="IYN96" s="14"/>
      <c r="IYO96" s="14"/>
      <c r="IYP96" s="14"/>
      <c r="IYQ96" s="14"/>
      <c r="IYR96" s="14"/>
      <c r="IYS96" s="14"/>
      <c r="IYT96" s="14"/>
      <c r="IYU96" s="14"/>
      <c r="IYV96" s="14"/>
      <c r="IYW96" s="14"/>
      <c r="IYX96" s="14"/>
      <c r="IYY96" s="14"/>
      <c r="IYZ96" s="14"/>
      <c r="IZA96" s="14"/>
      <c r="IZB96" s="14"/>
      <c r="IZC96" s="14"/>
      <c r="IZD96" s="14"/>
      <c r="IZE96" s="14"/>
      <c r="IZF96" s="14"/>
      <c r="IZG96" s="14"/>
      <c r="IZH96" s="14"/>
      <c r="IZI96" s="14"/>
      <c r="IZJ96" s="14"/>
      <c r="IZK96" s="14"/>
      <c r="IZL96" s="14"/>
      <c r="IZM96" s="14"/>
      <c r="IZN96" s="14"/>
      <c r="IZO96" s="14"/>
      <c r="IZP96" s="14"/>
      <c r="IZQ96" s="14"/>
      <c r="IZR96" s="14"/>
      <c r="IZS96" s="14"/>
      <c r="IZT96" s="14"/>
      <c r="IZU96" s="14"/>
      <c r="IZV96" s="14"/>
      <c r="IZW96" s="14"/>
      <c r="IZX96" s="14"/>
      <c r="IZY96" s="14"/>
      <c r="IZZ96" s="14"/>
      <c r="JAA96" s="14"/>
      <c r="JAB96" s="14"/>
      <c r="JAC96" s="14"/>
      <c r="JAD96" s="14"/>
      <c r="JAE96" s="14"/>
      <c r="JAF96" s="14"/>
      <c r="JAG96" s="14"/>
      <c r="JAH96" s="14"/>
      <c r="JAI96" s="14"/>
      <c r="JAJ96" s="14"/>
      <c r="JAK96" s="14"/>
      <c r="JAL96" s="14"/>
      <c r="JAM96" s="14"/>
      <c r="JAN96" s="14"/>
      <c r="JAO96" s="14"/>
      <c r="JAP96" s="14"/>
      <c r="JAQ96" s="14"/>
      <c r="JAR96" s="14"/>
      <c r="JAS96" s="14"/>
      <c r="JAT96" s="14"/>
      <c r="JAU96" s="14"/>
      <c r="JAV96" s="14"/>
      <c r="JAW96" s="14"/>
      <c r="JAX96" s="14"/>
      <c r="JAY96" s="14"/>
      <c r="JAZ96" s="14"/>
      <c r="JBA96" s="14"/>
      <c r="JBB96" s="14"/>
      <c r="JBC96" s="14"/>
      <c r="JBD96" s="14"/>
      <c r="JBE96" s="14"/>
      <c r="JBF96" s="14"/>
      <c r="JBG96" s="14"/>
      <c r="JBH96" s="14"/>
      <c r="JBI96" s="14"/>
      <c r="JBJ96" s="14"/>
      <c r="JBK96" s="14"/>
      <c r="JBL96" s="14"/>
      <c r="JBM96" s="14"/>
      <c r="JBN96" s="14"/>
      <c r="JBO96" s="14"/>
      <c r="JBP96" s="14"/>
      <c r="JBQ96" s="14"/>
      <c r="JBR96" s="14"/>
      <c r="JBS96" s="14"/>
      <c r="JBT96" s="14"/>
      <c r="JBU96" s="14"/>
      <c r="JBV96" s="14"/>
      <c r="JBW96" s="14"/>
      <c r="JBX96" s="14"/>
      <c r="JBY96" s="14"/>
      <c r="JBZ96" s="14"/>
      <c r="JCA96" s="14"/>
      <c r="JCB96" s="14"/>
      <c r="JCC96" s="14"/>
      <c r="JCD96" s="14"/>
      <c r="JCE96" s="14"/>
      <c r="JCF96" s="14"/>
      <c r="JCG96" s="14"/>
      <c r="JCH96" s="14"/>
      <c r="JCI96" s="14"/>
      <c r="JCJ96" s="14"/>
      <c r="JCK96" s="14"/>
      <c r="JCL96" s="14"/>
      <c r="JCM96" s="14"/>
      <c r="JCN96" s="14"/>
      <c r="JCO96" s="14"/>
      <c r="JCP96" s="14"/>
      <c r="JCQ96" s="14"/>
      <c r="JCR96" s="14"/>
      <c r="JCS96" s="14"/>
      <c r="JCT96" s="14"/>
      <c r="JCU96" s="14"/>
      <c r="JCV96" s="14"/>
      <c r="JCW96" s="14"/>
      <c r="JCX96" s="14"/>
      <c r="JCY96" s="14"/>
      <c r="JCZ96" s="14"/>
      <c r="JDA96" s="14"/>
      <c r="JDB96" s="14"/>
      <c r="JDC96" s="14"/>
      <c r="JDD96" s="14"/>
      <c r="JDE96" s="14"/>
      <c r="JDF96" s="14"/>
      <c r="JDG96" s="14"/>
      <c r="JDH96" s="14"/>
      <c r="JDI96" s="14"/>
      <c r="JDJ96" s="14"/>
      <c r="JDK96" s="14"/>
      <c r="JDL96" s="14"/>
      <c r="JDM96" s="14"/>
      <c r="JDN96" s="14"/>
      <c r="JDO96" s="14"/>
      <c r="JDP96" s="14"/>
      <c r="JDQ96" s="14"/>
      <c r="JDR96" s="14"/>
      <c r="JDS96" s="14"/>
      <c r="JDT96" s="14"/>
      <c r="JDU96" s="14"/>
      <c r="JDV96" s="14"/>
      <c r="JDW96" s="14"/>
      <c r="JDX96" s="14"/>
      <c r="JDY96" s="14"/>
      <c r="JDZ96" s="14"/>
      <c r="JEA96" s="14"/>
      <c r="JEB96" s="14"/>
      <c r="JEC96" s="14"/>
      <c r="JED96" s="14"/>
      <c r="JEE96" s="14"/>
      <c r="JEF96" s="14"/>
      <c r="JEG96" s="14"/>
      <c r="JEH96" s="14"/>
      <c r="JEI96" s="14"/>
      <c r="JEJ96" s="14"/>
      <c r="JEK96" s="14"/>
      <c r="JEL96" s="14"/>
      <c r="JEM96" s="14"/>
      <c r="JEN96" s="14"/>
      <c r="JEO96" s="14"/>
      <c r="JEP96" s="14"/>
      <c r="JEQ96" s="14"/>
      <c r="JER96" s="14"/>
      <c r="JES96" s="14"/>
      <c r="JET96" s="14"/>
      <c r="JEU96" s="14"/>
      <c r="JEV96" s="14"/>
      <c r="JEW96" s="14"/>
      <c r="JEX96" s="14"/>
      <c r="JEY96" s="14"/>
      <c r="JEZ96" s="14"/>
      <c r="JFA96" s="14"/>
      <c r="JFB96" s="14"/>
      <c r="JFC96" s="14"/>
      <c r="JFD96" s="14"/>
      <c r="JFE96" s="14"/>
      <c r="JFF96" s="14"/>
      <c r="JFG96" s="14"/>
      <c r="JFH96" s="14"/>
      <c r="JFI96" s="14"/>
      <c r="JFJ96" s="14"/>
      <c r="JFK96" s="14"/>
      <c r="JFL96" s="14"/>
      <c r="JFM96" s="14"/>
      <c r="JFN96" s="14"/>
      <c r="JFO96" s="14"/>
      <c r="JFP96" s="14"/>
      <c r="JFQ96" s="14"/>
      <c r="JFR96" s="14"/>
      <c r="JFS96" s="14"/>
      <c r="JFT96" s="14"/>
      <c r="JFU96" s="14"/>
      <c r="JFV96" s="14"/>
      <c r="JFW96" s="14"/>
      <c r="JFX96" s="14"/>
      <c r="JFY96" s="14"/>
      <c r="JFZ96" s="14"/>
      <c r="JGA96" s="14"/>
      <c r="JGB96" s="14"/>
      <c r="JGC96" s="14"/>
      <c r="JGD96" s="14"/>
      <c r="JGE96" s="14"/>
      <c r="JGF96" s="14"/>
      <c r="JGG96" s="14"/>
      <c r="JGH96" s="14"/>
      <c r="JGI96" s="14"/>
      <c r="JGJ96" s="14"/>
      <c r="JGK96" s="14"/>
      <c r="JGL96" s="14"/>
      <c r="JGM96" s="14"/>
      <c r="JGN96" s="14"/>
      <c r="JGO96" s="14"/>
      <c r="JGP96" s="14"/>
      <c r="JGQ96" s="14"/>
      <c r="JGR96" s="14"/>
      <c r="JGS96" s="14"/>
      <c r="JGT96" s="14"/>
      <c r="JGU96" s="14"/>
      <c r="JGV96" s="14"/>
      <c r="JGW96" s="14"/>
      <c r="JGX96" s="14"/>
      <c r="JGY96" s="14"/>
      <c r="JGZ96" s="14"/>
      <c r="JHA96" s="14"/>
      <c r="JHB96" s="14"/>
      <c r="JHC96" s="14"/>
      <c r="JHD96" s="14"/>
      <c r="JHE96" s="14"/>
      <c r="JHF96" s="14"/>
      <c r="JHG96" s="14"/>
      <c r="JHH96" s="14"/>
      <c r="JHI96" s="14"/>
      <c r="JHJ96" s="14"/>
      <c r="JHK96" s="14"/>
      <c r="JHL96" s="14"/>
      <c r="JHM96" s="14"/>
      <c r="JHN96" s="14"/>
      <c r="JHO96" s="14"/>
      <c r="JHP96" s="14"/>
      <c r="JHQ96" s="14"/>
      <c r="JHR96" s="14"/>
      <c r="JHS96" s="14"/>
      <c r="JHT96" s="14"/>
      <c r="JHU96" s="14"/>
      <c r="JHV96" s="14"/>
      <c r="JHW96" s="14"/>
      <c r="JHX96" s="14"/>
      <c r="JHY96" s="14"/>
      <c r="JHZ96" s="14"/>
      <c r="JIA96" s="14"/>
      <c r="JIB96" s="14"/>
      <c r="JIC96" s="14"/>
      <c r="JID96" s="14"/>
      <c r="JIE96" s="14"/>
      <c r="JIF96" s="14"/>
      <c r="JIG96" s="14"/>
      <c r="JIH96" s="14"/>
      <c r="JII96" s="14"/>
      <c r="JIJ96" s="14"/>
      <c r="JIK96" s="14"/>
      <c r="JIL96" s="14"/>
      <c r="JIM96" s="14"/>
      <c r="JIN96" s="14"/>
      <c r="JIO96" s="14"/>
      <c r="JIP96" s="14"/>
      <c r="JIQ96" s="14"/>
      <c r="JIR96" s="14"/>
      <c r="JIS96" s="14"/>
      <c r="JIT96" s="14"/>
      <c r="JIU96" s="14"/>
      <c r="JIV96" s="14"/>
      <c r="JIW96" s="14"/>
      <c r="JIX96" s="14"/>
      <c r="JIY96" s="14"/>
      <c r="JIZ96" s="14"/>
      <c r="JJA96" s="14"/>
      <c r="JJB96" s="14"/>
      <c r="JJC96" s="14"/>
      <c r="JJD96" s="14"/>
      <c r="JJE96" s="14"/>
      <c r="JJF96" s="14"/>
      <c r="JJG96" s="14"/>
      <c r="JJH96" s="14"/>
      <c r="JJI96" s="14"/>
      <c r="JJJ96" s="14"/>
      <c r="JJK96" s="14"/>
      <c r="JJL96" s="14"/>
      <c r="JJM96" s="14"/>
      <c r="JJN96" s="14"/>
      <c r="JJO96" s="14"/>
      <c r="JJP96" s="14"/>
      <c r="JJQ96" s="14"/>
      <c r="JJR96" s="14"/>
      <c r="JJS96" s="14"/>
      <c r="JJT96" s="14"/>
      <c r="JJU96" s="14"/>
      <c r="JJV96" s="14"/>
      <c r="JJW96" s="14"/>
      <c r="JJX96" s="14"/>
      <c r="JJY96" s="14"/>
      <c r="JJZ96" s="14"/>
      <c r="JKA96" s="14"/>
      <c r="JKB96" s="14"/>
      <c r="JKC96" s="14"/>
      <c r="JKD96" s="14"/>
      <c r="JKE96" s="14"/>
      <c r="JKF96" s="14"/>
      <c r="JKG96" s="14"/>
      <c r="JKH96" s="14"/>
      <c r="JKI96" s="14"/>
      <c r="JKJ96" s="14"/>
      <c r="JKK96" s="14"/>
      <c r="JKL96" s="14"/>
      <c r="JKM96" s="14"/>
      <c r="JKN96" s="14"/>
      <c r="JKO96" s="14"/>
      <c r="JKP96" s="14"/>
      <c r="JKQ96" s="14"/>
      <c r="JKR96" s="14"/>
      <c r="JKS96" s="14"/>
      <c r="JKT96" s="14"/>
      <c r="JKU96" s="14"/>
      <c r="JKV96" s="14"/>
      <c r="JKW96" s="14"/>
      <c r="JKX96" s="14"/>
      <c r="JKY96" s="14"/>
      <c r="JKZ96" s="14"/>
      <c r="JLA96" s="14"/>
      <c r="JLB96" s="14"/>
      <c r="JLC96" s="14"/>
      <c r="JLD96" s="14"/>
      <c r="JLE96" s="14"/>
      <c r="JLF96" s="14"/>
      <c r="JLG96" s="14"/>
      <c r="JLH96" s="14"/>
      <c r="JLI96" s="14"/>
      <c r="JLJ96" s="14"/>
      <c r="JLK96" s="14"/>
      <c r="JLL96" s="14"/>
      <c r="JLM96" s="14"/>
      <c r="JLN96" s="14"/>
      <c r="JLO96" s="14"/>
      <c r="JLP96" s="14"/>
      <c r="JLQ96" s="14"/>
      <c r="JLR96" s="14"/>
      <c r="JLS96" s="14"/>
      <c r="JLT96" s="14"/>
      <c r="JLU96" s="14"/>
      <c r="JLV96" s="14"/>
      <c r="JLW96" s="14"/>
      <c r="JLX96" s="14"/>
      <c r="JLY96" s="14"/>
      <c r="JLZ96" s="14"/>
      <c r="JMA96" s="14"/>
      <c r="JMB96" s="14"/>
      <c r="JMC96" s="14"/>
      <c r="JMD96" s="14"/>
      <c r="JME96" s="14"/>
      <c r="JMF96" s="14"/>
      <c r="JMG96" s="14"/>
      <c r="JMH96" s="14"/>
      <c r="JMI96" s="14"/>
      <c r="JMJ96" s="14"/>
      <c r="JMK96" s="14"/>
      <c r="JML96" s="14"/>
      <c r="JMM96" s="14"/>
      <c r="JMN96" s="14"/>
      <c r="JMO96" s="14"/>
      <c r="JMP96" s="14"/>
      <c r="JMQ96" s="14"/>
      <c r="JMR96" s="14"/>
      <c r="JMS96" s="14"/>
      <c r="JMT96" s="14"/>
      <c r="JMU96" s="14"/>
      <c r="JMV96" s="14"/>
      <c r="JMW96" s="14"/>
      <c r="JMX96" s="14"/>
      <c r="JMY96" s="14"/>
      <c r="JMZ96" s="14"/>
      <c r="JNA96" s="14"/>
      <c r="JNB96" s="14"/>
      <c r="JNC96" s="14"/>
      <c r="JND96" s="14"/>
      <c r="JNE96" s="14"/>
      <c r="JNF96" s="14"/>
      <c r="JNG96" s="14"/>
      <c r="JNH96" s="14"/>
      <c r="JNI96" s="14"/>
      <c r="JNJ96" s="14"/>
      <c r="JNK96" s="14"/>
      <c r="JNL96" s="14"/>
      <c r="JNM96" s="14"/>
      <c r="JNN96" s="14"/>
      <c r="JNO96" s="14"/>
      <c r="JNP96" s="14"/>
      <c r="JNQ96" s="14"/>
      <c r="JNR96" s="14"/>
      <c r="JNS96" s="14"/>
      <c r="JNT96" s="14"/>
      <c r="JNU96" s="14"/>
      <c r="JNV96" s="14"/>
      <c r="JNW96" s="14"/>
      <c r="JNX96" s="14"/>
      <c r="JNY96" s="14"/>
      <c r="JNZ96" s="14"/>
      <c r="JOA96" s="14"/>
      <c r="JOB96" s="14"/>
      <c r="JOC96" s="14"/>
      <c r="JOD96" s="14"/>
      <c r="JOE96" s="14"/>
      <c r="JOF96" s="14"/>
      <c r="JOG96" s="14"/>
      <c r="JOH96" s="14"/>
      <c r="JOI96" s="14"/>
      <c r="JOJ96" s="14"/>
      <c r="JOK96" s="14"/>
      <c r="JOL96" s="14"/>
      <c r="JOM96" s="14"/>
      <c r="JON96" s="14"/>
      <c r="JOO96" s="14"/>
      <c r="JOP96" s="14"/>
      <c r="JOQ96" s="14"/>
      <c r="JOR96" s="14"/>
      <c r="JOS96" s="14"/>
      <c r="JOT96" s="14"/>
      <c r="JOU96" s="14"/>
      <c r="JOV96" s="14"/>
      <c r="JOW96" s="14"/>
      <c r="JOX96" s="14"/>
      <c r="JOY96" s="14"/>
      <c r="JOZ96" s="14"/>
      <c r="JPA96" s="14"/>
      <c r="JPB96" s="14"/>
      <c r="JPC96" s="14"/>
      <c r="JPD96" s="14"/>
      <c r="JPE96" s="14"/>
      <c r="JPF96" s="14"/>
      <c r="JPG96" s="14"/>
      <c r="JPH96" s="14"/>
      <c r="JPI96" s="14"/>
      <c r="JPJ96" s="14"/>
      <c r="JPK96" s="14"/>
      <c r="JPL96" s="14"/>
      <c r="JPM96" s="14"/>
      <c r="JPN96" s="14"/>
      <c r="JPO96" s="14"/>
      <c r="JPP96" s="14"/>
      <c r="JPQ96" s="14"/>
      <c r="JPR96" s="14"/>
      <c r="JPS96" s="14"/>
      <c r="JPT96" s="14"/>
      <c r="JPU96" s="14"/>
      <c r="JPV96" s="14"/>
      <c r="JPW96" s="14"/>
      <c r="JPX96" s="14"/>
      <c r="JPY96" s="14"/>
      <c r="JPZ96" s="14"/>
      <c r="JQA96" s="14"/>
      <c r="JQB96" s="14"/>
      <c r="JQC96" s="14"/>
      <c r="JQD96" s="14"/>
      <c r="JQE96" s="14"/>
      <c r="JQF96" s="14"/>
      <c r="JQG96" s="14"/>
      <c r="JQH96" s="14"/>
      <c r="JQI96" s="14"/>
      <c r="JQJ96" s="14"/>
      <c r="JQK96" s="14"/>
      <c r="JQL96" s="14"/>
      <c r="JQM96" s="14"/>
      <c r="JQN96" s="14"/>
      <c r="JQO96" s="14"/>
      <c r="JQP96" s="14"/>
      <c r="JQQ96" s="14"/>
      <c r="JQR96" s="14"/>
      <c r="JQS96" s="14"/>
      <c r="JQT96" s="14"/>
      <c r="JQU96" s="14"/>
      <c r="JQV96" s="14"/>
      <c r="JQW96" s="14"/>
      <c r="JQX96" s="14"/>
      <c r="JQY96" s="14"/>
      <c r="JQZ96" s="14"/>
      <c r="JRA96" s="14"/>
      <c r="JRB96" s="14"/>
      <c r="JRC96" s="14"/>
      <c r="JRD96" s="14"/>
      <c r="JRE96" s="14"/>
      <c r="JRF96" s="14"/>
      <c r="JRG96" s="14"/>
      <c r="JRH96" s="14"/>
      <c r="JRI96" s="14"/>
      <c r="JRJ96" s="14"/>
      <c r="JRK96" s="14"/>
      <c r="JRL96" s="14"/>
      <c r="JRM96" s="14"/>
      <c r="JRN96" s="14"/>
      <c r="JRO96" s="14"/>
      <c r="JRP96" s="14"/>
      <c r="JRQ96" s="14"/>
      <c r="JRR96" s="14"/>
      <c r="JRS96" s="14"/>
      <c r="JRT96" s="14"/>
      <c r="JRU96" s="14"/>
      <c r="JRV96" s="14"/>
      <c r="JRW96" s="14"/>
      <c r="JRX96" s="14"/>
      <c r="JRY96" s="14"/>
      <c r="JRZ96" s="14"/>
      <c r="JSA96" s="14"/>
      <c r="JSB96" s="14"/>
      <c r="JSC96" s="14"/>
      <c r="JSD96" s="14"/>
      <c r="JSE96" s="14"/>
      <c r="JSF96" s="14"/>
      <c r="JSG96" s="14"/>
      <c r="JSH96" s="14"/>
      <c r="JSI96" s="14"/>
      <c r="JSJ96" s="14"/>
      <c r="JSK96" s="14"/>
      <c r="JSL96" s="14"/>
      <c r="JSM96" s="14"/>
      <c r="JSN96" s="14"/>
      <c r="JSO96" s="14"/>
      <c r="JSP96" s="14"/>
      <c r="JSQ96" s="14"/>
      <c r="JSR96" s="14"/>
      <c r="JSS96" s="14"/>
      <c r="JST96" s="14"/>
      <c r="JSU96" s="14"/>
      <c r="JSV96" s="14"/>
      <c r="JSW96" s="14"/>
      <c r="JSX96" s="14"/>
      <c r="JSY96" s="14"/>
      <c r="JSZ96" s="14"/>
      <c r="JTA96" s="14"/>
      <c r="JTB96" s="14"/>
      <c r="JTC96" s="14"/>
      <c r="JTD96" s="14"/>
      <c r="JTE96" s="14"/>
      <c r="JTF96" s="14"/>
      <c r="JTG96" s="14"/>
      <c r="JTH96" s="14"/>
      <c r="JTI96" s="14"/>
      <c r="JTJ96" s="14"/>
      <c r="JTK96" s="14"/>
      <c r="JTL96" s="14"/>
      <c r="JTM96" s="14"/>
      <c r="JTN96" s="14"/>
      <c r="JTO96" s="14"/>
      <c r="JTP96" s="14"/>
      <c r="JTQ96" s="14"/>
      <c r="JTR96" s="14"/>
      <c r="JTS96" s="14"/>
      <c r="JTT96" s="14"/>
      <c r="JTU96" s="14"/>
      <c r="JTV96" s="14"/>
      <c r="JTW96" s="14"/>
      <c r="JTX96" s="14"/>
      <c r="JTY96" s="14"/>
      <c r="JTZ96" s="14"/>
      <c r="JUA96" s="14"/>
      <c r="JUB96" s="14"/>
      <c r="JUC96" s="14"/>
      <c r="JUD96" s="14"/>
      <c r="JUE96" s="14"/>
      <c r="JUF96" s="14"/>
      <c r="JUG96" s="14"/>
      <c r="JUH96" s="14"/>
      <c r="JUI96" s="14"/>
      <c r="JUJ96" s="14"/>
      <c r="JUK96" s="14"/>
      <c r="JUL96" s="14"/>
      <c r="JUM96" s="14"/>
      <c r="JUN96" s="14"/>
      <c r="JUO96" s="14"/>
      <c r="JUP96" s="14"/>
      <c r="JUQ96" s="14"/>
      <c r="JUR96" s="14"/>
      <c r="JUS96" s="14"/>
      <c r="JUT96" s="14"/>
      <c r="JUU96" s="14"/>
      <c r="JUV96" s="14"/>
      <c r="JUW96" s="14"/>
      <c r="JUX96" s="14"/>
      <c r="JUY96" s="14"/>
      <c r="JUZ96" s="14"/>
      <c r="JVA96" s="14"/>
      <c r="JVB96" s="14"/>
      <c r="JVC96" s="14"/>
      <c r="JVD96" s="14"/>
      <c r="JVE96" s="14"/>
      <c r="JVF96" s="14"/>
      <c r="JVG96" s="14"/>
      <c r="JVH96" s="14"/>
      <c r="JVI96" s="14"/>
      <c r="JVJ96" s="14"/>
      <c r="JVK96" s="14"/>
      <c r="JVL96" s="14"/>
      <c r="JVM96" s="14"/>
      <c r="JVN96" s="14"/>
      <c r="JVO96" s="14"/>
      <c r="JVP96" s="14"/>
      <c r="JVQ96" s="14"/>
      <c r="JVR96" s="14"/>
      <c r="JVS96" s="14"/>
      <c r="JVT96" s="14"/>
      <c r="JVU96" s="14"/>
      <c r="JVV96" s="14"/>
      <c r="JVW96" s="14"/>
      <c r="JVX96" s="14"/>
      <c r="JVY96" s="14"/>
      <c r="JVZ96" s="14"/>
      <c r="JWA96" s="14"/>
      <c r="JWB96" s="14"/>
      <c r="JWC96" s="14"/>
      <c r="JWD96" s="14"/>
      <c r="JWE96" s="14"/>
      <c r="JWF96" s="14"/>
      <c r="JWG96" s="14"/>
      <c r="JWH96" s="14"/>
      <c r="JWI96" s="14"/>
      <c r="JWJ96" s="14"/>
      <c r="JWK96" s="14"/>
      <c r="JWL96" s="14"/>
      <c r="JWM96" s="14"/>
      <c r="JWN96" s="14"/>
      <c r="JWO96" s="14"/>
      <c r="JWP96" s="14"/>
      <c r="JWQ96" s="14"/>
      <c r="JWR96" s="14"/>
      <c r="JWS96" s="14"/>
      <c r="JWT96" s="14"/>
      <c r="JWU96" s="14"/>
      <c r="JWV96" s="14"/>
      <c r="JWW96" s="14"/>
      <c r="JWX96" s="14"/>
      <c r="JWY96" s="14"/>
      <c r="JWZ96" s="14"/>
      <c r="JXA96" s="14"/>
      <c r="JXB96" s="14"/>
      <c r="JXC96" s="14"/>
      <c r="JXD96" s="14"/>
      <c r="JXE96" s="14"/>
      <c r="JXF96" s="14"/>
      <c r="JXG96" s="14"/>
      <c r="JXH96" s="14"/>
      <c r="JXI96" s="14"/>
      <c r="JXJ96" s="14"/>
      <c r="JXK96" s="14"/>
      <c r="JXL96" s="14"/>
      <c r="JXM96" s="14"/>
      <c r="JXN96" s="14"/>
      <c r="JXO96" s="14"/>
      <c r="JXP96" s="14"/>
      <c r="JXQ96" s="14"/>
      <c r="JXR96" s="14"/>
      <c r="JXS96" s="14"/>
      <c r="JXT96" s="14"/>
      <c r="JXU96" s="14"/>
      <c r="JXV96" s="14"/>
      <c r="JXW96" s="14"/>
      <c r="JXX96" s="14"/>
      <c r="JXY96" s="14"/>
      <c r="JXZ96" s="14"/>
      <c r="JYA96" s="14"/>
      <c r="JYB96" s="14"/>
      <c r="JYC96" s="14"/>
      <c r="JYD96" s="14"/>
      <c r="JYE96" s="14"/>
      <c r="JYF96" s="14"/>
      <c r="JYG96" s="14"/>
      <c r="JYH96" s="14"/>
      <c r="JYI96" s="14"/>
      <c r="JYJ96" s="14"/>
      <c r="JYK96" s="14"/>
      <c r="JYL96" s="14"/>
      <c r="JYM96" s="14"/>
      <c r="JYN96" s="14"/>
      <c r="JYO96" s="14"/>
      <c r="JYP96" s="14"/>
      <c r="JYQ96" s="14"/>
      <c r="JYR96" s="14"/>
      <c r="JYS96" s="14"/>
      <c r="JYT96" s="14"/>
      <c r="JYU96" s="14"/>
      <c r="JYV96" s="14"/>
      <c r="JYW96" s="14"/>
      <c r="JYX96" s="14"/>
      <c r="JYY96" s="14"/>
      <c r="JYZ96" s="14"/>
      <c r="JZA96" s="14"/>
      <c r="JZB96" s="14"/>
      <c r="JZC96" s="14"/>
      <c r="JZD96" s="14"/>
      <c r="JZE96" s="14"/>
      <c r="JZF96" s="14"/>
      <c r="JZG96" s="14"/>
      <c r="JZH96" s="14"/>
      <c r="JZI96" s="14"/>
      <c r="JZJ96" s="14"/>
      <c r="JZK96" s="14"/>
      <c r="JZL96" s="14"/>
      <c r="JZM96" s="14"/>
      <c r="JZN96" s="14"/>
      <c r="JZO96" s="14"/>
      <c r="JZP96" s="14"/>
      <c r="JZQ96" s="14"/>
      <c r="JZR96" s="14"/>
      <c r="JZS96" s="14"/>
      <c r="JZT96" s="14"/>
      <c r="JZU96" s="14"/>
      <c r="JZV96" s="14"/>
      <c r="JZW96" s="14"/>
      <c r="JZX96" s="14"/>
      <c r="JZY96" s="14"/>
      <c r="JZZ96" s="14"/>
      <c r="KAA96" s="14"/>
      <c r="KAB96" s="14"/>
      <c r="KAC96" s="14"/>
      <c r="KAD96" s="14"/>
      <c r="KAE96" s="14"/>
      <c r="KAF96" s="14"/>
      <c r="KAG96" s="14"/>
      <c r="KAH96" s="14"/>
      <c r="KAI96" s="14"/>
      <c r="KAJ96" s="14"/>
      <c r="KAK96" s="14"/>
      <c r="KAL96" s="14"/>
      <c r="KAM96" s="14"/>
      <c r="KAN96" s="14"/>
      <c r="KAO96" s="14"/>
      <c r="KAP96" s="14"/>
      <c r="KAQ96" s="14"/>
      <c r="KAR96" s="14"/>
      <c r="KAS96" s="14"/>
      <c r="KAT96" s="14"/>
      <c r="KAU96" s="14"/>
      <c r="KAV96" s="14"/>
      <c r="KAW96" s="14"/>
      <c r="KAX96" s="14"/>
      <c r="KAY96" s="14"/>
      <c r="KAZ96" s="14"/>
      <c r="KBA96" s="14"/>
      <c r="KBB96" s="14"/>
      <c r="KBC96" s="14"/>
      <c r="KBD96" s="14"/>
      <c r="KBE96" s="14"/>
      <c r="KBF96" s="14"/>
      <c r="KBG96" s="14"/>
      <c r="KBH96" s="14"/>
      <c r="KBI96" s="14"/>
      <c r="KBJ96" s="14"/>
      <c r="KBK96" s="14"/>
      <c r="KBL96" s="14"/>
      <c r="KBM96" s="14"/>
      <c r="KBN96" s="14"/>
      <c r="KBO96" s="14"/>
      <c r="KBP96" s="14"/>
      <c r="KBQ96" s="14"/>
      <c r="KBR96" s="14"/>
      <c r="KBS96" s="14"/>
      <c r="KBT96" s="14"/>
      <c r="KBU96" s="14"/>
      <c r="KBV96" s="14"/>
      <c r="KBW96" s="14"/>
      <c r="KBX96" s="14"/>
      <c r="KBY96" s="14"/>
      <c r="KBZ96" s="14"/>
      <c r="KCA96" s="14"/>
      <c r="KCB96" s="14"/>
      <c r="KCC96" s="14"/>
      <c r="KCD96" s="14"/>
      <c r="KCE96" s="14"/>
      <c r="KCF96" s="14"/>
      <c r="KCG96" s="14"/>
      <c r="KCH96" s="14"/>
      <c r="KCI96" s="14"/>
      <c r="KCJ96" s="14"/>
      <c r="KCK96" s="14"/>
      <c r="KCL96" s="14"/>
      <c r="KCM96" s="14"/>
      <c r="KCN96" s="14"/>
      <c r="KCO96" s="14"/>
      <c r="KCP96" s="14"/>
      <c r="KCQ96" s="14"/>
      <c r="KCR96" s="14"/>
      <c r="KCS96" s="14"/>
      <c r="KCT96" s="14"/>
      <c r="KCU96" s="14"/>
      <c r="KCV96" s="14"/>
      <c r="KCW96" s="14"/>
      <c r="KCX96" s="14"/>
      <c r="KCY96" s="14"/>
      <c r="KCZ96" s="14"/>
      <c r="KDA96" s="14"/>
      <c r="KDB96" s="14"/>
      <c r="KDC96" s="14"/>
      <c r="KDD96" s="14"/>
      <c r="KDE96" s="14"/>
      <c r="KDF96" s="14"/>
      <c r="KDG96" s="14"/>
      <c r="KDH96" s="14"/>
      <c r="KDI96" s="14"/>
      <c r="KDJ96" s="14"/>
      <c r="KDK96" s="14"/>
      <c r="KDL96" s="14"/>
      <c r="KDM96" s="14"/>
      <c r="KDN96" s="14"/>
      <c r="KDO96" s="14"/>
      <c r="KDP96" s="14"/>
      <c r="KDQ96" s="14"/>
      <c r="KDR96" s="14"/>
      <c r="KDS96" s="14"/>
      <c r="KDT96" s="14"/>
      <c r="KDU96" s="14"/>
      <c r="KDV96" s="14"/>
      <c r="KDW96" s="14"/>
      <c r="KDX96" s="14"/>
      <c r="KDY96" s="14"/>
      <c r="KDZ96" s="14"/>
      <c r="KEA96" s="14"/>
      <c r="KEB96" s="14"/>
      <c r="KEC96" s="14"/>
      <c r="KED96" s="14"/>
      <c r="KEE96" s="14"/>
      <c r="KEF96" s="14"/>
      <c r="KEG96" s="14"/>
      <c r="KEH96" s="14"/>
      <c r="KEI96" s="14"/>
      <c r="KEJ96" s="14"/>
      <c r="KEK96" s="14"/>
      <c r="KEL96" s="14"/>
      <c r="KEM96" s="14"/>
      <c r="KEN96" s="14"/>
      <c r="KEO96" s="14"/>
      <c r="KEP96" s="14"/>
      <c r="KEQ96" s="14"/>
      <c r="KER96" s="14"/>
      <c r="KES96" s="14"/>
      <c r="KET96" s="14"/>
      <c r="KEU96" s="14"/>
      <c r="KEV96" s="14"/>
      <c r="KEW96" s="14"/>
      <c r="KEX96" s="14"/>
      <c r="KEY96" s="14"/>
      <c r="KEZ96" s="14"/>
      <c r="KFA96" s="14"/>
      <c r="KFB96" s="14"/>
      <c r="KFC96" s="14"/>
      <c r="KFD96" s="14"/>
      <c r="KFE96" s="14"/>
      <c r="KFF96" s="14"/>
      <c r="KFG96" s="14"/>
      <c r="KFH96" s="14"/>
      <c r="KFI96" s="14"/>
      <c r="KFJ96" s="14"/>
      <c r="KFK96" s="14"/>
      <c r="KFL96" s="14"/>
      <c r="KFM96" s="14"/>
      <c r="KFN96" s="14"/>
      <c r="KFO96" s="14"/>
      <c r="KFP96" s="14"/>
      <c r="KFQ96" s="14"/>
      <c r="KFR96" s="14"/>
      <c r="KFS96" s="14"/>
      <c r="KFT96" s="14"/>
      <c r="KFU96" s="14"/>
      <c r="KFV96" s="14"/>
      <c r="KFW96" s="14"/>
      <c r="KFX96" s="14"/>
      <c r="KFY96" s="14"/>
      <c r="KFZ96" s="14"/>
      <c r="KGA96" s="14"/>
      <c r="KGB96" s="14"/>
      <c r="KGC96" s="14"/>
      <c r="KGD96" s="14"/>
      <c r="KGE96" s="14"/>
      <c r="KGF96" s="14"/>
      <c r="KGG96" s="14"/>
      <c r="KGH96" s="14"/>
      <c r="KGI96" s="14"/>
      <c r="KGJ96" s="14"/>
      <c r="KGK96" s="14"/>
      <c r="KGL96" s="14"/>
      <c r="KGM96" s="14"/>
      <c r="KGN96" s="14"/>
      <c r="KGO96" s="14"/>
      <c r="KGP96" s="14"/>
      <c r="KGQ96" s="14"/>
      <c r="KGR96" s="14"/>
      <c r="KGS96" s="14"/>
      <c r="KGT96" s="14"/>
      <c r="KGU96" s="14"/>
      <c r="KGV96" s="14"/>
      <c r="KGW96" s="14"/>
      <c r="KGX96" s="14"/>
      <c r="KGY96" s="14"/>
      <c r="KGZ96" s="14"/>
      <c r="KHA96" s="14"/>
      <c r="KHB96" s="14"/>
      <c r="KHC96" s="14"/>
      <c r="KHD96" s="14"/>
      <c r="KHE96" s="14"/>
      <c r="KHF96" s="14"/>
      <c r="KHG96" s="14"/>
      <c r="KHH96" s="14"/>
      <c r="KHI96" s="14"/>
      <c r="KHJ96" s="14"/>
      <c r="KHK96" s="14"/>
      <c r="KHL96" s="14"/>
      <c r="KHM96" s="14"/>
      <c r="KHN96" s="14"/>
      <c r="KHO96" s="14"/>
      <c r="KHP96" s="14"/>
      <c r="KHQ96" s="14"/>
      <c r="KHR96" s="14"/>
      <c r="KHS96" s="14"/>
      <c r="KHT96" s="14"/>
      <c r="KHU96" s="14"/>
      <c r="KHV96" s="14"/>
      <c r="KHW96" s="14"/>
      <c r="KHX96" s="14"/>
      <c r="KHY96" s="14"/>
      <c r="KHZ96" s="14"/>
      <c r="KIA96" s="14"/>
      <c r="KIB96" s="14"/>
      <c r="KIC96" s="14"/>
      <c r="KID96" s="14"/>
      <c r="KIE96" s="14"/>
      <c r="KIF96" s="14"/>
      <c r="KIG96" s="14"/>
      <c r="KIH96" s="14"/>
      <c r="KII96" s="14"/>
      <c r="KIJ96" s="14"/>
      <c r="KIK96" s="14"/>
      <c r="KIL96" s="14"/>
      <c r="KIM96" s="14"/>
      <c r="KIN96" s="14"/>
      <c r="KIO96" s="14"/>
      <c r="KIP96" s="14"/>
      <c r="KIQ96" s="14"/>
      <c r="KIR96" s="14"/>
      <c r="KIS96" s="14"/>
      <c r="KIT96" s="14"/>
      <c r="KIU96" s="14"/>
      <c r="KIV96" s="14"/>
      <c r="KIW96" s="14"/>
      <c r="KIX96" s="14"/>
      <c r="KIY96" s="14"/>
      <c r="KIZ96" s="14"/>
      <c r="KJA96" s="14"/>
      <c r="KJB96" s="14"/>
      <c r="KJC96" s="14"/>
      <c r="KJD96" s="14"/>
      <c r="KJE96" s="14"/>
      <c r="KJF96" s="14"/>
      <c r="KJG96" s="14"/>
      <c r="KJH96" s="14"/>
      <c r="KJI96" s="14"/>
      <c r="KJJ96" s="14"/>
      <c r="KJK96" s="14"/>
      <c r="KJL96" s="14"/>
      <c r="KJM96" s="14"/>
      <c r="KJN96" s="14"/>
      <c r="KJO96" s="14"/>
      <c r="KJP96" s="14"/>
      <c r="KJQ96" s="14"/>
      <c r="KJR96" s="14"/>
      <c r="KJS96" s="14"/>
      <c r="KJT96" s="14"/>
      <c r="KJU96" s="14"/>
      <c r="KJV96" s="14"/>
      <c r="KJW96" s="14"/>
      <c r="KJX96" s="14"/>
      <c r="KJY96" s="14"/>
      <c r="KJZ96" s="14"/>
      <c r="KKA96" s="14"/>
      <c r="KKB96" s="14"/>
      <c r="KKC96" s="14"/>
      <c r="KKD96" s="14"/>
      <c r="KKE96" s="14"/>
      <c r="KKF96" s="14"/>
      <c r="KKG96" s="14"/>
      <c r="KKH96" s="14"/>
      <c r="KKI96" s="14"/>
      <c r="KKJ96" s="14"/>
      <c r="KKK96" s="14"/>
      <c r="KKL96" s="14"/>
      <c r="KKM96" s="14"/>
      <c r="KKN96" s="14"/>
      <c r="KKO96" s="14"/>
      <c r="KKP96" s="14"/>
      <c r="KKQ96" s="14"/>
      <c r="KKR96" s="14"/>
      <c r="KKS96" s="14"/>
      <c r="KKT96" s="14"/>
      <c r="KKU96" s="14"/>
      <c r="KKV96" s="14"/>
      <c r="KKW96" s="14"/>
      <c r="KKX96" s="14"/>
      <c r="KKY96" s="14"/>
      <c r="KKZ96" s="14"/>
      <c r="KLA96" s="14"/>
      <c r="KLB96" s="14"/>
      <c r="KLC96" s="14"/>
      <c r="KLD96" s="14"/>
      <c r="KLE96" s="14"/>
      <c r="KLF96" s="14"/>
      <c r="KLG96" s="14"/>
      <c r="KLH96" s="14"/>
      <c r="KLI96" s="14"/>
      <c r="KLJ96" s="14"/>
      <c r="KLK96" s="14"/>
      <c r="KLL96" s="14"/>
      <c r="KLM96" s="14"/>
      <c r="KLN96" s="14"/>
      <c r="KLO96" s="14"/>
      <c r="KLP96" s="14"/>
      <c r="KLQ96" s="14"/>
      <c r="KLR96" s="14"/>
      <c r="KLS96" s="14"/>
      <c r="KLT96" s="14"/>
      <c r="KLU96" s="14"/>
      <c r="KLV96" s="14"/>
      <c r="KLW96" s="14"/>
      <c r="KLX96" s="14"/>
      <c r="KLY96" s="14"/>
      <c r="KLZ96" s="14"/>
      <c r="KMA96" s="14"/>
      <c r="KMB96" s="14"/>
      <c r="KMC96" s="14"/>
      <c r="KMD96" s="14"/>
      <c r="KME96" s="14"/>
      <c r="KMF96" s="14"/>
      <c r="KMG96" s="14"/>
      <c r="KMH96" s="14"/>
      <c r="KMI96" s="14"/>
      <c r="KMJ96" s="14"/>
      <c r="KMK96" s="14"/>
      <c r="KML96" s="14"/>
      <c r="KMM96" s="14"/>
      <c r="KMN96" s="14"/>
      <c r="KMO96" s="14"/>
      <c r="KMP96" s="14"/>
      <c r="KMQ96" s="14"/>
      <c r="KMR96" s="14"/>
      <c r="KMS96" s="14"/>
      <c r="KMT96" s="14"/>
      <c r="KMU96" s="14"/>
      <c r="KMV96" s="14"/>
      <c r="KMW96" s="14"/>
      <c r="KMX96" s="14"/>
      <c r="KMY96" s="14"/>
      <c r="KMZ96" s="14"/>
      <c r="KNA96" s="14"/>
      <c r="KNB96" s="14"/>
      <c r="KNC96" s="14"/>
      <c r="KND96" s="14"/>
      <c r="KNE96" s="14"/>
      <c r="KNF96" s="14"/>
      <c r="KNG96" s="14"/>
      <c r="KNH96" s="14"/>
      <c r="KNI96" s="14"/>
      <c r="KNJ96" s="14"/>
      <c r="KNK96" s="14"/>
      <c r="KNL96" s="14"/>
      <c r="KNM96" s="14"/>
      <c r="KNN96" s="14"/>
      <c r="KNO96" s="14"/>
      <c r="KNP96" s="14"/>
      <c r="KNQ96" s="14"/>
      <c r="KNR96" s="14"/>
      <c r="KNS96" s="14"/>
      <c r="KNT96" s="14"/>
      <c r="KNU96" s="14"/>
      <c r="KNV96" s="14"/>
      <c r="KNW96" s="14"/>
      <c r="KNX96" s="14"/>
      <c r="KNY96" s="14"/>
      <c r="KNZ96" s="14"/>
      <c r="KOA96" s="14"/>
      <c r="KOB96" s="14"/>
      <c r="KOC96" s="14"/>
      <c r="KOD96" s="14"/>
      <c r="KOE96" s="14"/>
      <c r="KOF96" s="14"/>
      <c r="KOG96" s="14"/>
      <c r="KOH96" s="14"/>
      <c r="KOI96" s="14"/>
      <c r="KOJ96" s="14"/>
      <c r="KOK96" s="14"/>
      <c r="KOL96" s="14"/>
      <c r="KOM96" s="14"/>
      <c r="KON96" s="14"/>
      <c r="KOO96" s="14"/>
      <c r="KOP96" s="14"/>
      <c r="KOQ96" s="14"/>
      <c r="KOR96" s="14"/>
      <c r="KOS96" s="14"/>
      <c r="KOT96" s="14"/>
      <c r="KOU96" s="14"/>
      <c r="KOV96" s="14"/>
      <c r="KOW96" s="14"/>
      <c r="KOX96" s="14"/>
      <c r="KOY96" s="14"/>
      <c r="KOZ96" s="14"/>
      <c r="KPA96" s="14"/>
      <c r="KPB96" s="14"/>
      <c r="KPC96" s="14"/>
      <c r="KPD96" s="14"/>
      <c r="KPE96" s="14"/>
      <c r="KPF96" s="14"/>
      <c r="KPG96" s="14"/>
      <c r="KPH96" s="14"/>
      <c r="KPI96" s="14"/>
      <c r="KPJ96" s="14"/>
      <c r="KPK96" s="14"/>
      <c r="KPL96" s="14"/>
      <c r="KPM96" s="14"/>
      <c r="KPN96" s="14"/>
      <c r="KPO96" s="14"/>
      <c r="KPP96" s="14"/>
      <c r="KPQ96" s="14"/>
      <c r="KPR96" s="14"/>
      <c r="KPS96" s="14"/>
      <c r="KPT96" s="14"/>
      <c r="KPU96" s="14"/>
      <c r="KPV96" s="14"/>
      <c r="KPW96" s="14"/>
      <c r="KPX96" s="14"/>
      <c r="KPY96" s="14"/>
      <c r="KPZ96" s="14"/>
      <c r="KQA96" s="14"/>
      <c r="KQB96" s="14"/>
      <c r="KQC96" s="14"/>
      <c r="KQD96" s="14"/>
      <c r="KQE96" s="14"/>
      <c r="KQF96" s="14"/>
      <c r="KQG96" s="14"/>
      <c r="KQH96" s="14"/>
      <c r="KQI96" s="14"/>
      <c r="KQJ96" s="14"/>
      <c r="KQK96" s="14"/>
      <c r="KQL96" s="14"/>
      <c r="KQM96" s="14"/>
      <c r="KQN96" s="14"/>
      <c r="KQO96" s="14"/>
      <c r="KQP96" s="14"/>
      <c r="KQQ96" s="14"/>
      <c r="KQR96" s="14"/>
      <c r="KQS96" s="14"/>
      <c r="KQT96" s="14"/>
      <c r="KQU96" s="14"/>
      <c r="KQV96" s="14"/>
      <c r="KQW96" s="14"/>
      <c r="KQX96" s="14"/>
      <c r="KQY96" s="14"/>
      <c r="KQZ96" s="14"/>
      <c r="KRA96" s="14"/>
      <c r="KRB96" s="14"/>
      <c r="KRC96" s="14"/>
      <c r="KRD96" s="14"/>
      <c r="KRE96" s="14"/>
      <c r="KRF96" s="14"/>
      <c r="KRG96" s="14"/>
      <c r="KRH96" s="14"/>
      <c r="KRI96" s="14"/>
      <c r="KRJ96" s="14"/>
      <c r="KRK96" s="14"/>
      <c r="KRL96" s="14"/>
      <c r="KRM96" s="14"/>
      <c r="KRN96" s="14"/>
      <c r="KRO96" s="14"/>
      <c r="KRP96" s="14"/>
      <c r="KRQ96" s="14"/>
      <c r="KRR96" s="14"/>
      <c r="KRS96" s="14"/>
      <c r="KRT96" s="14"/>
      <c r="KRU96" s="14"/>
      <c r="KRV96" s="14"/>
      <c r="KRW96" s="14"/>
      <c r="KRX96" s="14"/>
      <c r="KRY96" s="14"/>
      <c r="KRZ96" s="14"/>
      <c r="KSA96" s="14"/>
      <c r="KSB96" s="14"/>
      <c r="KSC96" s="14"/>
      <c r="KSD96" s="14"/>
      <c r="KSE96" s="14"/>
      <c r="KSF96" s="14"/>
      <c r="KSG96" s="14"/>
      <c r="KSH96" s="14"/>
      <c r="KSI96" s="14"/>
      <c r="KSJ96" s="14"/>
      <c r="KSK96" s="14"/>
      <c r="KSL96" s="14"/>
      <c r="KSM96" s="14"/>
      <c r="KSN96" s="14"/>
      <c r="KSO96" s="14"/>
      <c r="KSP96" s="14"/>
      <c r="KSQ96" s="14"/>
      <c r="KSR96" s="14"/>
      <c r="KSS96" s="14"/>
      <c r="KST96" s="14"/>
      <c r="KSU96" s="14"/>
      <c r="KSV96" s="14"/>
      <c r="KSW96" s="14"/>
      <c r="KSX96" s="14"/>
      <c r="KSY96" s="14"/>
      <c r="KSZ96" s="14"/>
      <c r="KTA96" s="14"/>
      <c r="KTB96" s="14"/>
      <c r="KTC96" s="14"/>
      <c r="KTD96" s="14"/>
      <c r="KTE96" s="14"/>
      <c r="KTF96" s="14"/>
      <c r="KTG96" s="14"/>
      <c r="KTH96" s="14"/>
      <c r="KTI96" s="14"/>
      <c r="KTJ96" s="14"/>
      <c r="KTK96" s="14"/>
      <c r="KTL96" s="14"/>
      <c r="KTM96" s="14"/>
      <c r="KTN96" s="14"/>
      <c r="KTO96" s="14"/>
      <c r="KTP96" s="14"/>
      <c r="KTQ96" s="14"/>
      <c r="KTR96" s="14"/>
      <c r="KTS96" s="14"/>
      <c r="KTT96" s="14"/>
      <c r="KTU96" s="14"/>
      <c r="KTV96" s="14"/>
      <c r="KTW96" s="14"/>
      <c r="KTX96" s="14"/>
      <c r="KTY96" s="14"/>
      <c r="KTZ96" s="14"/>
      <c r="KUA96" s="14"/>
      <c r="KUB96" s="14"/>
      <c r="KUC96" s="14"/>
      <c r="KUD96" s="14"/>
      <c r="KUE96" s="14"/>
      <c r="KUF96" s="14"/>
      <c r="KUG96" s="14"/>
      <c r="KUH96" s="14"/>
      <c r="KUI96" s="14"/>
      <c r="KUJ96" s="14"/>
      <c r="KUK96" s="14"/>
      <c r="KUL96" s="14"/>
      <c r="KUM96" s="14"/>
      <c r="KUN96" s="14"/>
      <c r="KUO96" s="14"/>
      <c r="KUP96" s="14"/>
      <c r="KUQ96" s="14"/>
      <c r="KUR96" s="14"/>
      <c r="KUS96" s="14"/>
      <c r="KUT96" s="14"/>
      <c r="KUU96" s="14"/>
      <c r="KUV96" s="14"/>
      <c r="KUW96" s="14"/>
      <c r="KUX96" s="14"/>
      <c r="KUY96" s="14"/>
      <c r="KUZ96" s="14"/>
      <c r="KVA96" s="14"/>
      <c r="KVB96" s="14"/>
      <c r="KVC96" s="14"/>
      <c r="KVD96" s="14"/>
      <c r="KVE96" s="14"/>
      <c r="KVF96" s="14"/>
      <c r="KVG96" s="14"/>
      <c r="KVH96" s="14"/>
      <c r="KVI96" s="14"/>
      <c r="KVJ96" s="14"/>
      <c r="KVK96" s="14"/>
      <c r="KVL96" s="14"/>
      <c r="KVM96" s="14"/>
      <c r="KVN96" s="14"/>
      <c r="KVO96" s="14"/>
      <c r="KVP96" s="14"/>
      <c r="KVQ96" s="14"/>
      <c r="KVR96" s="14"/>
      <c r="KVS96" s="14"/>
      <c r="KVT96" s="14"/>
      <c r="KVU96" s="14"/>
      <c r="KVV96" s="14"/>
      <c r="KVW96" s="14"/>
      <c r="KVX96" s="14"/>
      <c r="KVY96" s="14"/>
      <c r="KVZ96" s="14"/>
      <c r="KWA96" s="14"/>
      <c r="KWB96" s="14"/>
      <c r="KWC96" s="14"/>
      <c r="KWD96" s="14"/>
      <c r="KWE96" s="14"/>
      <c r="KWF96" s="14"/>
      <c r="KWG96" s="14"/>
      <c r="KWH96" s="14"/>
      <c r="KWI96" s="14"/>
      <c r="KWJ96" s="14"/>
      <c r="KWK96" s="14"/>
      <c r="KWL96" s="14"/>
      <c r="KWM96" s="14"/>
      <c r="KWN96" s="14"/>
      <c r="KWO96" s="14"/>
      <c r="KWP96" s="14"/>
      <c r="KWQ96" s="14"/>
      <c r="KWR96" s="14"/>
      <c r="KWS96" s="14"/>
      <c r="KWT96" s="14"/>
      <c r="KWU96" s="14"/>
      <c r="KWV96" s="14"/>
      <c r="KWW96" s="14"/>
      <c r="KWX96" s="14"/>
      <c r="KWY96" s="14"/>
      <c r="KWZ96" s="14"/>
      <c r="KXA96" s="14"/>
      <c r="KXB96" s="14"/>
      <c r="KXC96" s="14"/>
      <c r="KXD96" s="14"/>
      <c r="KXE96" s="14"/>
      <c r="KXF96" s="14"/>
      <c r="KXG96" s="14"/>
      <c r="KXH96" s="14"/>
      <c r="KXI96" s="14"/>
      <c r="KXJ96" s="14"/>
      <c r="KXK96" s="14"/>
      <c r="KXL96" s="14"/>
      <c r="KXM96" s="14"/>
      <c r="KXN96" s="14"/>
      <c r="KXO96" s="14"/>
      <c r="KXP96" s="14"/>
      <c r="KXQ96" s="14"/>
      <c r="KXR96" s="14"/>
      <c r="KXS96" s="14"/>
      <c r="KXT96" s="14"/>
      <c r="KXU96" s="14"/>
      <c r="KXV96" s="14"/>
      <c r="KXW96" s="14"/>
      <c r="KXX96" s="14"/>
      <c r="KXY96" s="14"/>
      <c r="KXZ96" s="14"/>
      <c r="KYA96" s="14"/>
      <c r="KYB96" s="14"/>
      <c r="KYC96" s="14"/>
      <c r="KYD96" s="14"/>
      <c r="KYE96" s="14"/>
      <c r="KYF96" s="14"/>
      <c r="KYG96" s="14"/>
      <c r="KYH96" s="14"/>
      <c r="KYI96" s="14"/>
      <c r="KYJ96" s="14"/>
      <c r="KYK96" s="14"/>
      <c r="KYL96" s="14"/>
      <c r="KYM96" s="14"/>
      <c r="KYN96" s="14"/>
      <c r="KYO96" s="14"/>
      <c r="KYP96" s="14"/>
      <c r="KYQ96" s="14"/>
      <c r="KYR96" s="14"/>
      <c r="KYS96" s="14"/>
      <c r="KYT96" s="14"/>
      <c r="KYU96" s="14"/>
      <c r="KYV96" s="14"/>
      <c r="KYW96" s="14"/>
      <c r="KYX96" s="14"/>
      <c r="KYY96" s="14"/>
      <c r="KYZ96" s="14"/>
      <c r="KZA96" s="14"/>
      <c r="KZB96" s="14"/>
      <c r="KZC96" s="14"/>
      <c r="KZD96" s="14"/>
      <c r="KZE96" s="14"/>
      <c r="KZF96" s="14"/>
      <c r="KZG96" s="14"/>
      <c r="KZH96" s="14"/>
      <c r="KZI96" s="14"/>
      <c r="KZJ96" s="14"/>
      <c r="KZK96" s="14"/>
      <c r="KZL96" s="14"/>
      <c r="KZM96" s="14"/>
      <c r="KZN96" s="14"/>
      <c r="KZO96" s="14"/>
      <c r="KZP96" s="14"/>
      <c r="KZQ96" s="14"/>
      <c r="KZR96" s="14"/>
      <c r="KZS96" s="14"/>
      <c r="KZT96" s="14"/>
      <c r="KZU96" s="14"/>
      <c r="KZV96" s="14"/>
      <c r="KZW96" s="14"/>
      <c r="KZX96" s="14"/>
      <c r="KZY96" s="14"/>
      <c r="KZZ96" s="14"/>
      <c r="LAA96" s="14"/>
      <c r="LAB96" s="14"/>
      <c r="LAC96" s="14"/>
      <c r="LAD96" s="14"/>
      <c r="LAE96" s="14"/>
      <c r="LAF96" s="14"/>
      <c r="LAG96" s="14"/>
      <c r="LAH96" s="14"/>
      <c r="LAI96" s="14"/>
      <c r="LAJ96" s="14"/>
      <c r="LAK96" s="14"/>
      <c r="LAL96" s="14"/>
      <c r="LAM96" s="14"/>
      <c r="LAN96" s="14"/>
      <c r="LAO96" s="14"/>
      <c r="LAP96" s="14"/>
      <c r="LAQ96" s="14"/>
      <c r="LAR96" s="14"/>
      <c r="LAS96" s="14"/>
      <c r="LAT96" s="14"/>
      <c r="LAU96" s="14"/>
      <c r="LAV96" s="14"/>
      <c r="LAW96" s="14"/>
      <c r="LAX96" s="14"/>
      <c r="LAY96" s="14"/>
      <c r="LAZ96" s="14"/>
      <c r="LBA96" s="14"/>
      <c r="LBB96" s="14"/>
      <c r="LBC96" s="14"/>
      <c r="LBD96" s="14"/>
      <c r="LBE96" s="14"/>
      <c r="LBF96" s="14"/>
      <c r="LBG96" s="14"/>
      <c r="LBH96" s="14"/>
      <c r="LBI96" s="14"/>
      <c r="LBJ96" s="14"/>
      <c r="LBK96" s="14"/>
      <c r="LBL96" s="14"/>
      <c r="LBM96" s="14"/>
      <c r="LBN96" s="14"/>
      <c r="LBO96" s="14"/>
      <c r="LBP96" s="14"/>
      <c r="LBQ96" s="14"/>
      <c r="LBR96" s="14"/>
      <c r="LBS96" s="14"/>
      <c r="LBT96" s="14"/>
      <c r="LBU96" s="14"/>
      <c r="LBV96" s="14"/>
      <c r="LBW96" s="14"/>
      <c r="LBX96" s="14"/>
      <c r="LBY96" s="14"/>
      <c r="LBZ96" s="14"/>
      <c r="LCA96" s="14"/>
      <c r="LCB96" s="14"/>
      <c r="LCC96" s="14"/>
      <c r="LCD96" s="14"/>
      <c r="LCE96" s="14"/>
      <c r="LCF96" s="14"/>
      <c r="LCG96" s="14"/>
      <c r="LCH96" s="14"/>
      <c r="LCI96" s="14"/>
      <c r="LCJ96" s="14"/>
      <c r="LCK96" s="14"/>
      <c r="LCL96" s="14"/>
      <c r="LCM96" s="14"/>
      <c r="LCN96" s="14"/>
      <c r="LCO96" s="14"/>
      <c r="LCP96" s="14"/>
      <c r="LCQ96" s="14"/>
      <c r="LCR96" s="14"/>
      <c r="LCS96" s="14"/>
      <c r="LCT96" s="14"/>
      <c r="LCU96" s="14"/>
      <c r="LCV96" s="14"/>
      <c r="LCW96" s="14"/>
      <c r="LCX96" s="14"/>
      <c r="LCY96" s="14"/>
      <c r="LCZ96" s="14"/>
      <c r="LDA96" s="14"/>
      <c r="LDB96" s="14"/>
      <c r="LDC96" s="14"/>
      <c r="LDD96" s="14"/>
      <c r="LDE96" s="14"/>
      <c r="LDF96" s="14"/>
      <c r="LDG96" s="14"/>
      <c r="LDH96" s="14"/>
      <c r="LDI96" s="14"/>
      <c r="LDJ96" s="14"/>
      <c r="LDK96" s="14"/>
      <c r="LDL96" s="14"/>
      <c r="LDM96" s="14"/>
      <c r="LDN96" s="14"/>
      <c r="LDO96" s="14"/>
      <c r="LDP96" s="14"/>
      <c r="LDQ96" s="14"/>
      <c r="LDR96" s="14"/>
      <c r="LDS96" s="14"/>
      <c r="LDT96" s="14"/>
      <c r="LDU96" s="14"/>
      <c r="LDV96" s="14"/>
      <c r="LDW96" s="14"/>
      <c r="LDX96" s="14"/>
      <c r="LDY96" s="14"/>
      <c r="LDZ96" s="14"/>
      <c r="LEA96" s="14"/>
      <c r="LEB96" s="14"/>
      <c r="LEC96" s="14"/>
      <c r="LED96" s="14"/>
      <c r="LEE96" s="14"/>
      <c r="LEF96" s="14"/>
      <c r="LEG96" s="14"/>
      <c r="LEH96" s="14"/>
      <c r="LEI96" s="14"/>
      <c r="LEJ96" s="14"/>
      <c r="LEK96" s="14"/>
      <c r="LEL96" s="14"/>
      <c r="LEM96" s="14"/>
      <c r="LEN96" s="14"/>
      <c r="LEO96" s="14"/>
      <c r="LEP96" s="14"/>
      <c r="LEQ96" s="14"/>
      <c r="LER96" s="14"/>
      <c r="LES96" s="14"/>
      <c r="LET96" s="14"/>
      <c r="LEU96" s="14"/>
      <c r="LEV96" s="14"/>
      <c r="LEW96" s="14"/>
      <c r="LEX96" s="14"/>
      <c r="LEY96" s="14"/>
      <c r="LEZ96" s="14"/>
      <c r="LFA96" s="14"/>
      <c r="LFB96" s="14"/>
      <c r="LFC96" s="14"/>
      <c r="LFD96" s="14"/>
      <c r="LFE96" s="14"/>
      <c r="LFF96" s="14"/>
      <c r="LFG96" s="14"/>
      <c r="LFH96" s="14"/>
      <c r="LFI96" s="14"/>
      <c r="LFJ96" s="14"/>
      <c r="LFK96" s="14"/>
      <c r="LFL96" s="14"/>
      <c r="LFM96" s="14"/>
      <c r="LFN96" s="14"/>
      <c r="LFO96" s="14"/>
      <c r="LFP96" s="14"/>
      <c r="LFQ96" s="14"/>
      <c r="LFR96" s="14"/>
      <c r="LFS96" s="14"/>
      <c r="LFT96" s="14"/>
      <c r="LFU96" s="14"/>
      <c r="LFV96" s="14"/>
      <c r="LFW96" s="14"/>
      <c r="LFX96" s="14"/>
      <c r="LFY96" s="14"/>
      <c r="LFZ96" s="14"/>
      <c r="LGA96" s="14"/>
      <c r="LGB96" s="14"/>
      <c r="LGC96" s="14"/>
      <c r="LGD96" s="14"/>
      <c r="LGE96" s="14"/>
      <c r="LGF96" s="14"/>
      <c r="LGG96" s="14"/>
      <c r="LGH96" s="14"/>
      <c r="LGI96" s="14"/>
      <c r="LGJ96" s="14"/>
      <c r="LGK96" s="14"/>
      <c r="LGL96" s="14"/>
      <c r="LGM96" s="14"/>
      <c r="LGN96" s="14"/>
      <c r="LGO96" s="14"/>
      <c r="LGP96" s="14"/>
      <c r="LGQ96" s="14"/>
      <c r="LGR96" s="14"/>
      <c r="LGS96" s="14"/>
      <c r="LGT96" s="14"/>
      <c r="LGU96" s="14"/>
      <c r="LGV96" s="14"/>
      <c r="LGW96" s="14"/>
      <c r="LGX96" s="14"/>
      <c r="LGY96" s="14"/>
      <c r="LGZ96" s="14"/>
      <c r="LHA96" s="14"/>
      <c r="LHB96" s="14"/>
      <c r="LHC96" s="14"/>
      <c r="LHD96" s="14"/>
      <c r="LHE96" s="14"/>
      <c r="LHF96" s="14"/>
      <c r="LHG96" s="14"/>
      <c r="LHH96" s="14"/>
      <c r="LHI96" s="14"/>
      <c r="LHJ96" s="14"/>
      <c r="LHK96" s="14"/>
      <c r="LHL96" s="14"/>
      <c r="LHM96" s="14"/>
      <c r="LHN96" s="14"/>
      <c r="LHO96" s="14"/>
      <c r="LHP96" s="14"/>
      <c r="LHQ96" s="14"/>
      <c r="LHR96" s="14"/>
      <c r="LHS96" s="14"/>
      <c r="LHT96" s="14"/>
      <c r="LHU96" s="14"/>
      <c r="LHV96" s="14"/>
      <c r="LHW96" s="14"/>
      <c r="LHX96" s="14"/>
      <c r="LHY96" s="14"/>
      <c r="LHZ96" s="14"/>
      <c r="LIA96" s="14"/>
      <c r="LIB96" s="14"/>
      <c r="LIC96" s="14"/>
      <c r="LID96" s="14"/>
      <c r="LIE96" s="14"/>
      <c r="LIF96" s="14"/>
      <c r="LIG96" s="14"/>
      <c r="LIH96" s="14"/>
      <c r="LII96" s="14"/>
      <c r="LIJ96" s="14"/>
      <c r="LIK96" s="14"/>
      <c r="LIL96" s="14"/>
      <c r="LIM96" s="14"/>
      <c r="LIN96" s="14"/>
      <c r="LIO96" s="14"/>
      <c r="LIP96" s="14"/>
      <c r="LIQ96" s="14"/>
      <c r="LIR96" s="14"/>
      <c r="LIS96" s="14"/>
      <c r="LIT96" s="14"/>
      <c r="LIU96" s="14"/>
      <c r="LIV96" s="14"/>
      <c r="LIW96" s="14"/>
      <c r="LIX96" s="14"/>
      <c r="LIY96" s="14"/>
      <c r="LIZ96" s="14"/>
      <c r="LJA96" s="14"/>
      <c r="LJB96" s="14"/>
      <c r="LJC96" s="14"/>
      <c r="LJD96" s="14"/>
      <c r="LJE96" s="14"/>
      <c r="LJF96" s="14"/>
      <c r="LJG96" s="14"/>
      <c r="LJH96" s="14"/>
      <c r="LJI96" s="14"/>
      <c r="LJJ96" s="14"/>
      <c r="LJK96" s="14"/>
      <c r="LJL96" s="14"/>
      <c r="LJM96" s="14"/>
      <c r="LJN96" s="14"/>
      <c r="LJO96" s="14"/>
      <c r="LJP96" s="14"/>
      <c r="LJQ96" s="14"/>
      <c r="LJR96" s="14"/>
      <c r="LJS96" s="14"/>
      <c r="LJT96" s="14"/>
      <c r="LJU96" s="14"/>
      <c r="LJV96" s="14"/>
      <c r="LJW96" s="14"/>
      <c r="LJX96" s="14"/>
      <c r="LJY96" s="14"/>
      <c r="LJZ96" s="14"/>
      <c r="LKA96" s="14"/>
      <c r="LKB96" s="14"/>
      <c r="LKC96" s="14"/>
      <c r="LKD96" s="14"/>
      <c r="LKE96" s="14"/>
      <c r="LKF96" s="14"/>
      <c r="LKG96" s="14"/>
      <c r="LKH96" s="14"/>
      <c r="LKI96" s="14"/>
      <c r="LKJ96" s="14"/>
      <c r="LKK96" s="14"/>
      <c r="LKL96" s="14"/>
      <c r="LKM96" s="14"/>
      <c r="LKN96" s="14"/>
      <c r="LKO96" s="14"/>
      <c r="LKP96" s="14"/>
      <c r="LKQ96" s="14"/>
      <c r="LKR96" s="14"/>
      <c r="LKS96" s="14"/>
      <c r="LKT96" s="14"/>
      <c r="LKU96" s="14"/>
      <c r="LKV96" s="14"/>
      <c r="LKW96" s="14"/>
      <c r="LKX96" s="14"/>
      <c r="LKY96" s="14"/>
      <c r="LKZ96" s="14"/>
      <c r="LLA96" s="14"/>
      <c r="LLB96" s="14"/>
      <c r="LLC96" s="14"/>
      <c r="LLD96" s="14"/>
      <c r="LLE96" s="14"/>
      <c r="LLF96" s="14"/>
      <c r="LLG96" s="14"/>
      <c r="LLH96" s="14"/>
      <c r="LLI96" s="14"/>
      <c r="LLJ96" s="14"/>
      <c r="LLK96" s="14"/>
      <c r="LLL96" s="14"/>
      <c r="LLM96" s="14"/>
      <c r="LLN96" s="14"/>
      <c r="LLO96" s="14"/>
      <c r="LLP96" s="14"/>
      <c r="LLQ96" s="14"/>
      <c r="LLR96" s="14"/>
      <c r="LLS96" s="14"/>
      <c r="LLT96" s="14"/>
      <c r="LLU96" s="14"/>
      <c r="LLV96" s="14"/>
      <c r="LLW96" s="14"/>
      <c r="LLX96" s="14"/>
      <c r="LLY96" s="14"/>
      <c r="LLZ96" s="14"/>
      <c r="LMA96" s="14"/>
      <c r="LMB96" s="14"/>
      <c r="LMC96" s="14"/>
      <c r="LMD96" s="14"/>
      <c r="LME96" s="14"/>
      <c r="LMF96" s="14"/>
      <c r="LMG96" s="14"/>
      <c r="LMH96" s="14"/>
      <c r="LMI96" s="14"/>
      <c r="LMJ96" s="14"/>
      <c r="LMK96" s="14"/>
      <c r="LML96" s="14"/>
      <c r="LMM96" s="14"/>
      <c r="LMN96" s="14"/>
      <c r="LMO96" s="14"/>
      <c r="LMP96" s="14"/>
      <c r="LMQ96" s="14"/>
      <c r="LMR96" s="14"/>
      <c r="LMS96" s="14"/>
      <c r="LMT96" s="14"/>
      <c r="LMU96" s="14"/>
      <c r="LMV96" s="14"/>
      <c r="LMW96" s="14"/>
      <c r="LMX96" s="14"/>
      <c r="LMY96" s="14"/>
      <c r="LMZ96" s="14"/>
      <c r="LNA96" s="14"/>
      <c r="LNB96" s="14"/>
      <c r="LNC96" s="14"/>
      <c r="LND96" s="14"/>
      <c r="LNE96" s="14"/>
      <c r="LNF96" s="14"/>
      <c r="LNG96" s="14"/>
      <c r="LNH96" s="14"/>
      <c r="LNI96" s="14"/>
      <c r="LNJ96" s="14"/>
      <c r="LNK96" s="14"/>
      <c r="LNL96" s="14"/>
      <c r="LNM96" s="14"/>
      <c r="LNN96" s="14"/>
      <c r="LNO96" s="14"/>
      <c r="LNP96" s="14"/>
      <c r="LNQ96" s="14"/>
      <c r="LNR96" s="14"/>
      <c r="LNS96" s="14"/>
      <c r="LNT96" s="14"/>
      <c r="LNU96" s="14"/>
      <c r="LNV96" s="14"/>
      <c r="LNW96" s="14"/>
      <c r="LNX96" s="14"/>
      <c r="LNY96" s="14"/>
      <c r="LNZ96" s="14"/>
      <c r="LOA96" s="14"/>
      <c r="LOB96" s="14"/>
      <c r="LOC96" s="14"/>
      <c r="LOD96" s="14"/>
      <c r="LOE96" s="14"/>
      <c r="LOF96" s="14"/>
      <c r="LOG96" s="14"/>
      <c r="LOH96" s="14"/>
      <c r="LOI96" s="14"/>
      <c r="LOJ96" s="14"/>
      <c r="LOK96" s="14"/>
      <c r="LOL96" s="14"/>
      <c r="LOM96" s="14"/>
      <c r="LON96" s="14"/>
      <c r="LOO96" s="14"/>
      <c r="LOP96" s="14"/>
      <c r="LOQ96" s="14"/>
      <c r="LOR96" s="14"/>
      <c r="LOS96" s="14"/>
      <c r="LOT96" s="14"/>
      <c r="LOU96" s="14"/>
      <c r="LOV96" s="14"/>
      <c r="LOW96" s="14"/>
      <c r="LOX96" s="14"/>
      <c r="LOY96" s="14"/>
      <c r="LOZ96" s="14"/>
      <c r="LPA96" s="14"/>
      <c r="LPB96" s="14"/>
      <c r="LPC96" s="14"/>
      <c r="LPD96" s="14"/>
      <c r="LPE96" s="14"/>
      <c r="LPF96" s="14"/>
      <c r="LPG96" s="14"/>
      <c r="LPH96" s="14"/>
      <c r="LPI96" s="14"/>
      <c r="LPJ96" s="14"/>
      <c r="LPK96" s="14"/>
      <c r="LPL96" s="14"/>
      <c r="LPM96" s="14"/>
      <c r="LPN96" s="14"/>
      <c r="LPO96" s="14"/>
      <c r="LPP96" s="14"/>
      <c r="LPQ96" s="14"/>
      <c r="LPR96" s="14"/>
      <c r="LPS96" s="14"/>
      <c r="LPT96" s="14"/>
      <c r="LPU96" s="14"/>
      <c r="LPV96" s="14"/>
      <c r="LPW96" s="14"/>
      <c r="LPX96" s="14"/>
      <c r="LPY96" s="14"/>
      <c r="LPZ96" s="14"/>
      <c r="LQA96" s="14"/>
      <c r="LQB96" s="14"/>
      <c r="LQC96" s="14"/>
      <c r="LQD96" s="14"/>
      <c r="LQE96" s="14"/>
      <c r="LQF96" s="14"/>
      <c r="LQG96" s="14"/>
      <c r="LQH96" s="14"/>
      <c r="LQI96" s="14"/>
      <c r="LQJ96" s="14"/>
      <c r="LQK96" s="14"/>
      <c r="LQL96" s="14"/>
      <c r="LQM96" s="14"/>
      <c r="LQN96" s="14"/>
      <c r="LQO96" s="14"/>
      <c r="LQP96" s="14"/>
      <c r="LQQ96" s="14"/>
      <c r="LQR96" s="14"/>
      <c r="LQS96" s="14"/>
      <c r="LQT96" s="14"/>
      <c r="LQU96" s="14"/>
      <c r="LQV96" s="14"/>
      <c r="LQW96" s="14"/>
      <c r="LQX96" s="14"/>
      <c r="LQY96" s="14"/>
      <c r="LQZ96" s="14"/>
      <c r="LRA96" s="14"/>
      <c r="LRB96" s="14"/>
      <c r="LRC96" s="14"/>
      <c r="LRD96" s="14"/>
      <c r="LRE96" s="14"/>
      <c r="LRF96" s="14"/>
      <c r="LRG96" s="14"/>
      <c r="LRH96" s="14"/>
      <c r="LRI96" s="14"/>
      <c r="LRJ96" s="14"/>
      <c r="LRK96" s="14"/>
      <c r="LRL96" s="14"/>
      <c r="LRM96" s="14"/>
      <c r="LRN96" s="14"/>
      <c r="LRO96" s="14"/>
      <c r="LRP96" s="14"/>
      <c r="LRQ96" s="14"/>
      <c r="LRR96" s="14"/>
      <c r="LRS96" s="14"/>
      <c r="LRT96" s="14"/>
      <c r="LRU96" s="14"/>
      <c r="LRV96" s="14"/>
      <c r="LRW96" s="14"/>
      <c r="LRX96" s="14"/>
      <c r="LRY96" s="14"/>
      <c r="LRZ96" s="14"/>
      <c r="LSA96" s="14"/>
      <c r="LSB96" s="14"/>
      <c r="LSC96" s="14"/>
      <c r="LSD96" s="14"/>
      <c r="LSE96" s="14"/>
      <c r="LSF96" s="14"/>
      <c r="LSG96" s="14"/>
      <c r="LSH96" s="14"/>
      <c r="LSI96" s="14"/>
      <c r="LSJ96" s="14"/>
      <c r="LSK96" s="14"/>
      <c r="LSL96" s="14"/>
      <c r="LSM96" s="14"/>
      <c r="LSN96" s="14"/>
      <c r="LSO96" s="14"/>
      <c r="LSP96" s="14"/>
      <c r="LSQ96" s="14"/>
      <c r="LSR96" s="14"/>
      <c r="LSS96" s="14"/>
      <c r="LST96" s="14"/>
      <c r="LSU96" s="14"/>
      <c r="LSV96" s="14"/>
      <c r="LSW96" s="14"/>
      <c r="LSX96" s="14"/>
      <c r="LSY96" s="14"/>
      <c r="LSZ96" s="14"/>
      <c r="LTA96" s="14"/>
      <c r="LTB96" s="14"/>
      <c r="LTC96" s="14"/>
      <c r="LTD96" s="14"/>
      <c r="LTE96" s="14"/>
      <c r="LTF96" s="14"/>
      <c r="LTG96" s="14"/>
      <c r="LTH96" s="14"/>
      <c r="LTI96" s="14"/>
      <c r="LTJ96" s="14"/>
      <c r="LTK96" s="14"/>
      <c r="LTL96" s="14"/>
      <c r="LTM96" s="14"/>
      <c r="LTN96" s="14"/>
      <c r="LTO96" s="14"/>
      <c r="LTP96" s="14"/>
      <c r="LTQ96" s="14"/>
      <c r="LTR96" s="14"/>
      <c r="LTS96" s="14"/>
      <c r="LTT96" s="14"/>
      <c r="LTU96" s="14"/>
      <c r="LTV96" s="14"/>
      <c r="LTW96" s="14"/>
      <c r="LTX96" s="14"/>
      <c r="LTY96" s="14"/>
      <c r="LTZ96" s="14"/>
      <c r="LUA96" s="14"/>
      <c r="LUB96" s="14"/>
      <c r="LUC96" s="14"/>
      <c r="LUD96" s="14"/>
      <c r="LUE96" s="14"/>
      <c r="LUF96" s="14"/>
      <c r="LUG96" s="14"/>
      <c r="LUH96" s="14"/>
      <c r="LUI96" s="14"/>
      <c r="LUJ96" s="14"/>
      <c r="LUK96" s="14"/>
      <c r="LUL96" s="14"/>
      <c r="LUM96" s="14"/>
      <c r="LUN96" s="14"/>
      <c r="LUO96" s="14"/>
      <c r="LUP96" s="14"/>
      <c r="LUQ96" s="14"/>
      <c r="LUR96" s="14"/>
      <c r="LUS96" s="14"/>
      <c r="LUT96" s="14"/>
      <c r="LUU96" s="14"/>
      <c r="LUV96" s="14"/>
      <c r="LUW96" s="14"/>
      <c r="LUX96" s="14"/>
      <c r="LUY96" s="14"/>
      <c r="LUZ96" s="14"/>
      <c r="LVA96" s="14"/>
      <c r="LVB96" s="14"/>
      <c r="LVC96" s="14"/>
      <c r="LVD96" s="14"/>
      <c r="LVE96" s="14"/>
      <c r="LVF96" s="14"/>
      <c r="LVG96" s="14"/>
      <c r="LVH96" s="14"/>
      <c r="LVI96" s="14"/>
      <c r="LVJ96" s="14"/>
      <c r="LVK96" s="14"/>
      <c r="LVL96" s="14"/>
      <c r="LVM96" s="14"/>
      <c r="LVN96" s="14"/>
      <c r="LVO96" s="14"/>
      <c r="LVP96" s="14"/>
      <c r="LVQ96" s="14"/>
      <c r="LVR96" s="14"/>
      <c r="LVS96" s="14"/>
      <c r="LVT96" s="14"/>
      <c r="LVU96" s="14"/>
      <c r="LVV96" s="14"/>
      <c r="LVW96" s="14"/>
      <c r="LVX96" s="14"/>
      <c r="LVY96" s="14"/>
      <c r="LVZ96" s="14"/>
      <c r="LWA96" s="14"/>
      <c r="LWB96" s="14"/>
      <c r="LWC96" s="14"/>
      <c r="LWD96" s="14"/>
      <c r="LWE96" s="14"/>
      <c r="LWF96" s="14"/>
      <c r="LWG96" s="14"/>
      <c r="LWH96" s="14"/>
      <c r="LWI96" s="14"/>
      <c r="LWJ96" s="14"/>
      <c r="LWK96" s="14"/>
      <c r="LWL96" s="14"/>
      <c r="LWM96" s="14"/>
      <c r="LWN96" s="14"/>
      <c r="LWO96" s="14"/>
      <c r="LWP96" s="14"/>
      <c r="LWQ96" s="14"/>
      <c r="LWR96" s="14"/>
      <c r="LWS96" s="14"/>
      <c r="LWT96" s="14"/>
      <c r="LWU96" s="14"/>
      <c r="LWV96" s="14"/>
      <c r="LWW96" s="14"/>
      <c r="LWX96" s="14"/>
      <c r="LWY96" s="14"/>
      <c r="LWZ96" s="14"/>
      <c r="LXA96" s="14"/>
      <c r="LXB96" s="14"/>
      <c r="LXC96" s="14"/>
      <c r="LXD96" s="14"/>
      <c r="LXE96" s="14"/>
      <c r="LXF96" s="14"/>
      <c r="LXG96" s="14"/>
      <c r="LXH96" s="14"/>
      <c r="LXI96" s="14"/>
      <c r="LXJ96" s="14"/>
      <c r="LXK96" s="14"/>
      <c r="LXL96" s="14"/>
      <c r="LXM96" s="14"/>
      <c r="LXN96" s="14"/>
      <c r="LXO96" s="14"/>
      <c r="LXP96" s="14"/>
      <c r="LXQ96" s="14"/>
      <c r="LXR96" s="14"/>
      <c r="LXS96" s="14"/>
      <c r="LXT96" s="14"/>
      <c r="LXU96" s="14"/>
      <c r="LXV96" s="14"/>
      <c r="LXW96" s="14"/>
      <c r="LXX96" s="14"/>
      <c r="LXY96" s="14"/>
      <c r="LXZ96" s="14"/>
      <c r="LYA96" s="14"/>
      <c r="LYB96" s="14"/>
      <c r="LYC96" s="14"/>
      <c r="LYD96" s="14"/>
      <c r="LYE96" s="14"/>
      <c r="LYF96" s="14"/>
      <c r="LYG96" s="14"/>
      <c r="LYH96" s="14"/>
      <c r="LYI96" s="14"/>
      <c r="LYJ96" s="14"/>
      <c r="LYK96" s="14"/>
      <c r="LYL96" s="14"/>
      <c r="LYM96" s="14"/>
      <c r="LYN96" s="14"/>
      <c r="LYO96" s="14"/>
      <c r="LYP96" s="14"/>
      <c r="LYQ96" s="14"/>
      <c r="LYR96" s="14"/>
      <c r="LYS96" s="14"/>
      <c r="LYT96" s="14"/>
      <c r="LYU96" s="14"/>
      <c r="LYV96" s="14"/>
      <c r="LYW96" s="14"/>
      <c r="LYX96" s="14"/>
      <c r="LYY96" s="14"/>
      <c r="LYZ96" s="14"/>
      <c r="LZA96" s="14"/>
      <c r="LZB96" s="14"/>
      <c r="LZC96" s="14"/>
      <c r="LZD96" s="14"/>
      <c r="LZE96" s="14"/>
      <c r="LZF96" s="14"/>
      <c r="LZG96" s="14"/>
      <c r="LZH96" s="14"/>
      <c r="LZI96" s="14"/>
      <c r="LZJ96" s="14"/>
      <c r="LZK96" s="14"/>
      <c r="LZL96" s="14"/>
      <c r="LZM96" s="14"/>
      <c r="LZN96" s="14"/>
      <c r="LZO96" s="14"/>
      <c r="LZP96" s="14"/>
      <c r="LZQ96" s="14"/>
      <c r="LZR96" s="14"/>
      <c r="LZS96" s="14"/>
      <c r="LZT96" s="14"/>
      <c r="LZU96" s="14"/>
      <c r="LZV96" s="14"/>
      <c r="LZW96" s="14"/>
      <c r="LZX96" s="14"/>
      <c r="LZY96" s="14"/>
      <c r="LZZ96" s="14"/>
      <c r="MAA96" s="14"/>
      <c r="MAB96" s="14"/>
      <c r="MAC96" s="14"/>
      <c r="MAD96" s="14"/>
      <c r="MAE96" s="14"/>
      <c r="MAF96" s="14"/>
      <c r="MAG96" s="14"/>
      <c r="MAH96" s="14"/>
      <c r="MAI96" s="14"/>
      <c r="MAJ96" s="14"/>
      <c r="MAK96" s="14"/>
      <c r="MAL96" s="14"/>
      <c r="MAM96" s="14"/>
      <c r="MAN96" s="14"/>
      <c r="MAO96" s="14"/>
      <c r="MAP96" s="14"/>
      <c r="MAQ96" s="14"/>
      <c r="MAR96" s="14"/>
      <c r="MAS96" s="14"/>
      <c r="MAT96" s="14"/>
      <c r="MAU96" s="14"/>
      <c r="MAV96" s="14"/>
      <c r="MAW96" s="14"/>
      <c r="MAX96" s="14"/>
      <c r="MAY96" s="14"/>
      <c r="MAZ96" s="14"/>
      <c r="MBA96" s="14"/>
      <c r="MBB96" s="14"/>
      <c r="MBC96" s="14"/>
      <c r="MBD96" s="14"/>
      <c r="MBE96" s="14"/>
      <c r="MBF96" s="14"/>
      <c r="MBG96" s="14"/>
      <c r="MBH96" s="14"/>
      <c r="MBI96" s="14"/>
      <c r="MBJ96" s="14"/>
      <c r="MBK96" s="14"/>
      <c r="MBL96" s="14"/>
      <c r="MBM96" s="14"/>
      <c r="MBN96" s="14"/>
      <c r="MBO96" s="14"/>
      <c r="MBP96" s="14"/>
      <c r="MBQ96" s="14"/>
      <c r="MBR96" s="14"/>
      <c r="MBS96" s="14"/>
      <c r="MBT96" s="14"/>
      <c r="MBU96" s="14"/>
      <c r="MBV96" s="14"/>
      <c r="MBW96" s="14"/>
      <c r="MBX96" s="14"/>
      <c r="MBY96" s="14"/>
      <c r="MBZ96" s="14"/>
      <c r="MCA96" s="14"/>
      <c r="MCB96" s="14"/>
      <c r="MCC96" s="14"/>
      <c r="MCD96" s="14"/>
      <c r="MCE96" s="14"/>
      <c r="MCF96" s="14"/>
      <c r="MCG96" s="14"/>
      <c r="MCH96" s="14"/>
      <c r="MCI96" s="14"/>
      <c r="MCJ96" s="14"/>
      <c r="MCK96" s="14"/>
      <c r="MCL96" s="14"/>
      <c r="MCM96" s="14"/>
      <c r="MCN96" s="14"/>
      <c r="MCO96" s="14"/>
      <c r="MCP96" s="14"/>
      <c r="MCQ96" s="14"/>
      <c r="MCR96" s="14"/>
      <c r="MCS96" s="14"/>
      <c r="MCT96" s="14"/>
      <c r="MCU96" s="14"/>
      <c r="MCV96" s="14"/>
      <c r="MCW96" s="14"/>
      <c r="MCX96" s="14"/>
      <c r="MCY96" s="14"/>
      <c r="MCZ96" s="14"/>
      <c r="MDA96" s="14"/>
      <c r="MDB96" s="14"/>
      <c r="MDC96" s="14"/>
      <c r="MDD96" s="14"/>
      <c r="MDE96" s="14"/>
      <c r="MDF96" s="14"/>
      <c r="MDG96" s="14"/>
      <c r="MDH96" s="14"/>
      <c r="MDI96" s="14"/>
      <c r="MDJ96" s="14"/>
      <c r="MDK96" s="14"/>
      <c r="MDL96" s="14"/>
      <c r="MDM96" s="14"/>
      <c r="MDN96" s="14"/>
      <c r="MDO96" s="14"/>
      <c r="MDP96" s="14"/>
      <c r="MDQ96" s="14"/>
      <c r="MDR96" s="14"/>
      <c r="MDS96" s="14"/>
      <c r="MDT96" s="14"/>
      <c r="MDU96" s="14"/>
      <c r="MDV96" s="14"/>
      <c r="MDW96" s="14"/>
      <c r="MDX96" s="14"/>
      <c r="MDY96" s="14"/>
      <c r="MDZ96" s="14"/>
      <c r="MEA96" s="14"/>
      <c r="MEB96" s="14"/>
      <c r="MEC96" s="14"/>
      <c r="MED96" s="14"/>
      <c r="MEE96" s="14"/>
      <c r="MEF96" s="14"/>
      <c r="MEG96" s="14"/>
      <c r="MEH96" s="14"/>
      <c r="MEI96" s="14"/>
      <c r="MEJ96" s="14"/>
      <c r="MEK96" s="14"/>
      <c r="MEL96" s="14"/>
      <c r="MEM96" s="14"/>
      <c r="MEN96" s="14"/>
      <c r="MEO96" s="14"/>
      <c r="MEP96" s="14"/>
      <c r="MEQ96" s="14"/>
      <c r="MER96" s="14"/>
      <c r="MES96" s="14"/>
      <c r="MET96" s="14"/>
      <c r="MEU96" s="14"/>
      <c r="MEV96" s="14"/>
      <c r="MEW96" s="14"/>
      <c r="MEX96" s="14"/>
      <c r="MEY96" s="14"/>
      <c r="MEZ96" s="14"/>
      <c r="MFA96" s="14"/>
      <c r="MFB96" s="14"/>
      <c r="MFC96" s="14"/>
      <c r="MFD96" s="14"/>
      <c r="MFE96" s="14"/>
      <c r="MFF96" s="14"/>
      <c r="MFG96" s="14"/>
      <c r="MFH96" s="14"/>
      <c r="MFI96" s="14"/>
      <c r="MFJ96" s="14"/>
      <c r="MFK96" s="14"/>
      <c r="MFL96" s="14"/>
      <c r="MFM96" s="14"/>
      <c r="MFN96" s="14"/>
      <c r="MFO96" s="14"/>
      <c r="MFP96" s="14"/>
      <c r="MFQ96" s="14"/>
      <c r="MFR96" s="14"/>
      <c r="MFS96" s="14"/>
      <c r="MFT96" s="14"/>
      <c r="MFU96" s="14"/>
      <c r="MFV96" s="14"/>
      <c r="MFW96" s="14"/>
      <c r="MFX96" s="14"/>
      <c r="MFY96" s="14"/>
      <c r="MFZ96" s="14"/>
      <c r="MGA96" s="14"/>
      <c r="MGB96" s="14"/>
      <c r="MGC96" s="14"/>
      <c r="MGD96" s="14"/>
      <c r="MGE96" s="14"/>
      <c r="MGF96" s="14"/>
      <c r="MGG96" s="14"/>
      <c r="MGH96" s="14"/>
      <c r="MGI96" s="14"/>
      <c r="MGJ96" s="14"/>
      <c r="MGK96" s="14"/>
      <c r="MGL96" s="14"/>
      <c r="MGM96" s="14"/>
      <c r="MGN96" s="14"/>
      <c r="MGO96" s="14"/>
      <c r="MGP96" s="14"/>
      <c r="MGQ96" s="14"/>
      <c r="MGR96" s="14"/>
      <c r="MGS96" s="14"/>
      <c r="MGT96" s="14"/>
      <c r="MGU96" s="14"/>
      <c r="MGV96" s="14"/>
      <c r="MGW96" s="14"/>
      <c r="MGX96" s="14"/>
      <c r="MGY96" s="14"/>
      <c r="MGZ96" s="14"/>
      <c r="MHA96" s="14"/>
      <c r="MHB96" s="14"/>
      <c r="MHC96" s="14"/>
      <c r="MHD96" s="14"/>
      <c r="MHE96" s="14"/>
      <c r="MHF96" s="14"/>
      <c r="MHG96" s="14"/>
      <c r="MHH96" s="14"/>
      <c r="MHI96" s="14"/>
      <c r="MHJ96" s="14"/>
      <c r="MHK96" s="14"/>
      <c r="MHL96" s="14"/>
      <c r="MHM96" s="14"/>
      <c r="MHN96" s="14"/>
      <c r="MHO96" s="14"/>
      <c r="MHP96" s="14"/>
      <c r="MHQ96" s="14"/>
      <c r="MHR96" s="14"/>
      <c r="MHS96" s="14"/>
      <c r="MHT96" s="14"/>
      <c r="MHU96" s="14"/>
      <c r="MHV96" s="14"/>
      <c r="MHW96" s="14"/>
      <c r="MHX96" s="14"/>
      <c r="MHY96" s="14"/>
      <c r="MHZ96" s="14"/>
      <c r="MIA96" s="14"/>
      <c r="MIB96" s="14"/>
      <c r="MIC96" s="14"/>
      <c r="MID96" s="14"/>
      <c r="MIE96" s="14"/>
      <c r="MIF96" s="14"/>
      <c r="MIG96" s="14"/>
      <c r="MIH96" s="14"/>
      <c r="MII96" s="14"/>
      <c r="MIJ96" s="14"/>
      <c r="MIK96" s="14"/>
      <c r="MIL96" s="14"/>
      <c r="MIM96" s="14"/>
      <c r="MIN96" s="14"/>
      <c r="MIO96" s="14"/>
      <c r="MIP96" s="14"/>
      <c r="MIQ96" s="14"/>
      <c r="MIR96" s="14"/>
      <c r="MIS96" s="14"/>
      <c r="MIT96" s="14"/>
      <c r="MIU96" s="14"/>
      <c r="MIV96" s="14"/>
      <c r="MIW96" s="14"/>
      <c r="MIX96" s="14"/>
      <c r="MIY96" s="14"/>
      <c r="MIZ96" s="14"/>
      <c r="MJA96" s="14"/>
      <c r="MJB96" s="14"/>
      <c r="MJC96" s="14"/>
      <c r="MJD96" s="14"/>
      <c r="MJE96" s="14"/>
      <c r="MJF96" s="14"/>
      <c r="MJG96" s="14"/>
      <c r="MJH96" s="14"/>
      <c r="MJI96" s="14"/>
      <c r="MJJ96" s="14"/>
      <c r="MJK96" s="14"/>
      <c r="MJL96" s="14"/>
      <c r="MJM96" s="14"/>
      <c r="MJN96" s="14"/>
      <c r="MJO96" s="14"/>
      <c r="MJP96" s="14"/>
      <c r="MJQ96" s="14"/>
      <c r="MJR96" s="14"/>
      <c r="MJS96" s="14"/>
      <c r="MJT96" s="14"/>
      <c r="MJU96" s="14"/>
      <c r="MJV96" s="14"/>
      <c r="MJW96" s="14"/>
      <c r="MJX96" s="14"/>
      <c r="MJY96" s="14"/>
      <c r="MJZ96" s="14"/>
      <c r="MKA96" s="14"/>
      <c r="MKB96" s="14"/>
      <c r="MKC96" s="14"/>
      <c r="MKD96" s="14"/>
      <c r="MKE96" s="14"/>
      <c r="MKF96" s="14"/>
      <c r="MKG96" s="14"/>
      <c r="MKH96" s="14"/>
      <c r="MKI96" s="14"/>
      <c r="MKJ96" s="14"/>
      <c r="MKK96" s="14"/>
      <c r="MKL96" s="14"/>
      <c r="MKM96" s="14"/>
      <c r="MKN96" s="14"/>
      <c r="MKO96" s="14"/>
      <c r="MKP96" s="14"/>
      <c r="MKQ96" s="14"/>
      <c r="MKR96" s="14"/>
      <c r="MKS96" s="14"/>
      <c r="MKT96" s="14"/>
      <c r="MKU96" s="14"/>
      <c r="MKV96" s="14"/>
      <c r="MKW96" s="14"/>
      <c r="MKX96" s="14"/>
      <c r="MKY96" s="14"/>
      <c r="MKZ96" s="14"/>
      <c r="MLA96" s="14"/>
      <c r="MLB96" s="14"/>
      <c r="MLC96" s="14"/>
      <c r="MLD96" s="14"/>
      <c r="MLE96" s="14"/>
      <c r="MLF96" s="14"/>
      <c r="MLG96" s="14"/>
      <c r="MLH96" s="14"/>
      <c r="MLI96" s="14"/>
      <c r="MLJ96" s="14"/>
      <c r="MLK96" s="14"/>
      <c r="MLL96" s="14"/>
      <c r="MLM96" s="14"/>
      <c r="MLN96" s="14"/>
      <c r="MLO96" s="14"/>
      <c r="MLP96" s="14"/>
      <c r="MLQ96" s="14"/>
      <c r="MLR96" s="14"/>
      <c r="MLS96" s="14"/>
      <c r="MLT96" s="14"/>
      <c r="MLU96" s="14"/>
      <c r="MLV96" s="14"/>
      <c r="MLW96" s="14"/>
      <c r="MLX96" s="14"/>
      <c r="MLY96" s="14"/>
      <c r="MLZ96" s="14"/>
      <c r="MMA96" s="14"/>
      <c r="MMB96" s="14"/>
      <c r="MMC96" s="14"/>
      <c r="MMD96" s="14"/>
      <c r="MME96" s="14"/>
      <c r="MMF96" s="14"/>
      <c r="MMG96" s="14"/>
      <c r="MMH96" s="14"/>
      <c r="MMI96" s="14"/>
      <c r="MMJ96" s="14"/>
      <c r="MMK96" s="14"/>
      <c r="MML96" s="14"/>
      <c r="MMM96" s="14"/>
      <c r="MMN96" s="14"/>
      <c r="MMO96" s="14"/>
      <c r="MMP96" s="14"/>
      <c r="MMQ96" s="14"/>
      <c r="MMR96" s="14"/>
      <c r="MMS96" s="14"/>
      <c r="MMT96" s="14"/>
      <c r="MMU96" s="14"/>
      <c r="MMV96" s="14"/>
      <c r="MMW96" s="14"/>
      <c r="MMX96" s="14"/>
      <c r="MMY96" s="14"/>
      <c r="MMZ96" s="14"/>
      <c r="MNA96" s="14"/>
      <c r="MNB96" s="14"/>
      <c r="MNC96" s="14"/>
      <c r="MND96" s="14"/>
      <c r="MNE96" s="14"/>
      <c r="MNF96" s="14"/>
      <c r="MNG96" s="14"/>
      <c r="MNH96" s="14"/>
      <c r="MNI96" s="14"/>
      <c r="MNJ96" s="14"/>
      <c r="MNK96" s="14"/>
      <c r="MNL96" s="14"/>
      <c r="MNM96" s="14"/>
      <c r="MNN96" s="14"/>
      <c r="MNO96" s="14"/>
      <c r="MNP96" s="14"/>
      <c r="MNQ96" s="14"/>
      <c r="MNR96" s="14"/>
      <c r="MNS96" s="14"/>
      <c r="MNT96" s="14"/>
      <c r="MNU96" s="14"/>
      <c r="MNV96" s="14"/>
      <c r="MNW96" s="14"/>
      <c r="MNX96" s="14"/>
      <c r="MNY96" s="14"/>
      <c r="MNZ96" s="14"/>
      <c r="MOA96" s="14"/>
      <c r="MOB96" s="14"/>
      <c r="MOC96" s="14"/>
      <c r="MOD96" s="14"/>
      <c r="MOE96" s="14"/>
      <c r="MOF96" s="14"/>
      <c r="MOG96" s="14"/>
      <c r="MOH96" s="14"/>
      <c r="MOI96" s="14"/>
      <c r="MOJ96" s="14"/>
      <c r="MOK96" s="14"/>
      <c r="MOL96" s="14"/>
      <c r="MOM96" s="14"/>
      <c r="MON96" s="14"/>
      <c r="MOO96" s="14"/>
      <c r="MOP96" s="14"/>
      <c r="MOQ96" s="14"/>
      <c r="MOR96" s="14"/>
      <c r="MOS96" s="14"/>
      <c r="MOT96" s="14"/>
      <c r="MOU96" s="14"/>
      <c r="MOV96" s="14"/>
      <c r="MOW96" s="14"/>
      <c r="MOX96" s="14"/>
      <c r="MOY96" s="14"/>
      <c r="MOZ96" s="14"/>
      <c r="MPA96" s="14"/>
      <c r="MPB96" s="14"/>
      <c r="MPC96" s="14"/>
      <c r="MPD96" s="14"/>
      <c r="MPE96" s="14"/>
      <c r="MPF96" s="14"/>
      <c r="MPG96" s="14"/>
      <c r="MPH96" s="14"/>
      <c r="MPI96" s="14"/>
      <c r="MPJ96" s="14"/>
      <c r="MPK96" s="14"/>
      <c r="MPL96" s="14"/>
      <c r="MPM96" s="14"/>
      <c r="MPN96" s="14"/>
      <c r="MPO96" s="14"/>
      <c r="MPP96" s="14"/>
      <c r="MPQ96" s="14"/>
      <c r="MPR96" s="14"/>
      <c r="MPS96" s="14"/>
      <c r="MPT96" s="14"/>
      <c r="MPU96" s="14"/>
      <c r="MPV96" s="14"/>
      <c r="MPW96" s="14"/>
      <c r="MPX96" s="14"/>
      <c r="MPY96" s="14"/>
      <c r="MPZ96" s="14"/>
      <c r="MQA96" s="14"/>
      <c r="MQB96" s="14"/>
      <c r="MQC96" s="14"/>
      <c r="MQD96" s="14"/>
      <c r="MQE96" s="14"/>
      <c r="MQF96" s="14"/>
      <c r="MQG96" s="14"/>
      <c r="MQH96" s="14"/>
      <c r="MQI96" s="14"/>
      <c r="MQJ96" s="14"/>
      <c r="MQK96" s="14"/>
      <c r="MQL96" s="14"/>
      <c r="MQM96" s="14"/>
      <c r="MQN96" s="14"/>
      <c r="MQO96" s="14"/>
      <c r="MQP96" s="14"/>
      <c r="MQQ96" s="14"/>
      <c r="MQR96" s="14"/>
      <c r="MQS96" s="14"/>
      <c r="MQT96" s="14"/>
      <c r="MQU96" s="14"/>
      <c r="MQV96" s="14"/>
      <c r="MQW96" s="14"/>
      <c r="MQX96" s="14"/>
      <c r="MQY96" s="14"/>
      <c r="MQZ96" s="14"/>
      <c r="MRA96" s="14"/>
      <c r="MRB96" s="14"/>
      <c r="MRC96" s="14"/>
      <c r="MRD96" s="14"/>
      <c r="MRE96" s="14"/>
      <c r="MRF96" s="14"/>
      <c r="MRG96" s="14"/>
      <c r="MRH96" s="14"/>
      <c r="MRI96" s="14"/>
      <c r="MRJ96" s="14"/>
      <c r="MRK96" s="14"/>
      <c r="MRL96" s="14"/>
      <c r="MRM96" s="14"/>
      <c r="MRN96" s="14"/>
      <c r="MRO96" s="14"/>
      <c r="MRP96" s="14"/>
      <c r="MRQ96" s="14"/>
      <c r="MRR96" s="14"/>
      <c r="MRS96" s="14"/>
      <c r="MRT96" s="14"/>
      <c r="MRU96" s="14"/>
      <c r="MRV96" s="14"/>
      <c r="MRW96" s="14"/>
      <c r="MRX96" s="14"/>
      <c r="MRY96" s="14"/>
      <c r="MRZ96" s="14"/>
      <c r="MSA96" s="14"/>
      <c r="MSB96" s="14"/>
      <c r="MSC96" s="14"/>
      <c r="MSD96" s="14"/>
      <c r="MSE96" s="14"/>
      <c r="MSF96" s="14"/>
      <c r="MSG96" s="14"/>
      <c r="MSH96" s="14"/>
      <c r="MSI96" s="14"/>
      <c r="MSJ96" s="14"/>
      <c r="MSK96" s="14"/>
      <c r="MSL96" s="14"/>
      <c r="MSM96" s="14"/>
      <c r="MSN96" s="14"/>
      <c r="MSO96" s="14"/>
      <c r="MSP96" s="14"/>
      <c r="MSQ96" s="14"/>
      <c r="MSR96" s="14"/>
      <c r="MSS96" s="14"/>
      <c r="MST96" s="14"/>
      <c r="MSU96" s="14"/>
      <c r="MSV96" s="14"/>
      <c r="MSW96" s="14"/>
      <c r="MSX96" s="14"/>
      <c r="MSY96" s="14"/>
      <c r="MSZ96" s="14"/>
      <c r="MTA96" s="14"/>
      <c r="MTB96" s="14"/>
      <c r="MTC96" s="14"/>
      <c r="MTD96" s="14"/>
      <c r="MTE96" s="14"/>
      <c r="MTF96" s="14"/>
      <c r="MTG96" s="14"/>
      <c r="MTH96" s="14"/>
      <c r="MTI96" s="14"/>
      <c r="MTJ96" s="14"/>
      <c r="MTK96" s="14"/>
      <c r="MTL96" s="14"/>
      <c r="MTM96" s="14"/>
      <c r="MTN96" s="14"/>
      <c r="MTO96" s="14"/>
      <c r="MTP96" s="14"/>
      <c r="MTQ96" s="14"/>
      <c r="MTR96" s="14"/>
      <c r="MTS96" s="14"/>
      <c r="MTT96" s="14"/>
      <c r="MTU96" s="14"/>
      <c r="MTV96" s="14"/>
      <c r="MTW96" s="14"/>
      <c r="MTX96" s="14"/>
      <c r="MTY96" s="14"/>
      <c r="MTZ96" s="14"/>
      <c r="MUA96" s="14"/>
      <c r="MUB96" s="14"/>
      <c r="MUC96" s="14"/>
      <c r="MUD96" s="14"/>
      <c r="MUE96" s="14"/>
      <c r="MUF96" s="14"/>
      <c r="MUG96" s="14"/>
      <c r="MUH96" s="14"/>
      <c r="MUI96" s="14"/>
      <c r="MUJ96" s="14"/>
      <c r="MUK96" s="14"/>
      <c r="MUL96" s="14"/>
      <c r="MUM96" s="14"/>
      <c r="MUN96" s="14"/>
      <c r="MUO96" s="14"/>
      <c r="MUP96" s="14"/>
      <c r="MUQ96" s="14"/>
      <c r="MUR96" s="14"/>
      <c r="MUS96" s="14"/>
      <c r="MUT96" s="14"/>
      <c r="MUU96" s="14"/>
      <c r="MUV96" s="14"/>
      <c r="MUW96" s="14"/>
      <c r="MUX96" s="14"/>
      <c r="MUY96" s="14"/>
      <c r="MUZ96" s="14"/>
      <c r="MVA96" s="14"/>
      <c r="MVB96" s="14"/>
      <c r="MVC96" s="14"/>
      <c r="MVD96" s="14"/>
      <c r="MVE96" s="14"/>
      <c r="MVF96" s="14"/>
      <c r="MVG96" s="14"/>
      <c r="MVH96" s="14"/>
      <c r="MVI96" s="14"/>
      <c r="MVJ96" s="14"/>
      <c r="MVK96" s="14"/>
      <c r="MVL96" s="14"/>
      <c r="MVM96" s="14"/>
      <c r="MVN96" s="14"/>
      <c r="MVO96" s="14"/>
      <c r="MVP96" s="14"/>
      <c r="MVQ96" s="14"/>
      <c r="MVR96" s="14"/>
      <c r="MVS96" s="14"/>
      <c r="MVT96" s="14"/>
      <c r="MVU96" s="14"/>
      <c r="MVV96" s="14"/>
      <c r="MVW96" s="14"/>
      <c r="MVX96" s="14"/>
      <c r="MVY96" s="14"/>
      <c r="MVZ96" s="14"/>
      <c r="MWA96" s="14"/>
      <c r="MWB96" s="14"/>
      <c r="MWC96" s="14"/>
      <c r="MWD96" s="14"/>
      <c r="MWE96" s="14"/>
      <c r="MWF96" s="14"/>
      <c r="MWG96" s="14"/>
      <c r="MWH96" s="14"/>
      <c r="MWI96" s="14"/>
      <c r="MWJ96" s="14"/>
      <c r="MWK96" s="14"/>
      <c r="MWL96" s="14"/>
      <c r="MWM96" s="14"/>
      <c r="MWN96" s="14"/>
      <c r="MWO96" s="14"/>
      <c r="MWP96" s="14"/>
      <c r="MWQ96" s="14"/>
      <c r="MWR96" s="14"/>
      <c r="MWS96" s="14"/>
      <c r="MWT96" s="14"/>
      <c r="MWU96" s="14"/>
      <c r="MWV96" s="14"/>
      <c r="MWW96" s="14"/>
      <c r="MWX96" s="14"/>
      <c r="MWY96" s="14"/>
      <c r="MWZ96" s="14"/>
      <c r="MXA96" s="14"/>
      <c r="MXB96" s="14"/>
      <c r="MXC96" s="14"/>
      <c r="MXD96" s="14"/>
      <c r="MXE96" s="14"/>
      <c r="MXF96" s="14"/>
      <c r="MXG96" s="14"/>
      <c r="MXH96" s="14"/>
      <c r="MXI96" s="14"/>
      <c r="MXJ96" s="14"/>
      <c r="MXK96" s="14"/>
      <c r="MXL96" s="14"/>
      <c r="MXM96" s="14"/>
      <c r="MXN96" s="14"/>
      <c r="MXO96" s="14"/>
      <c r="MXP96" s="14"/>
      <c r="MXQ96" s="14"/>
      <c r="MXR96" s="14"/>
      <c r="MXS96" s="14"/>
      <c r="MXT96" s="14"/>
      <c r="MXU96" s="14"/>
      <c r="MXV96" s="14"/>
      <c r="MXW96" s="14"/>
      <c r="MXX96" s="14"/>
      <c r="MXY96" s="14"/>
      <c r="MXZ96" s="14"/>
      <c r="MYA96" s="14"/>
      <c r="MYB96" s="14"/>
      <c r="MYC96" s="14"/>
      <c r="MYD96" s="14"/>
      <c r="MYE96" s="14"/>
      <c r="MYF96" s="14"/>
      <c r="MYG96" s="14"/>
      <c r="MYH96" s="14"/>
      <c r="MYI96" s="14"/>
      <c r="MYJ96" s="14"/>
      <c r="MYK96" s="14"/>
      <c r="MYL96" s="14"/>
      <c r="MYM96" s="14"/>
      <c r="MYN96" s="14"/>
      <c r="MYO96" s="14"/>
      <c r="MYP96" s="14"/>
      <c r="MYQ96" s="14"/>
      <c r="MYR96" s="14"/>
      <c r="MYS96" s="14"/>
      <c r="MYT96" s="14"/>
      <c r="MYU96" s="14"/>
      <c r="MYV96" s="14"/>
      <c r="MYW96" s="14"/>
      <c r="MYX96" s="14"/>
      <c r="MYY96" s="14"/>
      <c r="MYZ96" s="14"/>
      <c r="MZA96" s="14"/>
      <c r="MZB96" s="14"/>
      <c r="MZC96" s="14"/>
      <c r="MZD96" s="14"/>
      <c r="MZE96" s="14"/>
      <c r="MZF96" s="14"/>
      <c r="MZG96" s="14"/>
      <c r="MZH96" s="14"/>
      <c r="MZI96" s="14"/>
      <c r="MZJ96" s="14"/>
      <c r="MZK96" s="14"/>
      <c r="MZL96" s="14"/>
      <c r="MZM96" s="14"/>
      <c r="MZN96" s="14"/>
      <c r="MZO96" s="14"/>
      <c r="MZP96" s="14"/>
      <c r="MZQ96" s="14"/>
      <c r="MZR96" s="14"/>
      <c r="MZS96" s="14"/>
      <c r="MZT96" s="14"/>
      <c r="MZU96" s="14"/>
      <c r="MZV96" s="14"/>
      <c r="MZW96" s="14"/>
      <c r="MZX96" s="14"/>
      <c r="MZY96" s="14"/>
      <c r="MZZ96" s="14"/>
      <c r="NAA96" s="14"/>
      <c r="NAB96" s="14"/>
      <c r="NAC96" s="14"/>
      <c r="NAD96" s="14"/>
      <c r="NAE96" s="14"/>
      <c r="NAF96" s="14"/>
      <c r="NAG96" s="14"/>
      <c r="NAH96" s="14"/>
      <c r="NAI96" s="14"/>
      <c r="NAJ96" s="14"/>
      <c r="NAK96" s="14"/>
      <c r="NAL96" s="14"/>
      <c r="NAM96" s="14"/>
      <c r="NAN96" s="14"/>
      <c r="NAO96" s="14"/>
      <c r="NAP96" s="14"/>
      <c r="NAQ96" s="14"/>
      <c r="NAR96" s="14"/>
      <c r="NAS96" s="14"/>
      <c r="NAT96" s="14"/>
      <c r="NAU96" s="14"/>
      <c r="NAV96" s="14"/>
      <c r="NAW96" s="14"/>
      <c r="NAX96" s="14"/>
      <c r="NAY96" s="14"/>
      <c r="NAZ96" s="14"/>
      <c r="NBA96" s="14"/>
      <c r="NBB96" s="14"/>
      <c r="NBC96" s="14"/>
      <c r="NBD96" s="14"/>
      <c r="NBE96" s="14"/>
      <c r="NBF96" s="14"/>
      <c r="NBG96" s="14"/>
      <c r="NBH96" s="14"/>
      <c r="NBI96" s="14"/>
      <c r="NBJ96" s="14"/>
      <c r="NBK96" s="14"/>
      <c r="NBL96" s="14"/>
      <c r="NBM96" s="14"/>
      <c r="NBN96" s="14"/>
      <c r="NBO96" s="14"/>
      <c r="NBP96" s="14"/>
      <c r="NBQ96" s="14"/>
      <c r="NBR96" s="14"/>
      <c r="NBS96" s="14"/>
      <c r="NBT96" s="14"/>
      <c r="NBU96" s="14"/>
      <c r="NBV96" s="14"/>
      <c r="NBW96" s="14"/>
      <c r="NBX96" s="14"/>
      <c r="NBY96" s="14"/>
      <c r="NBZ96" s="14"/>
      <c r="NCA96" s="14"/>
      <c r="NCB96" s="14"/>
      <c r="NCC96" s="14"/>
      <c r="NCD96" s="14"/>
      <c r="NCE96" s="14"/>
      <c r="NCF96" s="14"/>
      <c r="NCG96" s="14"/>
      <c r="NCH96" s="14"/>
      <c r="NCI96" s="14"/>
      <c r="NCJ96" s="14"/>
      <c r="NCK96" s="14"/>
      <c r="NCL96" s="14"/>
      <c r="NCM96" s="14"/>
      <c r="NCN96" s="14"/>
      <c r="NCO96" s="14"/>
      <c r="NCP96" s="14"/>
      <c r="NCQ96" s="14"/>
      <c r="NCR96" s="14"/>
      <c r="NCS96" s="14"/>
      <c r="NCT96" s="14"/>
      <c r="NCU96" s="14"/>
      <c r="NCV96" s="14"/>
      <c r="NCW96" s="14"/>
      <c r="NCX96" s="14"/>
      <c r="NCY96" s="14"/>
      <c r="NCZ96" s="14"/>
      <c r="NDA96" s="14"/>
      <c r="NDB96" s="14"/>
      <c r="NDC96" s="14"/>
      <c r="NDD96" s="14"/>
      <c r="NDE96" s="14"/>
      <c r="NDF96" s="14"/>
      <c r="NDG96" s="14"/>
      <c r="NDH96" s="14"/>
      <c r="NDI96" s="14"/>
      <c r="NDJ96" s="14"/>
      <c r="NDK96" s="14"/>
      <c r="NDL96" s="14"/>
      <c r="NDM96" s="14"/>
      <c r="NDN96" s="14"/>
      <c r="NDO96" s="14"/>
      <c r="NDP96" s="14"/>
      <c r="NDQ96" s="14"/>
      <c r="NDR96" s="14"/>
      <c r="NDS96" s="14"/>
      <c r="NDT96" s="14"/>
      <c r="NDU96" s="14"/>
      <c r="NDV96" s="14"/>
      <c r="NDW96" s="14"/>
      <c r="NDX96" s="14"/>
      <c r="NDY96" s="14"/>
      <c r="NDZ96" s="14"/>
      <c r="NEA96" s="14"/>
      <c r="NEB96" s="14"/>
      <c r="NEC96" s="14"/>
      <c r="NED96" s="14"/>
      <c r="NEE96" s="14"/>
      <c r="NEF96" s="14"/>
      <c r="NEG96" s="14"/>
      <c r="NEH96" s="14"/>
      <c r="NEI96" s="14"/>
      <c r="NEJ96" s="14"/>
      <c r="NEK96" s="14"/>
      <c r="NEL96" s="14"/>
      <c r="NEM96" s="14"/>
      <c r="NEN96" s="14"/>
      <c r="NEO96" s="14"/>
      <c r="NEP96" s="14"/>
      <c r="NEQ96" s="14"/>
      <c r="NER96" s="14"/>
      <c r="NES96" s="14"/>
      <c r="NET96" s="14"/>
      <c r="NEU96" s="14"/>
      <c r="NEV96" s="14"/>
      <c r="NEW96" s="14"/>
      <c r="NEX96" s="14"/>
      <c r="NEY96" s="14"/>
      <c r="NEZ96" s="14"/>
      <c r="NFA96" s="14"/>
      <c r="NFB96" s="14"/>
      <c r="NFC96" s="14"/>
      <c r="NFD96" s="14"/>
      <c r="NFE96" s="14"/>
      <c r="NFF96" s="14"/>
      <c r="NFG96" s="14"/>
      <c r="NFH96" s="14"/>
      <c r="NFI96" s="14"/>
      <c r="NFJ96" s="14"/>
      <c r="NFK96" s="14"/>
      <c r="NFL96" s="14"/>
      <c r="NFM96" s="14"/>
      <c r="NFN96" s="14"/>
      <c r="NFO96" s="14"/>
      <c r="NFP96" s="14"/>
      <c r="NFQ96" s="14"/>
      <c r="NFR96" s="14"/>
      <c r="NFS96" s="14"/>
      <c r="NFT96" s="14"/>
      <c r="NFU96" s="14"/>
      <c r="NFV96" s="14"/>
      <c r="NFW96" s="14"/>
      <c r="NFX96" s="14"/>
      <c r="NFY96" s="14"/>
      <c r="NFZ96" s="14"/>
      <c r="NGA96" s="14"/>
      <c r="NGB96" s="14"/>
      <c r="NGC96" s="14"/>
      <c r="NGD96" s="14"/>
      <c r="NGE96" s="14"/>
      <c r="NGF96" s="14"/>
      <c r="NGG96" s="14"/>
      <c r="NGH96" s="14"/>
      <c r="NGI96" s="14"/>
      <c r="NGJ96" s="14"/>
      <c r="NGK96" s="14"/>
      <c r="NGL96" s="14"/>
      <c r="NGM96" s="14"/>
      <c r="NGN96" s="14"/>
      <c r="NGO96" s="14"/>
      <c r="NGP96" s="14"/>
      <c r="NGQ96" s="14"/>
      <c r="NGR96" s="14"/>
      <c r="NGS96" s="14"/>
      <c r="NGT96" s="14"/>
      <c r="NGU96" s="14"/>
      <c r="NGV96" s="14"/>
      <c r="NGW96" s="14"/>
      <c r="NGX96" s="14"/>
      <c r="NGY96" s="14"/>
      <c r="NGZ96" s="14"/>
      <c r="NHA96" s="14"/>
      <c r="NHB96" s="14"/>
      <c r="NHC96" s="14"/>
      <c r="NHD96" s="14"/>
      <c r="NHE96" s="14"/>
      <c r="NHF96" s="14"/>
      <c r="NHG96" s="14"/>
      <c r="NHH96" s="14"/>
      <c r="NHI96" s="14"/>
      <c r="NHJ96" s="14"/>
      <c r="NHK96" s="14"/>
      <c r="NHL96" s="14"/>
      <c r="NHM96" s="14"/>
      <c r="NHN96" s="14"/>
      <c r="NHO96" s="14"/>
      <c r="NHP96" s="14"/>
      <c r="NHQ96" s="14"/>
      <c r="NHR96" s="14"/>
      <c r="NHS96" s="14"/>
      <c r="NHT96" s="14"/>
      <c r="NHU96" s="14"/>
      <c r="NHV96" s="14"/>
      <c r="NHW96" s="14"/>
      <c r="NHX96" s="14"/>
      <c r="NHY96" s="14"/>
      <c r="NHZ96" s="14"/>
      <c r="NIA96" s="14"/>
      <c r="NIB96" s="14"/>
      <c r="NIC96" s="14"/>
      <c r="NID96" s="14"/>
      <c r="NIE96" s="14"/>
      <c r="NIF96" s="14"/>
      <c r="NIG96" s="14"/>
      <c r="NIH96" s="14"/>
      <c r="NII96" s="14"/>
      <c r="NIJ96" s="14"/>
      <c r="NIK96" s="14"/>
      <c r="NIL96" s="14"/>
      <c r="NIM96" s="14"/>
      <c r="NIN96" s="14"/>
      <c r="NIO96" s="14"/>
      <c r="NIP96" s="14"/>
      <c r="NIQ96" s="14"/>
      <c r="NIR96" s="14"/>
      <c r="NIS96" s="14"/>
      <c r="NIT96" s="14"/>
      <c r="NIU96" s="14"/>
      <c r="NIV96" s="14"/>
      <c r="NIW96" s="14"/>
      <c r="NIX96" s="14"/>
      <c r="NIY96" s="14"/>
      <c r="NIZ96" s="14"/>
      <c r="NJA96" s="14"/>
      <c r="NJB96" s="14"/>
      <c r="NJC96" s="14"/>
      <c r="NJD96" s="14"/>
      <c r="NJE96" s="14"/>
      <c r="NJF96" s="14"/>
      <c r="NJG96" s="14"/>
      <c r="NJH96" s="14"/>
      <c r="NJI96" s="14"/>
      <c r="NJJ96" s="14"/>
      <c r="NJK96" s="14"/>
      <c r="NJL96" s="14"/>
      <c r="NJM96" s="14"/>
      <c r="NJN96" s="14"/>
      <c r="NJO96" s="14"/>
      <c r="NJP96" s="14"/>
      <c r="NJQ96" s="14"/>
      <c r="NJR96" s="14"/>
      <c r="NJS96" s="14"/>
      <c r="NJT96" s="14"/>
      <c r="NJU96" s="14"/>
      <c r="NJV96" s="14"/>
      <c r="NJW96" s="14"/>
      <c r="NJX96" s="14"/>
      <c r="NJY96" s="14"/>
      <c r="NJZ96" s="14"/>
      <c r="NKA96" s="14"/>
      <c r="NKB96" s="14"/>
      <c r="NKC96" s="14"/>
      <c r="NKD96" s="14"/>
      <c r="NKE96" s="14"/>
      <c r="NKF96" s="14"/>
      <c r="NKG96" s="14"/>
      <c r="NKH96" s="14"/>
      <c r="NKI96" s="14"/>
      <c r="NKJ96" s="14"/>
      <c r="NKK96" s="14"/>
      <c r="NKL96" s="14"/>
      <c r="NKM96" s="14"/>
      <c r="NKN96" s="14"/>
      <c r="NKO96" s="14"/>
      <c r="NKP96" s="14"/>
      <c r="NKQ96" s="14"/>
      <c r="NKR96" s="14"/>
      <c r="NKS96" s="14"/>
      <c r="NKT96" s="14"/>
      <c r="NKU96" s="14"/>
      <c r="NKV96" s="14"/>
      <c r="NKW96" s="14"/>
      <c r="NKX96" s="14"/>
      <c r="NKY96" s="14"/>
      <c r="NKZ96" s="14"/>
      <c r="NLA96" s="14"/>
      <c r="NLB96" s="14"/>
      <c r="NLC96" s="14"/>
      <c r="NLD96" s="14"/>
      <c r="NLE96" s="14"/>
      <c r="NLF96" s="14"/>
      <c r="NLG96" s="14"/>
      <c r="NLH96" s="14"/>
      <c r="NLI96" s="14"/>
      <c r="NLJ96" s="14"/>
      <c r="NLK96" s="14"/>
      <c r="NLL96" s="14"/>
      <c r="NLM96" s="14"/>
      <c r="NLN96" s="14"/>
      <c r="NLO96" s="14"/>
      <c r="NLP96" s="14"/>
      <c r="NLQ96" s="14"/>
      <c r="NLR96" s="14"/>
      <c r="NLS96" s="14"/>
      <c r="NLT96" s="14"/>
      <c r="NLU96" s="14"/>
      <c r="NLV96" s="14"/>
      <c r="NLW96" s="14"/>
      <c r="NLX96" s="14"/>
      <c r="NLY96" s="14"/>
      <c r="NLZ96" s="14"/>
      <c r="NMA96" s="14"/>
      <c r="NMB96" s="14"/>
      <c r="NMC96" s="14"/>
      <c r="NMD96" s="14"/>
      <c r="NME96" s="14"/>
      <c r="NMF96" s="14"/>
      <c r="NMG96" s="14"/>
      <c r="NMH96" s="14"/>
      <c r="NMI96" s="14"/>
      <c r="NMJ96" s="14"/>
      <c r="NMK96" s="14"/>
      <c r="NML96" s="14"/>
      <c r="NMM96" s="14"/>
      <c r="NMN96" s="14"/>
      <c r="NMO96" s="14"/>
      <c r="NMP96" s="14"/>
      <c r="NMQ96" s="14"/>
      <c r="NMR96" s="14"/>
      <c r="NMS96" s="14"/>
      <c r="NMT96" s="14"/>
      <c r="NMU96" s="14"/>
      <c r="NMV96" s="14"/>
      <c r="NMW96" s="14"/>
      <c r="NMX96" s="14"/>
      <c r="NMY96" s="14"/>
      <c r="NMZ96" s="14"/>
      <c r="NNA96" s="14"/>
      <c r="NNB96" s="14"/>
      <c r="NNC96" s="14"/>
      <c r="NND96" s="14"/>
      <c r="NNE96" s="14"/>
      <c r="NNF96" s="14"/>
      <c r="NNG96" s="14"/>
      <c r="NNH96" s="14"/>
      <c r="NNI96" s="14"/>
      <c r="NNJ96" s="14"/>
      <c r="NNK96" s="14"/>
      <c r="NNL96" s="14"/>
      <c r="NNM96" s="14"/>
      <c r="NNN96" s="14"/>
      <c r="NNO96" s="14"/>
      <c r="NNP96" s="14"/>
      <c r="NNQ96" s="14"/>
      <c r="NNR96" s="14"/>
      <c r="NNS96" s="14"/>
      <c r="NNT96" s="14"/>
      <c r="NNU96" s="14"/>
      <c r="NNV96" s="14"/>
      <c r="NNW96" s="14"/>
      <c r="NNX96" s="14"/>
      <c r="NNY96" s="14"/>
      <c r="NNZ96" s="14"/>
      <c r="NOA96" s="14"/>
      <c r="NOB96" s="14"/>
      <c r="NOC96" s="14"/>
      <c r="NOD96" s="14"/>
      <c r="NOE96" s="14"/>
      <c r="NOF96" s="14"/>
      <c r="NOG96" s="14"/>
      <c r="NOH96" s="14"/>
      <c r="NOI96" s="14"/>
      <c r="NOJ96" s="14"/>
      <c r="NOK96" s="14"/>
      <c r="NOL96" s="14"/>
      <c r="NOM96" s="14"/>
      <c r="NON96" s="14"/>
      <c r="NOO96" s="14"/>
      <c r="NOP96" s="14"/>
      <c r="NOQ96" s="14"/>
      <c r="NOR96" s="14"/>
      <c r="NOS96" s="14"/>
      <c r="NOT96" s="14"/>
      <c r="NOU96" s="14"/>
      <c r="NOV96" s="14"/>
      <c r="NOW96" s="14"/>
      <c r="NOX96" s="14"/>
      <c r="NOY96" s="14"/>
      <c r="NOZ96" s="14"/>
      <c r="NPA96" s="14"/>
      <c r="NPB96" s="14"/>
      <c r="NPC96" s="14"/>
      <c r="NPD96" s="14"/>
      <c r="NPE96" s="14"/>
      <c r="NPF96" s="14"/>
      <c r="NPG96" s="14"/>
      <c r="NPH96" s="14"/>
      <c r="NPI96" s="14"/>
      <c r="NPJ96" s="14"/>
      <c r="NPK96" s="14"/>
      <c r="NPL96" s="14"/>
      <c r="NPM96" s="14"/>
      <c r="NPN96" s="14"/>
      <c r="NPO96" s="14"/>
      <c r="NPP96" s="14"/>
      <c r="NPQ96" s="14"/>
      <c r="NPR96" s="14"/>
      <c r="NPS96" s="14"/>
      <c r="NPT96" s="14"/>
      <c r="NPU96" s="14"/>
      <c r="NPV96" s="14"/>
      <c r="NPW96" s="14"/>
      <c r="NPX96" s="14"/>
      <c r="NPY96" s="14"/>
      <c r="NPZ96" s="14"/>
      <c r="NQA96" s="14"/>
      <c r="NQB96" s="14"/>
      <c r="NQC96" s="14"/>
      <c r="NQD96" s="14"/>
      <c r="NQE96" s="14"/>
      <c r="NQF96" s="14"/>
      <c r="NQG96" s="14"/>
      <c r="NQH96" s="14"/>
      <c r="NQI96" s="14"/>
      <c r="NQJ96" s="14"/>
      <c r="NQK96" s="14"/>
      <c r="NQL96" s="14"/>
      <c r="NQM96" s="14"/>
      <c r="NQN96" s="14"/>
      <c r="NQO96" s="14"/>
      <c r="NQP96" s="14"/>
      <c r="NQQ96" s="14"/>
      <c r="NQR96" s="14"/>
      <c r="NQS96" s="14"/>
      <c r="NQT96" s="14"/>
      <c r="NQU96" s="14"/>
      <c r="NQV96" s="14"/>
      <c r="NQW96" s="14"/>
      <c r="NQX96" s="14"/>
      <c r="NQY96" s="14"/>
      <c r="NQZ96" s="14"/>
      <c r="NRA96" s="14"/>
      <c r="NRB96" s="14"/>
      <c r="NRC96" s="14"/>
      <c r="NRD96" s="14"/>
      <c r="NRE96" s="14"/>
      <c r="NRF96" s="14"/>
      <c r="NRG96" s="14"/>
      <c r="NRH96" s="14"/>
      <c r="NRI96" s="14"/>
      <c r="NRJ96" s="14"/>
      <c r="NRK96" s="14"/>
      <c r="NRL96" s="14"/>
      <c r="NRM96" s="14"/>
      <c r="NRN96" s="14"/>
      <c r="NRO96" s="14"/>
      <c r="NRP96" s="14"/>
      <c r="NRQ96" s="14"/>
      <c r="NRR96" s="14"/>
      <c r="NRS96" s="14"/>
      <c r="NRT96" s="14"/>
      <c r="NRU96" s="14"/>
      <c r="NRV96" s="14"/>
      <c r="NRW96" s="14"/>
      <c r="NRX96" s="14"/>
      <c r="NRY96" s="14"/>
      <c r="NRZ96" s="14"/>
      <c r="NSA96" s="14"/>
      <c r="NSB96" s="14"/>
      <c r="NSC96" s="14"/>
      <c r="NSD96" s="14"/>
      <c r="NSE96" s="14"/>
      <c r="NSF96" s="14"/>
      <c r="NSG96" s="14"/>
      <c r="NSH96" s="14"/>
      <c r="NSI96" s="14"/>
      <c r="NSJ96" s="14"/>
      <c r="NSK96" s="14"/>
      <c r="NSL96" s="14"/>
      <c r="NSM96" s="14"/>
      <c r="NSN96" s="14"/>
      <c r="NSO96" s="14"/>
      <c r="NSP96" s="14"/>
      <c r="NSQ96" s="14"/>
      <c r="NSR96" s="14"/>
      <c r="NSS96" s="14"/>
      <c r="NST96" s="14"/>
      <c r="NSU96" s="14"/>
      <c r="NSV96" s="14"/>
      <c r="NSW96" s="14"/>
      <c r="NSX96" s="14"/>
      <c r="NSY96" s="14"/>
      <c r="NSZ96" s="14"/>
      <c r="NTA96" s="14"/>
      <c r="NTB96" s="14"/>
      <c r="NTC96" s="14"/>
      <c r="NTD96" s="14"/>
      <c r="NTE96" s="14"/>
      <c r="NTF96" s="14"/>
      <c r="NTG96" s="14"/>
      <c r="NTH96" s="14"/>
      <c r="NTI96" s="14"/>
      <c r="NTJ96" s="14"/>
      <c r="NTK96" s="14"/>
      <c r="NTL96" s="14"/>
      <c r="NTM96" s="14"/>
      <c r="NTN96" s="14"/>
      <c r="NTO96" s="14"/>
      <c r="NTP96" s="14"/>
      <c r="NTQ96" s="14"/>
      <c r="NTR96" s="14"/>
      <c r="NTS96" s="14"/>
      <c r="NTT96" s="14"/>
      <c r="NTU96" s="14"/>
      <c r="NTV96" s="14"/>
      <c r="NTW96" s="14"/>
      <c r="NTX96" s="14"/>
      <c r="NTY96" s="14"/>
      <c r="NTZ96" s="14"/>
      <c r="NUA96" s="14"/>
      <c r="NUB96" s="14"/>
      <c r="NUC96" s="14"/>
      <c r="NUD96" s="14"/>
      <c r="NUE96" s="14"/>
      <c r="NUF96" s="14"/>
      <c r="NUG96" s="14"/>
      <c r="NUH96" s="14"/>
      <c r="NUI96" s="14"/>
      <c r="NUJ96" s="14"/>
      <c r="NUK96" s="14"/>
      <c r="NUL96" s="14"/>
      <c r="NUM96" s="14"/>
      <c r="NUN96" s="14"/>
      <c r="NUO96" s="14"/>
      <c r="NUP96" s="14"/>
      <c r="NUQ96" s="14"/>
      <c r="NUR96" s="14"/>
      <c r="NUS96" s="14"/>
      <c r="NUT96" s="14"/>
      <c r="NUU96" s="14"/>
      <c r="NUV96" s="14"/>
      <c r="NUW96" s="14"/>
      <c r="NUX96" s="14"/>
      <c r="NUY96" s="14"/>
      <c r="NUZ96" s="14"/>
      <c r="NVA96" s="14"/>
      <c r="NVB96" s="14"/>
      <c r="NVC96" s="14"/>
      <c r="NVD96" s="14"/>
      <c r="NVE96" s="14"/>
      <c r="NVF96" s="14"/>
      <c r="NVG96" s="14"/>
      <c r="NVH96" s="14"/>
      <c r="NVI96" s="14"/>
      <c r="NVJ96" s="14"/>
      <c r="NVK96" s="14"/>
      <c r="NVL96" s="14"/>
      <c r="NVM96" s="14"/>
      <c r="NVN96" s="14"/>
      <c r="NVO96" s="14"/>
      <c r="NVP96" s="14"/>
      <c r="NVQ96" s="14"/>
      <c r="NVR96" s="14"/>
      <c r="NVS96" s="14"/>
      <c r="NVT96" s="14"/>
      <c r="NVU96" s="14"/>
      <c r="NVV96" s="14"/>
      <c r="NVW96" s="14"/>
      <c r="NVX96" s="14"/>
      <c r="NVY96" s="14"/>
      <c r="NVZ96" s="14"/>
      <c r="NWA96" s="14"/>
      <c r="NWB96" s="14"/>
      <c r="NWC96" s="14"/>
      <c r="NWD96" s="14"/>
      <c r="NWE96" s="14"/>
      <c r="NWF96" s="14"/>
      <c r="NWG96" s="14"/>
      <c r="NWH96" s="14"/>
      <c r="NWI96" s="14"/>
      <c r="NWJ96" s="14"/>
      <c r="NWK96" s="14"/>
      <c r="NWL96" s="14"/>
      <c r="NWM96" s="14"/>
      <c r="NWN96" s="14"/>
      <c r="NWO96" s="14"/>
      <c r="NWP96" s="14"/>
      <c r="NWQ96" s="14"/>
      <c r="NWR96" s="14"/>
      <c r="NWS96" s="14"/>
      <c r="NWT96" s="14"/>
      <c r="NWU96" s="14"/>
      <c r="NWV96" s="14"/>
      <c r="NWW96" s="14"/>
      <c r="NWX96" s="14"/>
      <c r="NWY96" s="14"/>
      <c r="NWZ96" s="14"/>
      <c r="NXA96" s="14"/>
      <c r="NXB96" s="14"/>
      <c r="NXC96" s="14"/>
      <c r="NXD96" s="14"/>
      <c r="NXE96" s="14"/>
      <c r="NXF96" s="14"/>
      <c r="NXG96" s="14"/>
      <c r="NXH96" s="14"/>
      <c r="NXI96" s="14"/>
      <c r="NXJ96" s="14"/>
      <c r="NXK96" s="14"/>
      <c r="NXL96" s="14"/>
      <c r="NXM96" s="14"/>
      <c r="NXN96" s="14"/>
      <c r="NXO96" s="14"/>
      <c r="NXP96" s="14"/>
      <c r="NXQ96" s="14"/>
      <c r="NXR96" s="14"/>
      <c r="NXS96" s="14"/>
      <c r="NXT96" s="14"/>
      <c r="NXU96" s="14"/>
      <c r="NXV96" s="14"/>
      <c r="NXW96" s="14"/>
      <c r="NXX96" s="14"/>
      <c r="NXY96" s="14"/>
      <c r="NXZ96" s="14"/>
      <c r="NYA96" s="14"/>
      <c r="NYB96" s="14"/>
      <c r="NYC96" s="14"/>
      <c r="NYD96" s="14"/>
      <c r="NYE96" s="14"/>
      <c r="NYF96" s="14"/>
      <c r="NYG96" s="14"/>
      <c r="NYH96" s="14"/>
      <c r="NYI96" s="14"/>
      <c r="NYJ96" s="14"/>
      <c r="NYK96" s="14"/>
      <c r="NYL96" s="14"/>
      <c r="NYM96" s="14"/>
      <c r="NYN96" s="14"/>
      <c r="NYO96" s="14"/>
      <c r="NYP96" s="14"/>
      <c r="NYQ96" s="14"/>
      <c r="NYR96" s="14"/>
      <c r="NYS96" s="14"/>
      <c r="NYT96" s="14"/>
      <c r="NYU96" s="14"/>
      <c r="NYV96" s="14"/>
      <c r="NYW96" s="14"/>
      <c r="NYX96" s="14"/>
      <c r="NYY96" s="14"/>
      <c r="NYZ96" s="14"/>
      <c r="NZA96" s="14"/>
      <c r="NZB96" s="14"/>
      <c r="NZC96" s="14"/>
      <c r="NZD96" s="14"/>
      <c r="NZE96" s="14"/>
      <c r="NZF96" s="14"/>
      <c r="NZG96" s="14"/>
      <c r="NZH96" s="14"/>
      <c r="NZI96" s="14"/>
      <c r="NZJ96" s="14"/>
      <c r="NZK96" s="14"/>
      <c r="NZL96" s="14"/>
      <c r="NZM96" s="14"/>
      <c r="NZN96" s="14"/>
      <c r="NZO96" s="14"/>
      <c r="NZP96" s="14"/>
      <c r="NZQ96" s="14"/>
      <c r="NZR96" s="14"/>
      <c r="NZS96" s="14"/>
      <c r="NZT96" s="14"/>
      <c r="NZU96" s="14"/>
      <c r="NZV96" s="14"/>
      <c r="NZW96" s="14"/>
      <c r="NZX96" s="14"/>
      <c r="NZY96" s="14"/>
      <c r="NZZ96" s="14"/>
      <c r="OAA96" s="14"/>
      <c r="OAB96" s="14"/>
      <c r="OAC96" s="14"/>
      <c r="OAD96" s="14"/>
      <c r="OAE96" s="14"/>
      <c r="OAF96" s="14"/>
      <c r="OAG96" s="14"/>
      <c r="OAH96" s="14"/>
      <c r="OAI96" s="14"/>
      <c r="OAJ96" s="14"/>
      <c r="OAK96" s="14"/>
      <c r="OAL96" s="14"/>
      <c r="OAM96" s="14"/>
      <c r="OAN96" s="14"/>
      <c r="OAO96" s="14"/>
      <c r="OAP96" s="14"/>
      <c r="OAQ96" s="14"/>
      <c r="OAR96" s="14"/>
      <c r="OAS96" s="14"/>
      <c r="OAT96" s="14"/>
      <c r="OAU96" s="14"/>
      <c r="OAV96" s="14"/>
      <c r="OAW96" s="14"/>
      <c r="OAX96" s="14"/>
      <c r="OAY96" s="14"/>
      <c r="OAZ96" s="14"/>
      <c r="OBA96" s="14"/>
      <c r="OBB96" s="14"/>
      <c r="OBC96" s="14"/>
      <c r="OBD96" s="14"/>
      <c r="OBE96" s="14"/>
      <c r="OBF96" s="14"/>
      <c r="OBG96" s="14"/>
      <c r="OBH96" s="14"/>
      <c r="OBI96" s="14"/>
      <c r="OBJ96" s="14"/>
      <c r="OBK96" s="14"/>
      <c r="OBL96" s="14"/>
      <c r="OBM96" s="14"/>
      <c r="OBN96" s="14"/>
      <c r="OBO96" s="14"/>
      <c r="OBP96" s="14"/>
      <c r="OBQ96" s="14"/>
      <c r="OBR96" s="14"/>
      <c r="OBS96" s="14"/>
      <c r="OBT96" s="14"/>
      <c r="OBU96" s="14"/>
      <c r="OBV96" s="14"/>
      <c r="OBW96" s="14"/>
      <c r="OBX96" s="14"/>
      <c r="OBY96" s="14"/>
      <c r="OBZ96" s="14"/>
      <c r="OCA96" s="14"/>
      <c r="OCB96" s="14"/>
      <c r="OCC96" s="14"/>
      <c r="OCD96" s="14"/>
      <c r="OCE96" s="14"/>
      <c r="OCF96" s="14"/>
      <c r="OCG96" s="14"/>
      <c r="OCH96" s="14"/>
      <c r="OCI96" s="14"/>
      <c r="OCJ96" s="14"/>
      <c r="OCK96" s="14"/>
      <c r="OCL96" s="14"/>
      <c r="OCM96" s="14"/>
      <c r="OCN96" s="14"/>
      <c r="OCO96" s="14"/>
      <c r="OCP96" s="14"/>
      <c r="OCQ96" s="14"/>
      <c r="OCR96" s="14"/>
      <c r="OCS96" s="14"/>
      <c r="OCT96" s="14"/>
      <c r="OCU96" s="14"/>
      <c r="OCV96" s="14"/>
      <c r="OCW96" s="14"/>
      <c r="OCX96" s="14"/>
      <c r="OCY96" s="14"/>
      <c r="OCZ96" s="14"/>
      <c r="ODA96" s="14"/>
      <c r="ODB96" s="14"/>
      <c r="ODC96" s="14"/>
      <c r="ODD96" s="14"/>
      <c r="ODE96" s="14"/>
      <c r="ODF96" s="14"/>
      <c r="ODG96" s="14"/>
      <c r="ODH96" s="14"/>
      <c r="ODI96" s="14"/>
      <c r="ODJ96" s="14"/>
      <c r="ODK96" s="14"/>
      <c r="ODL96" s="14"/>
      <c r="ODM96" s="14"/>
      <c r="ODN96" s="14"/>
      <c r="ODO96" s="14"/>
      <c r="ODP96" s="14"/>
      <c r="ODQ96" s="14"/>
      <c r="ODR96" s="14"/>
      <c r="ODS96" s="14"/>
      <c r="ODT96" s="14"/>
      <c r="ODU96" s="14"/>
      <c r="ODV96" s="14"/>
      <c r="ODW96" s="14"/>
      <c r="ODX96" s="14"/>
      <c r="ODY96" s="14"/>
      <c r="ODZ96" s="14"/>
      <c r="OEA96" s="14"/>
      <c r="OEB96" s="14"/>
      <c r="OEC96" s="14"/>
      <c r="OED96" s="14"/>
      <c r="OEE96" s="14"/>
      <c r="OEF96" s="14"/>
      <c r="OEG96" s="14"/>
      <c r="OEH96" s="14"/>
      <c r="OEI96" s="14"/>
      <c r="OEJ96" s="14"/>
      <c r="OEK96" s="14"/>
      <c r="OEL96" s="14"/>
      <c r="OEM96" s="14"/>
      <c r="OEN96" s="14"/>
      <c r="OEO96" s="14"/>
      <c r="OEP96" s="14"/>
      <c r="OEQ96" s="14"/>
      <c r="OER96" s="14"/>
      <c r="OES96" s="14"/>
      <c r="OET96" s="14"/>
      <c r="OEU96" s="14"/>
      <c r="OEV96" s="14"/>
      <c r="OEW96" s="14"/>
      <c r="OEX96" s="14"/>
      <c r="OEY96" s="14"/>
      <c r="OEZ96" s="14"/>
      <c r="OFA96" s="14"/>
      <c r="OFB96" s="14"/>
      <c r="OFC96" s="14"/>
      <c r="OFD96" s="14"/>
      <c r="OFE96" s="14"/>
      <c r="OFF96" s="14"/>
      <c r="OFG96" s="14"/>
      <c r="OFH96" s="14"/>
      <c r="OFI96" s="14"/>
      <c r="OFJ96" s="14"/>
      <c r="OFK96" s="14"/>
      <c r="OFL96" s="14"/>
      <c r="OFM96" s="14"/>
      <c r="OFN96" s="14"/>
      <c r="OFO96" s="14"/>
      <c r="OFP96" s="14"/>
      <c r="OFQ96" s="14"/>
      <c r="OFR96" s="14"/>
      <c r="OFS96" s="14"/>
      <c r="OFT96" s="14"/>
      <c r="OFU96" s="14"/>
      <c r="OFV96" s="14"/>
      <c r="OFW96" s="14"/>
      <c r="OFX96" s="14"/>
      <c r="OFY96" s="14"/>
      <c r="OFZ96" s="14"/>
      <c r="OGA96" s="14"/>
      <c r="OGB96" s="14"/>
      <c r="OGC96" s="14"/>
      <c r="OGD96" s="14"/>
      <c r="OGE96" s="14"/>
      <c r="OGF96" s="14"/>
      <c r="OGG96" s="14"/>
      <c r="OGH96" s="14"/>
      <c r="OGI96" s="14"/>
      <c r="OGJ96" s="14"/>
      <c r="OGK96" s="14"/>
      <c r="OGL96" s="14"/>
      <c r="OGM96" s="14"/>
      <c r="OGN96" s="14"/>
      <c r="OGO96" s="14"/>
      <c r="OGP96" s="14"/>
      <c r="OGQ96" s="14"/>
      <c r="OGR96" s="14"/>
      <c r="OGS96" s="14"/>
      <c r="OGT96" s="14"/>
      <c r="OGU96" s="14"/>
      <c r="OGV96" s="14"/>
      <c r="OGW96" s="14"/>
      <c r="OGX96" s="14"/>
      <c r="OGY96" s="14"/>
      <c r="OGZ96" s="14"/>
      <c r="OHA96" s="14"/>
      <c r="OHB96" s="14"/>
      <c r="OHC96" s="14"/>
      <c r="OHD96" s="14"/>
      <c r="OHE96" s="14"/>
      <c r="OHF96" s="14"/>
      <c r="OHG96" s="14"/>
      <c r="OHH96" s="14"/>
      <c r="OHI96" s="14"/>
      <c r="OHJ96" s="14"/>
      <c r="OHK96" s="14"/>
      <c r="OHL96" s="14"/>
      <c r="OHM96" s="14"/>
      <c r="OHN96" s="14"/>
      <c r="OHO96" s="14"/>
      <c r="OHP96" s="14"/>
      <c r="OHQ96" s="14"/>
      <c r="OHR96" s="14"/>
      <c r="OHS96" s="14"/>
      <c r="OHT96" s="14"/>
      <c r="OHU96" s="14"/>
      <c r="OHV96" s="14"/>
      <c r="OHW96" s="14"/>
      <c r="OHX96" s="14"/>
      <c r="OHY96" s="14"/>
      <c r="OHZ96" s="14"/>
      <c r="OIA96" s="14"/>
      <c r="OIB96" s="14"/>
      <c r="OIC96" s="14"/>
      <c r="OID96" s="14"/>
      <c r="OIE96" s="14"/>
      <c r="OIF96" s="14"/>
      <c r="OIG96" s="14"/>
      <c r="OIH96" s="14"/>
      <c r="OII96" s="14"/>
      <c r="OIJ96" s="14"/>
      <c r="OIK96" s="14"/>
      <c r="OIL96" s="14"/>
      <c r="OIM96" s="14"/>
      <c r="OIN96" s="14"/>
      <c r="OIO96" s="14"/>
      <c r="OIP96" s="14"/>
      <c r="OIQ96" s="14"/>
      <c r="OIR96" s="14"/>
      <c r="OIS96" s="14"/>
      <c r="OIT96" s="14"/>
      <c r="OIU96" s="14"/>
      <c r="OIV96" s="14"/>
      <c r="OIW96" s="14"/>
      <c r="OIX96" s="14"/>
      <c r="OIY96" s="14"/>
      <c r="OIZ96" s="14"/>
      <c r="OJA96" s="14"/>
      <c r="OJB96" s="14"/>
      <c r="OJC96" s="14"/>
      <c r="OJD96" s="14"/>
      <c r="OJE96" s="14"/>
      <c r="OJF96" s="14"/>
      <c r="OJG96" s="14"/>
      <c r="OJH96" s="14"/>
      <c r="OJI96" s="14"/>
      <c r="OJJ96" s="14"/>
      <c r="OJK96" s="14"/>
      <c r="OJL96" s="14"/>
      <c r="OJM96" s="14"/>
      <c r="OJN96" s="14"/>
      <c r="OJO96" s="14"/>
      <c r="OJP96" s="14"/>
      <c r="OJQ96" s="14"/>
      <c r="OJR96" s="14"/>
      <c r="OJS96" s="14"/>
      <c r="OJT96" s="14"/>
      <c r="OJU96" s="14"/>
      <c r="OJV96" s="14"/>
      <c r="OJW96" s="14"/>
      <c r="OJX96" s="14"/>
      <c r="OJY96" s="14"/>
      <c r="OJZ96" s="14"/>
      <c r="OKA96" s="14"/>
      <c r="OKB96" s="14"/>
      <c r="OKC96" s="14"/>
      <c r="OKD96" s="14"/>
      <c r="OKE96" s="14"/>
      <c r="OKF96" s="14"/>
      <c r="OKG96" s="14"/>
      <c r="OKH96" s="14"/>
      <c r="OKI96" s="14"/>
      <c r="OKJ96" s="14"/>
      <c r="OKK96" s="14"/>
      <c r="OKL96" s="14"/>
      <c r="OKM96" s="14"/>
      <c r="OKN96" s="14"/>
      <c r="OKO96" s="14"/>
      <c r="OKP96" s="14"/>
      <c r="OKQ96" s="14"/>
      <c r="OKR96" s="14"/>
      <c r="OKS96" s="14"/>
      <c r="OKT96" s="14"/>
      <c r="OKU96" s="14"/>
      <c r="OKV96" s="14"/>
      <c r="OKW96" s="14"/>
      <c r="OKX96" s="14"/>
      <c r="OKY96" s="14"/>
      <c r="OKZ96" s="14"/>
      <c r="OLA96" s="14"/>
      <c r="OLB96" s="14"/>
      <c r="OLC96" s="14"/>
      <c r="OLD96" s="14"/>
      <c r="OLE96" s="14"/>
      <c r="OLF96" s="14"/>
      <c r="OLG96" s="14"/>
      <c r="OLH96" s="14"/>
      <c r="OLI96" s="14"/>
      <c r="OLJ96" s="14"/>
      <c r="OLK96" s="14"/>
      <c r="OLL96" s="14"/>
      <c r="OLM96" s="14"/>
      <c r="OLN96" s="14"/>
      <c r="OLO96" s="14"/>
      <c r="OLP96" s="14"/>
      <c r="OLQ96" s="14"/>
      <c r="OLR96" s="14"/>
      <c r="OLS96" s="14"/>
      <c r="OLT96" s="14"/>
      <c r="OLU96" s="14"/>
      <c r="OLV96" s="14"/>
      <c r="OLW96" s="14"/>
      <c r="OLX96" s="14"/>
      <c r="OLY96" s="14"/>
      <c r="OLZ96" s="14"/>
      <c r="OMA96" s="14"/>
      <c r="OMB96" s="14"/>
      <c r="OMC96" s="14"/>
      <c r="OMD96" s="14"/>
      <c r="OME96" s="14"/>
      <c r="OMF96" s="14"/>
      <c r="OMG96" s="14"/>
      <c r="OMH96" s="14"/>
      <c r="OMI96" s="14"/>
      <c r="OMJ96" s="14"/>
      <c r="OMK96" s="14"/>
      <c r="OML96" s="14"/>
      <c r="OMM96" s="14"/>
      <c r="OMN96" s="14"/>
      <c r="OMO96" s="14"/>
      <c r="OMP96" s="14"/>
      <c r="OMQ96" s="14"/>
      <c r="OMR96" s="14"/>
      <c r="OMS96" s="14"/>
      <c r="OMT96" s="14"/>
      <c r="OMU96" s="14"/>
      <c r="OMV96" s="14"/>
      <c r="OMW96" s="14"/>
      <c r="OMX96" s="14"/>
      <c r="OMY96" s="14"/>
      <c r="OMZ96" s="14"/>
      <c r="ONA96" s="14"/>
      <c r="ONB96" s="14"/>
      <c r="ONC96" s="14"/>
      <c r="OND96" s="14"/>
      <c r="ONE96" s="14"/>
      <c r="ONF96" s="14"/>
      <c r="ONG96" s="14"/>
      <c r="ONH96" s="14"/>
      <c r="ONI96" s="14"/>
      <c r="ONJ96" s="14"/>
      <c r="ONK96" s="14"/>
      <c r="ONL96" s="14"/>
      <c r="ONM96" s="14"/>
      <c r="ONN96" s="14"/>
      <c r="ONO96" s="14"/>
      <c r="ONP96" s="14"/>
      <c r="ONQ96" s="14"/>
      <c r="ONR96" s="14"/>
      <c r="ONS96" s="14"/>
      <c r="ONT96" s="14"/>
      <c r="ONU96" s="14"/>
      <c r="ONV96" s="14"/>
      <c r="ONW96" s="14"/>
      <c r="ONX96" s="14"/>
      <c r="ONY96" s="14"/>
      <c r="ONZ96" s="14"/>
      <c r="OOA96" s="14"/>
      <c r="OOB96" s="14"/>
      <c r="OOC96" s="14"/>
      <c r="OOD96" s="14"/>
      <c r="OOE96" s="14"/>
      <c r="OOF96" s="14"/>
      <c r="OOG96" s="14"/>
      <c r="OOH96" s="14"/>
      <c r="OOI96" s="14"/>
      <c r="OOJ96" s="14"/>
      <c r="OOK96" s="14"/>
      <c r="OOL96" s="14"/>
      <c r="OOM96" s="14"/>
      <c r="OON96" s="14"/>
      <c r="OOO96" s="14"/>
      <c r="OOP96" s="14"/>
      <c r="OOQ96" s="14"/>
      <c r="OOR96" s="14"/>
      <c r="OOS96" s="14"/>
      <c r="OOT96" s="14"/>
      <c r="OOU96" s="14"/>
      <c r="OOV96" s="14"/>
      <c r="OOW96" s="14"/>
      <c r="OOX96" s="14"/>
      <c r="OOY96" s="14"/>
      <c r="OOZ96" s="14"/>
      <c r="OPA96" s="14"/>
      <c r="OPB96" s="14"/>
      <c r="OPC96" s="14"/>
      <c r="OPD96" s="14"/>
      <c r="OPE96" s="14"/>
      <c r="OPF96" s="14"/>
      <c r="OPG96" s="14"/>
      <c r="OPH96" s="14"/>
      <c r="OPI96" s="14"/>
      <c r="OPJ96" s="14"/>
      <c r="OPK96" s="14"/>
      <c r="OPL96" s="14"/>
      <c r="OPM96" s="14"/>
      <c r="OPN96" s="14"/>
      <c r="OPO96" s="14"/>
      <c r="OPP96" s="14"/>
      <c r="OPQ96" s="14"/>
      <c r="OPR96" s="14"/>
      <c r="OPS96" s="14"/>
      <c r="OPT96" s="14"/>
      <c r="OPU96" s="14"/>
      <c r="OPV96" s="14"/>
      <c r="OPW96" s="14"/>
      <c r="OPX96" s="14"/>
      <c r="OPY96" s="14"/>
      <c r="OPZ96" s="14"/>
      <c r="OQA96" s="14"/>
      <c r="OQB96" s="14"/>
      <c r="OQC96" s="14"/>
      <c r="OQD96" s="14"/>
      <c r="OQE96" s="14"/>
      <c r="OQF96" s="14"/>
      <c r="OQG96" s="14"/>
      <c r="OQH96" s="14"/>
      <c r="OQI96" s="14"/>
      <c r="OQJ96" s="14"/>
      <c r="OQK96" s="14"/>
      <c r="OQL96" s="14"/>
      <c r="OQM96" s="14"/>
      <c r="OQN96" s="14"/>
      <c r="OQO96" s="14"/>
      <c r="OQP96" s="14"/>
      <c r="OQQ96" s="14"/>
      <c r="OQR96" s="14"/>
      <c r="OQS96" s="14"/>
      <c r="OQT96" s="14"/>
      <c r="OQU96" s="14"/>
      <c r="OQV96" s="14"/>
      <c r="OQW96" s="14"/>
      <c r="OQX96" s="14"/>
      <c r="OQY96" s="14"/>
      <c r="OQZ96" s="14"/>
      <c r="ORA96" s="14"/>
      <c r="ORB96" s="14"/>
      <c r="ORC96" s="14"/>
      <c r="ORD96" s="14"/>
      <c r="ORE96" s="14"/>
      <c r="ORF96" s="14"/>
      <c r="ORG96" s="14"/>
      <c r="ORH96" s="14"/>
      <c r="ORI96" s="14"/>
      <c r="ORJ96" s="14"/>
      <c r="ORK96" s="14"/>
      <c r="ORL96" s="14"/>
      <c r="ORM96" s="14"/>
      <c r="ORN96" s="14"/>
      <c r="ORO96" s="14"/>
      <c r="ORP96" s="14"/>
      <c r="ORQ96" s="14"/>
      <c r="ORR96" s="14"/>
      <c r="ORS96" s="14"/>
      <c r="ORT96" s="14"/>
      <c r="ORU96" s="14"/>
      <c r="ORV96" s="14"/>
      <c r="ORW96" s="14"/>
      <c r="ORX96" s="14"/>
      <c r="ORY96" s="14"/>
      <c r="ORZ96" s="14"/>
      <c r="OSA96" s="14"/>
      <c r="OSB96" s="14"/>
      <c r="OSC96" s="14"/>
      <c r="OSD96" s="14"/>
      <c r="OSE96" s="14"/>
      <c r="OSF96" s="14"/>
      <c r="OSG96" s="14"/>
      <c r="OSH96" s="14"/>
      <c r="OSI96" s="14"/>
      <c r="OSJ96" s="14"/>
      <c r="OSK96" s="14"/>
      <c r="OSL96" s="14"/>
      <c r="OSM96" s="14"/>
      <c r="OSN96" s="14"/>
      <c r="OSO96" s="14"/>
      <c r="OSP96" s="14"/>
      <c r="OSQ96" s="14"/>
      <c r="OSR96" s="14"/>
      <c r="OSS96" s="14"/>
      <c r="OST96" s="14"/>
      <c r="OSU96" s="14"/>
      <c r="OSV96" s="14"/>
      <c r="OSW96" s="14"/>
      <c r="OSX96" s="14"/>
      <c r="OSY96" s="14"/>
      <c r="OSZ96" s="14"/>
      <c r="OTA96" s="14"/>
      <c r="OTB96" s="14"/>
      <c r="OTC96" s="14"/>
      <c r="OTD96" s="14"/>
      <c r="OTE96" s="14"/>
      <c r="OTF96" s="14"/>
      <c r="OTG96" s="14"/>
      <c r="OTH96" s="14"/>
      <c r="OTI96" s="14"/>
      <c r="OTJ96" s="14"/>
      <c r="OTK96" s="14"/>
      <c r="OTL96" s="14"/>
      <c r="OTM96" s="14"/>
      <c r="OTN96" s="14"/>
      <c r="OTO96" s="14"/>
      <c r="OTP96" s="14"/>
      <c r="OTQ96" s="14"/>
      <c r="OTR96" s="14"/>
      <c r="OTS96" s="14"/>
      <c r="OTT96" s="14"/>
      <c r="OTU96" s="14"/>
      <c r="OTV96" s="14"/>
      <c r="OTW96" s="14"/>
      <c r="OTX96" s="14"/>
      <c r="OTY96" s="14"/>
      <c r="OTZ96" s="14"/>
      <c r="OUA96" s="14"/>
      <c r="OUB96" s="14"/>
      <c r="OUC96" s="14"/>
      <c r="OUD96" s="14"/>
      <c r="OUE96" s="14"/>
      <c r="OUF96" s="14"/>
      <c r="OUG96" s="14"/>
      <c r="OUH96" s="14"/>
      <c r="OUI96" s="14"/>
      <c r="OUJ96" s="14"/>
      <c r="OUK96" s="14"/>
      <c r="OUL96" s="14"/>
      <c r="OUM96" s="14"/>
      <c r="OUN96" s="14"/>
      <c r="OUO96" s="14"/>
      <c r="OUP96" s="14"/>
      <c r="OUQ96" s="14"/>
      <c r="OUR96" s="14"/>
      <c r="OUS96" s="14"/>
      <c r="OUT96" s="14"/>
      <c r="OUU96" s="14"/>
      <c r="OUV96" s="14"/>
      <c r="OUW96" s="14"/>
      <c r="OUX96" s="14"/>
      <c r="OUY96" s="14"/>
      <c r="OUZ96" s="14"/>
      <c r="OVA96" s="14"/>
      <c r="OVB96" s="14"/>
      <c r="OVC96" s="14"/>
      <c r="OVD96" s="14"/>
      <c r="OVE96" s="14"/>
      <c r="OVF96" s="14"/>
      <c r="OVG96" s="14"/>
      <c r="OVH96" s="14"/>
      <c r="OVI96" s="14"/>
      <c r="OVJ96" s="14"/>
      <c r="OVK96" s="14"/>
      <c r="OVL96" s="14"/>
      <c r="OVM96" s="14"/>
      <c r="OVN96" s="14"/>
      <c r="OVO96" s="14"/>
      <c r="OVP96" s="14"/>
      <c r="OVQ96" s="14"/>
      <c r="OVR96" s="14"/>
      <c r="OVS96" s="14"/>
      <c r="OVT96" s="14"/>
      <c r="OVU96" s="14"/>
      <c r="OVV96" s="14"/>
      <c r="OVW96" s="14"/>
      <c r="OVX96" s="14"/>
      <c r="OVY96" s="14"/>
      <c r="OVZ96" s="14"/>
      <c r="OWA96" s="14"/>
      <c r="OWB96" s="14"/>
      <c r="OWC96" s="14"/>
      <c r="OWD96" s="14"/>
      <c r="OWE96" s="14"/>
      <c r="OWF96" s="14"/>
      <c r="OWG96" s="14"/>
      <c r="OWH96" s="14"/>
      <c r="OWI96" s="14"/>
      <c r="OWJ96" s="14"/>
      <c r="OWK96" s="14"/>
      <c r="OWL96" s="14"/>
      <c r="OWM96" s="14"/>
      <c r="OWN96" s="14"/>
      <c r="OWO96" s="14"/>
      <c r="OWP96" s="14"/>
      <c r="OWQ96" s="14"/>
      <c r="OWR96" s="14"/>
      <c r="OWS96" s="14"/>
      <c r="OWT96" s="14"/>
      <c r="OWU96" s="14"/>
      <c r="OWV96" s="14"/>
      <c r="OWW96" s="14"/>
      <c r="OWX96" s="14"/>
      <c r="OWY96" s="14"/>
      <c r="OWZ96" s="14"/>
      <c r="OXA96" s="14"/>
      <c r="OXB96" s="14"/>
      <c r="OXC96" s="14"/>
      <c r="OXD96" s="14"/>
      <c r="OXE96" s="14"/>
      <c r="OXF96" s="14"/>
      <c r="OXG96" s="14"/>
      <c r="OXH96" s="14"/>
      <c r="OXI96" s="14"/>
      <c r="OXJ96" s="14"/>
      <c r="OXK96" s="14"/>
      <c r="OXL96" s="14"/>
      <c r="OXM96" s="14"/>
      <c r="OXN96" s="14"/>
      <c r="OXO96" s="14"/>
      <c r="OXP96" s="14"/>
      <c r="OXQ96" s="14"/>
      <c r="OXR96" s="14"/>
      <c r="OXS96" s="14"/>
      <c r="OXT96" s="14"/>
      <c r="OXU96" s="14"/>
      <c r="OXV96" s="14"/>
      <c r="OXW96" s="14"/>
      <c r="OXX96" s="14"/>
      <c r="OXY96" s="14"/>
      <c r="OXZ96" s="14"/>
      <c r="OYA96" s="14"/>
      <c r="OYB96" s="14"/>
      <c r="OYC96" s="14"/>
      <c r="OYD96" s="14"/>
      <c r="OYE96" s="14"/>
      <c r="OYF96" s="14"/>
      <c r="OYG96" s="14"/>
      <c r="OYH96" s="14"/>
      <c r="OYI96" s="14"/>
      <c r="OYJ96" s="14"/>
      <c r="OYK96" s="14"/>
      <c r="OYL96" s="14"/>
      <c r="OYM96" s="14"/>
      <c r="OYN96" s="14"/>
      <c r="OYO96" s="14"/>
      <c r="OYP96" s="14"/>
      <c r="OYQ96" s="14"/>
      <c r="OYR96" s="14"/>
      <c r="OYS96" s="14"/>
      <c r="OYT96" s="14"/>
      <c r="OYU96" s="14"/>
      <c r="OYV96" s="14"/>
      <c r="OYW96" s="14"/>
      <c r="OYX96" s="14"/>
      <c r="OYY96" s="14"/>
      <c r="OYZ96" s="14"/>
      <c r="OZA96" s="14"/>
      <c r="OZB96" s="14"/>
      <c r="OZC96" s="14"/>
      <c r="OZD96" s="14"/>
      <c r="OZE96" s="14"/>
      <c r="OZF96" s="14"/>
      <c r="OZG96" s="14"/>
      <c r="OZH96" s="14"/>
      <c r="OZI96" s="14"/>
      <c r="OZJ96" s="14"/>
      <c r="OZK96" s="14"/>
      <c r="OZL96" s="14"/>
      <c r="OZM96" s="14"/>
      <c r="OZN96" s="14"/>
      <c r="OZO96" s="14"/>
      <c r="OZP96" s="14"/>
      <c r="OZQ96" s="14"/>
      <c r="OZR96" s="14"/>
      <c r="OZS96" s="14"/>
      <c r="OZT96" s="14"/>
      <c r="OZU96" s="14"/>
      <c r="OZV96" s="14"/>
      <c r="OZW96" s="14"/>
      <c r="OZX96" s="14"/>
      <c r="OZY96" s="14"/>
      <c r="OZZ96" s="14"/>
      <c r="PAA96" s="14"/>
      <c r="PAB96" s="14"/>
      <c r="PAC96" s="14"/>
      <c r="PAD96" s="14"/>
      <c r="PAE96" s="14"/>
      <c r="PAF96" s="14"/>
      <c r="PAG96" s="14"/>
      <c r="PAH96" s="14"/>
      <c r="PAI96" s="14"/>
      <c r="PAJ96" s="14"/>
      <c r="PAK96" s="14"/>
      <c r="PAL96" s="14"/>
      <c r="PAM96" s="14"/>
      <c r="PAN96" s="14"/>
      <c r="PAO96" s="14"/>
      <c r="PAP96" s="14"/>
      <c r="PAQ96" s="14"/>
      <c r="PAR96" s="14"/>
      <c r="PAS96" s="14"/>
      <c r="PAT96" s="14"/>
      <c r="PAU96" s="14"/>
      <c r="PAV96" s="14"/>
      <c r="PAW96" s="14"/>
      <c r="PAX96" s="14"/>
      <c r="PAY96" s="14"/>
      <c r="PAZ96" s="14"/>
      <c r="PBA96" s="14"/>
      <c r="PBB96" s="14"/>
      <c r="PBC96" s="14"/>
      <c r="PBD96" s="14"/>
      <c r="PBE96" s="14"/>
      <c r="PBF96" s="14"/>
      <c r="PBG96" s="14"/>
      <c r="PBH96" s="14"/>
      <c r="PBI96" s="14"/>
      <c r="PBJ96" s="14"/>
      <c r="PBK96" s="14"/>
      <c r="PBL96" s="14"/>
      <c r="PBM96" s="14"/>
      <c r="PBN96" s="14"/>
      <c r="PBO96" s="14"/>
      <c r="PBP96" s="14"/>
      <c r="PBQ96" s="14"/>
      <c r="PBR96" s="14"/>
      <c r="PBS96" s="14"/>
      <c r="PBT96" s="14"/>
      <c r="PBU96" s="14"/>
      <c r="PBV96" s="14"/>
      <c r="PBW96" s="14"/>
      <c r="PBX96" s="14"/>
      <c r="PBY96" s="14"/>
      <c r="PBZ96" s="14"/>
      <c r="PCA96" s="14"/>
      <c r="PCB96" s="14"/>
      <c r="PCC96" s="14"/>
      <c r="PCD96" s="14"/>
      <c r="PCE96" s="14"/>
      <c r="PCF96" s="14"/>
      <c r="PCG96" s="14"/>
      <c r="PCH96" s="14"/>
      <c r="PCI96" s="14"/>
      <c r="PCJ96" s="14"/>
      <c r="PCK96" s="14"/>
      <c r="PCL96" s="14"/>
      <c r="PCM96" s="14"/>
      <c r="PCN96" s="14"/>
      <c r="PCO96" s="14"/>
      <c r="PCP96" s="14"/>
      <c r="PCQ96" s="14"/>
      <c r="PCR96" s="14"/>
      <c r="PCS96" s="14"/>
      <c r="PCT96" s="14"/>
      <c r="PCU96" s="14"/>
      <c r="PCV96" s="14"/>
      <c r="PCW96" s="14"/>
      <c r="PCX96" s="14"/>
      <c r="PCY96" s="14"/>
      <c r="PCZ96" s="14"/>
      <c r="PDA96" s="14"/>
      <c r="PDB96" s="14"/>
      <c r="PDC96" s="14"/>
      <c r="PDD96" s="14"/>
      <c r="PDE96" s="14"/>
      <c r="PDF96" s="14"/>
      <c r="PDG96" s="14"/>
      <c r="PDH96" s="14"/>
      <c r="PDI96" s="14"/>
      <c r="PDJ96" s="14"/>
      <c r="PDK96" s="14"/>
      <c r="PDL96" s="14"/>
      <c r="PDM96" s="14"/>
      <c r="PDN96" s="14"/>
      <c r="PDO96" s="14"/>
      <c r="PDP96" s="14"/>
      <c r="PDQ96" s="14"/>
      <c r="PDR96" s="14"/>
      <c r="PDS96" s="14"/>
      <c r="PDT96" s="14"/>
      <c r="PDU96" s="14"/>
      <c r="PDV96" s="14"/>
      <c r="PDW96" s="14"/>
      <c r="PDX96" s="14"/>
      <c r="PDY96" s="14"/>
      <c r="PDZ96" s="14"/>
      <c r="PEA96" s="14"/>
      <c r="PEB96" s="14"/>
      <c r="PEC96" s="14"/>
      <c r="PED96" s="14"/>
      <c r="PEE96" s="14"/>
      <c r="PEF96" s="14"/>
      <c r="PEG96" s="14"/>
      <c r="PEH96" s="14"/>
      <c r="PEI96" s="14"/>
      <c r="PEJ96" s="14"/>
      <c r="PEK96" s="14"/>
      <c r="PEL96" s="14"/>
      <c r="PEM96" s="14"/>
      <c r="PEN96" s="14"/>
      <c r="PEO96" s="14"/>
      <c r="PEP96" s="14"/>
      <c r="PEQ96" s="14"/>
      <c r="PER96" s="14"/>
      <c r="PES96" s="14"/>
      <c r="PET96" s="14"/>
      <c r="PEU96" s="14"/>
      <c r="PEV96" s="14"/>
      <c r="PEW96" s="14"/>
      <c r="PEX96" s="14"/>
      <c r="PEY96" s="14"/>
      <c r="PEZ96" s="14"/>
      <c r="PFA96" s="14"/>
      <c r="PFB96" s="14"/>
      <c r="PFC96" s="14"/>
      <c r="PFD96" s="14"/>
      <c r="PFE96" s="14"/>
      <c r="PFF96" s="14"/>
      <c r="PFG96" s="14"/>
      <c r="PFH96" s="14"/>
      <c r="PFI96" s="14"/>
      <c r="PFJ96" s="14"/>
      <c r="PFK96" s="14"/>
      <c r="PFL96" s="14"/>
      <c r="PFM96" s="14"/>
      <c r="PFN96" s="14"/>
      <c r="PFO96" s="14"/>
      <c r="PFP96" s="14"/>
      <c r="PFQ96" s="14"/>
      <c r="PFR96" s="14"/>
      <c r="PFS96" s="14"/>
      <c r="PFT96" s="14"/>
      <c r="PFU96" s="14"/>
      <c r="PFV96" s="14"/>
      <c r="PFW96" s="14"/>
      <c r="PFX96" s="14"/>
      <c r="PFY96" s="14"/>
      <c r="PFZ96" s="14"/>
      <c r="PGA96" s="14"/>
      <c r="PGB96" s="14"/>
      <c r="PGC96" s="14"/>
      <c r="PGD96" s="14"/>
      <c r="PGE96" s="14"/>
      <c r="PGF96" s="14"/>
      <c r="PGG96" s="14"/>
      <c r="PGH96" s="14"/>
      <c r="PGI96" s="14"/>
      <c r="PGJ96" s="14"/>
      <c r="PGK96" s="14"/>
      <c r="PGL96" s="14"/>
      <c r="PGM96" s="14"/>
      <c r="PGN96" s="14"/>
      <c r="PGO96" s="14"/>
      <c r="PGP96" s="14"/>
      <c r="PGQ96" s="14"/>
      <c r="PGR96" s="14"/>
      <c r="PGS96" s="14"/>
      <c r="PGT96" s="14"/>
      <c r="PGU96" s="14"/>
      <c r="PGV96" s="14"/>
      <c r="PGW96" s="14"/>
      <c r="PGX96" s="14"/>
      <c r="PGY96" s="14"/>
      <c r="PGZ96" s="14"/>
      <c r="PHA96" s="14"/>
      <c r="PHB96" s="14"/>
      <c r="PHC96" s="14"/>
      <c r="PHD96" s="14"/>
      <c r="PHE96" s="14"/>
      <c r="PHF96" s="14"/>
      <c r="PHG96" s="14"/>
      <c r="PHH96" s="14"/>
      <c r="PHI96" s="14"/>
      <c r="PHJ96" s="14"/>
      <c r="PHK96" s="14"/>
      <c r="PHL96" s="14"/>
      <c r="PHM96" s="14"/>
      <c r="PHN96" s="14"/>
      <c r="PHO96" s="14"/>
      <c r="PHP96" s="14"/>
      <c r="PHQ96" s="14"/>
      <c r="PHR96" s="14"/>
      <c r="PHS96" s="14"/>
      <c r="PHT96" s="14"/>
      <c r="PHU96" s="14"/>
      <c r="PHV96" s="14"/>
      <c r="PHW96" s="14"/>
      <c r="PHX96" s="14"/>
      <c r="PHY96" s="14"/>
      <c r="PHZ96" s="14"/>
      <c r="PIA96" s="14"/>
      <c r="PIB96" s="14"/>
      <c r="PIC96" s="14"/>
      <c r="PID96" s="14"/>
      <c r="PIE96" s="14"/>
      <c r="PIF96" s="14"/>
      <c r="PIG96" s="14"/>
      <c r="PIH96" s="14"/>
      <c r="PII96" s="14"/>
      <c r="PIJ96" s="14"/>
      <c r="PIK96" s="14"/>
      <c r="PIL96" s="14"/>
      <c r="PIM96" s="14"/>
      <c r="PIN96" s="14"/>
      <c r="PIO96" s="14"/>
      <c r="PIP96" s="14"/>
      <c r="PIQ96" s="14"/>
      <c r="PIR96" s="14"/>
      <c r="PIS96" s="14"/>
      <c r="PIT96" s="14"/>
      <c r="PIU96" s="14"/>
      <c r="PIV96" s="14"/>
      <c r="PIW96" s="14"/>
      <c r="PIX96" s="14"/>
      <c r="PIY96" s="14"/>
      <c r="PIZ96" s="14"/>
      <c r="PJA96" s="14"/>
      <c r="PJB96" s="14"/>
      <c r="PJC96" s="14"/>
      <c r="PJD96" s="14"/>
      <c r="PJE96" s="14"/>
      <c r="PJF96" s="14"/>
      <c r="PJG96" s="14"/>
      <c r="PJH96" s="14"/>
      <c r="PJI96" s="14"/>
      <c r="PJJ96" s="14"/>
      <c r="PJK96" s="14"/>
      <c r="PJL96" s="14"/>
      <c r="PJM96" s="14"/>
      <c r="PJN96" s="14"/>
      <c r="PJO96" s="14"/>
      <c r="PJP96" s="14"/>
      <c r="PJQ96" s="14"/>
      <c r="PJR96" s="14"/>
      <c r="PJS96" s="14"/>
      <c r="PJT96" s="14"/>
      <c r="PJU96" s="14"/>
      <c r="PJV96" s="14"/>
      <c r="PJW96" s="14"/>
      <c r="PJX96" s="14"/>
      <c r="PJY96" s="14"/>
      <c r="PJZ96" s="14"/>
      <c r="PKA96" s="14"/>
      <c r="PKB96" s="14"/>
      <c r="PKC96" s="14"/>
      <c r="PKD96" s="14"/>
      <c r="PKE96" s="14"/>
      <c r="PKF96" s="14"/>
      <c r="PKG96" s="14"/>
      <c r="PKH96" s="14"/>
      <c r="PKI96" s="14"/>
      <c r="PKJ96" s="14"/>
      <c r="PKK96" s="14"/>
      <c r="PKL96" s="14"/>
      <c r="PKM96" s="14"/>
      <c r="PKN96" s="14"/>
      <c r="PKO96" s="14"/>
      <c r="PKP96" s="14"/>
      <c r="PKQ96" s="14"/>
      <c r="PKR96" s="14"/>
      <c r="PKS96" s="14"/>
      <c r="PKT96" s="14"/>
      <c r="PKU96" s="14"/>
      <c r="PKV96" s="14"/>
      <c r="PKW96" s="14"/>
      <c r="PKX96" s="14"/>
      <c r="PKY96" s="14"/>
      <c r="PKZ96" s="14"/>
      <c r="PLA96" s="14"/>
      <c r="PLB96" s="14"/>
      <c r="PLC96" s="14"/>
      <c r="PLD96" s="14"/>
      <c r="PLE96" s="14"/>
      <c r="PLF96" s="14"/>
      <c r="PLG96" s="14"/>
      <c r="PLH96" s="14"/>
      <c r="PLI96" s="14"/>
      <c r="PLJ96" s="14"/>
      <c r="PLK96" s="14"/>
      <c r="PLL96" s="14"/>
      <c r="PLM96" s="14"/>
      <c r="PLN96" s="14"/>
      <c r="PLO96" s="14"/>
      <c r="PLP96" s="14"/>
      <c r="PLQ96" s="14"/>
      <c r="PLR96" s="14"/>
      <c r="PLS96" s="14"/>
      <c r="PLT96" s="14"/>
      <c r="PLU96" s="14"/>
      <c r="PLV96" s="14"/>
      <c r="PLW96" s="14"/>
      <c r="PLX96" s="14"/>
      <c r="PLY96" s="14"/>
      <c r="PLZ96" s="14"/>
      <c r="PMA96" s="14"/>
      <c r="PMB96" s="14"/>
      <c r="PMC96" s="14"/>
      <c r="PMD96" s="14"/>
      <c r="PME96" s="14"/>
      <c r="PMF96" s="14"/>
      <c r="PMG96" s="14"/>
      <c r="PMH96" s="14"/>
      <c r="PMI96" s="14"/>
      <c r="PMJ96" s="14"/>
      <c r="PMK96" s="14"/>
      <c r="PML96" s="14"/>
      <c r="PMM96" s="14"/>
      <c r="PMN96" s="14"/>
      <c r="PMO96" s="14"/>
      <c r="PMP96" s="14"/>
      <c r="PMQ96" s="14"/>
      <c r="PMR96" s="14"/>
      <c r="PMS96" s="14"/>
      <c r="PMT96" s="14"/>
      <c r="PMU96" s="14"/>
      <c r="PMV96" s="14"/>
      <c r="PMW96" s="14"/>
      <c r="PMX96" s="14"/>
      <c r="PMY96" s="14"/>
      <c r="PMZ96" s="14"/>
      <c r="PNA96" s="14"/>
      <c r="PNB96" s="14"/>
      <c r="PNC96" s="14"/>
      <c r="PND96" s="14"/>
      <c r="PNE96" s="14"/>
      <c r="PNF96" s="14"/>
      <c r="PNG96" s="14"/>
      <c r="PNH96" s="14"/>
      <c r="PNI96" s="14"/>
      <c r="PNJ96" s="14"/>
      <c r="PNK96" s="14"/>
      <c r="PNL96" s="14"/>
      <c r="PNM96" s="14"/>
      <c r="PNN96" s="14"/>
      <c r="PNO96" s="14"/>
      <c r="PNP96" s="14"/>
      <c r="PNQ96" s="14"/>
      <c r="PNR96" s="14"/>
      <c r="PNS96" s="14"/>
      <c r="PNT96" s="14"/>
      <c r="PNU96" s="14"/>
      <c r="PNV96" s="14"/>
      <c r="PNW96" s="14"/>
      <c r="PNX96" s="14"/>
      <c r="PNY96" s="14"/>
      <c r="PNZ96" s="14"/>
      <c r="POA96" s="14"/>
      <c r="POB96" s="14"/>
      <c r="POC96" s="14"/>
      <c r="POD96" s="14"/>
      <c r="POE96" s="14"/>
      <c r="POF96" s="14"/>
      <c r="POG96" s="14"/>
      <c r="POH96" s="14"/>
      <c r="POI96" s="14"/>
      <c r="POJ96" s="14"/>
      <c r="POK96" s="14"/>
      <c r="POL96" s="14"/>
      <c r="POM96" s="14"/>
      <c r="PON96" s="14"/>
      <c r="POO96" s="14"/>
      <c r="POP96" s="14"/>
      <c r="POQ96" s="14"/>
      <c r="POR96" s="14"/>
      <c r="POS96" s="14"/>
      <c r="POT96" s="14"/>
      <c r="POU96" s="14"/>
      <c r="POV96" s="14"/>
      <c r="POW96" s="14"/>
      <c r="POX96" s="14"/>
      <c r="POY96" s="14"/>
      <c r="POZ96" s="14"/>
      <c r="PPA96" s="14"/>
      <c r="PPB96" s="14"/>
      <c r="PPC96" s="14"/>
      <c r="PPD96" s="14"/>
      <c r="PPE96" s="14"/>
      <c r="PPF96" s="14"/>
      <c r="PPG96" s="14"/>
      <c r="PPH96" s="14"/>
      <c r="PPI96" s="14"/>
      <c r="PPJ96" s="14"/>
      <c r="PPK96" s="14"/>
      <c r="PPL96" s="14"/>
      <c r="PPM96" s="14"/>
      <c r="PPN96" s="14"/>
      <c r="PPO96" s="14"/>
      <c r="PPP96" s="14"/>
      <c r="PPQ96" s="14"/>
      <c r="PPR96" s="14"/>
      <c r="PPS96" s="14"/>
      <c r="PPT96" s="14"/>
      <c r="PPU96" s="14"/>
      <c r="PPV96" s="14"/>
      <c r="PPW96" s="14"/>
      <c r="PPX96" s="14"/>
      <c r="PPY96" s="14"/>
      <c r="PPZ96" s="14"/>
      <c r="PQA96" s="14"/>
      <c r="PQB96" s="14"/>
      <c r="PQC96" s="14"/>
      <c r="PQD96" s="14"/>
      <c r="PQE96" s="14"/>
      <c r="PQF96" s="14"/>
      <c r="PQG96" s="14"/>
      <c r="PQH96" s="14"/>
      <c r="PQI96" s="14"/>
      <c r="PQJ96" s="14"/>
      <c r="PQK96" s="14"/>
      <c r="PQL96" s="14"/>
      <c r="PQM96" s="14"/>
      <c r="PQN96" s="14"/>
      <c r="PQO96" s="14"/>
      <c r="PQP96" s="14"/>
      <c r="PQQ96" s="14"/>
      <c r="PQR96" s="14"/>
      <c r="PQS96" s="14"/>
      <c r="PQT96" s="14"/>
      <c r="PQU96" s="14"/>
      <c r="PQV96" s="14"/>
      <c r="PQW96" s="14"/>
      <c r="PQX96" s="14"/>
      <c r="PQY96" s="14"/>
      <c r="PQZ96" s="14"/>
      <c r="PRA96" s="14"/>
      <c r="PRB96" s="14"/>
      <c r="PRC96" s="14"/>
      <c r="PRD96" s="14"/>
      <c r="PRE96" s="14"/>
      <c r="PRF96" s="14"/>
      <c r="PRG96" s="14"/>
      <c r="PRH96" s="14"/>
      <c r="PRI96" s="14"/>
      <c r="PRJ96" s="14"/>
      <c r="PRK96" s="14"/>
      <c r="PRL96" s="14"/>
      <c r="PRM96" s="14"/>
      <c r="PRN96" s="14"/>
      <c r="PRO96" s="14"/>
      <c r="PRP96" s="14"/>
      <c r="PRQ96" s="14"/>
      <c r="PRR96" s="14"/>
      <c r="PRS96" s="14"/>
      <c r="PRT96" s="14"/>
      <c r="PRU96" s="14"/>
      <c r="PRV96" s="14"/>
      <c r="PRW96" s="14"/>
      <c r="PRX96" s="14"/>
      <c r="PRY96" s="14"/>
      <c r="PRZ96" s="14"/>
      <c r="PSA96" s="14"/>
      <c r="PSB96" s="14"/>
      <c r="PSC96" s="14"/>
      <c r="PSD96" s="14"/>
      <c r="PSE96" s="14"/>
      <c r="PSF96" s="14"/>
      <c r="PSG96" s="14"/>
      <c r="PSH96" s="14"/>
      <c r="PSI96" s="14"/>
      <c r="PSJ96" s="14"/>
      <c r="PSK96" s="14"/>
      <c r="PSL96" s="14"/>
      <c r="PSM96" s="14"/>
      <c r="PSN96" s="14"/>
      <c r="PSO96" s="14"/>
      <c r="PSP96" s="14"/>
      <c r="PSQ96" s="14"/>
      <c r="PSR96" s="14"/>
      <c r="PSS96" s="14"/>
      <c r="PST96" s="14"/>
      <c r="PSU96" s="14"/>
      <c r="PSV96" s="14"/>
      <c r="PSW96" s="14"/>
      <c r="PSX96" s="14"/>
      <c r="PSY96" s="14"/>
      <c r="PSZ96" s="14"/>
      <c r="PTA96" s="14"/>
      <c r="PTB96" s="14"/>
      <c r="PTC96" s="14"/>
      <c r="PTD96" s="14"/>
      <c r="PTE96" s="14"/>
      <c r="PTF96" s="14"/>
      <c r="PTG96" s="14"/>
      <c r="PTH96" s="14"/>
      <c r="PTI96" s="14"/>
      <c r="PTJ96" s="14"/>
      <c r="PTK96" s="14"/>
      <c r="PTL96" s="14"/>
      <c r="PTM96" s="14"/>
      <c r="PTN96" s="14"/>
      <c r="PTO96" s="14"/>
      <c r="PTP96" s="14"/>
      <c r="PTQ96" s="14"/>
      <c r="PTR96" s="14"/>
      <c r="PTS96" s="14"/>
      <c r="PTT96" s="14"/>
      <c r="PTU96" s="14"/>
      <c r="PTV96" s="14"/>
      <c r="PTW96" s="14"/>
      <c r="PTX96" s="14"/>
      <c r="PTY96" s="14"/>
      <c r="PTZ96" s="14"/>
      <c r="PUA96" s="14"/>
      <c r="PUB96" s="14"/>
      <c r="PUC96" s="14"/>
      <c r="PUD96" s="14"/>
      <c r="PUE96" s="14"/>
      <c r="PUF96" s="14"/>
      <c r="PUG96" s="14"/>
      <c r="PUH96" s="14"/>
      <c r="PUI96" s="14"/>
      <c r="PUJ96" s="14"/>
      <c r="PUK96" s="14"/>
      <c r="PUL96" s="14"/>
      <c r="PUM96" s="14"/>
      <c r="PUN96" s="14"/>
      <c r="PUO96" s="14"/>
      <c r="PUP96" s="14"/>
      <c r="PUQ96" s="14"/>
      <c r="PUR96" s="14"/>
      <c r="PUS96" s="14"/>
      <c r="PUT96" s="14"/>
      <c r="PUU96" s="14"/>
      <c r="PUV96" s="14"/>
      <c r="PUW96" s="14"/>
      <c r="PUX96" s="14"/>
      <c r="PUY96" s="14"/>
      <c r="PUZ96" s="14"/>
      <c r="PVA96" s="14"/>
      <c r="PVB96" s="14"/>
      <c r="PVC96" s="14"/>
      <c r="PVD96" s="14"/>
      <c r="PVE96" s="14"/>
      <c r="PVF96" s="14"/>
      <c r="PVG96" s="14"/>
      <c r="PVH96" s="14"/>
      <c r="PVI96" s="14"/>
      <c r="PVJ96" s="14"/>
      <c r="PVK96" s="14"/>
      <c r="PVL96" s="14"/>
      <c r="PVM96" s="14"/>
      <c r="PVN96" s="14"/>
      <c r="PVO96" s="14"/>
      <c r="PVP96" s="14"/>
      <c r="PVQ96" s="14"/>
      <c r="PVR96" s="14"/>
      <c r="PVS96" s="14"/>
      <c r="PVT96" s="14"/>
      <c r="PVU96" s="14"/>
      <c r="PVV96" s="14"/>
      <c r="PVW96" s="14"/>
      <c r="PVX96" s="14"/>
      <c r="PVY96" s="14"/>
      <c r="PVZ96" s="14"/>
      <c r="PWA96" s="14"/>
      <c r="PWB96" s="14"/>
      <c r="PWC96" s="14"/>
      <c r="PWD96" s="14"/>
      <c r="PWE96" s="14"/>
      <c r="PWF96" s="14"/>
      <c r="PWG96" s="14"/>
      <c r="PWH96" s="14"/>
      <c r="PWI96" s="14"/>
      <c r="PWJ96" s="14"/>
      <c r="PWK96" s="14"/>
      <c r="PWL96" s="14"/>
      <c r="PWM96" s="14"/>
      <c r="PWN96" s="14"/>
      <c r="PWO96" s="14"/>
      <c r="PWP96" s="14"/>
      <c r="PWQ96" s="14"/>
      <c r="PWR96" s="14"/>
      <c r="PWS96" s="14"/>
      <c r="PWT96" s="14"/>
      <c r="PWU96" s="14"/>
      <c r="PWV96" s="14"/>
      <c r="PWW96" s="14"/>
      <c r="PWX96" s="14"/>
      <c r="PWY96" s="14"/>
      <c r="PWZ96" s="14"/>
      <c r="PXA96" s="14"/>
      <c r="PXB96" s="14"/>
      <c r="PXC96" s="14"/>
      <c r="PXD96" s="14"/>
      <c r="PXE96" s="14"/>
      <c r="PXF96" s="14"/>
      <c r="PXG96" s="14"/>
      <c r="PXH96" s="14"/>
      <c r="PXI96" s="14"/>
      <c r="PXJ96" s="14"/>
      <c r="PXK96" s="14"/>
      <c r="PXL96" s="14"/>
      <c r="PXM96" s="14"/>
      <c r="PXN96" s="14"/>
      <c r="PXO96" s="14"/>
      <c r="PXP96" s="14"/>
      <c r="PXQ96" s="14"/>
      <c r="PXR96" s="14"/>
      <c r="PXS96" s="14"/>
      <c r="PXT96" s="14"/>
      <c r="PXU96" s="14"/>
      <c r="PXV96" s="14"/>
      <c r="PXW96" s="14"/>
      <c r="PXX96" s="14"/>
      <c r="PXY96" s="14"/>
      <c r="PXZ96" s="14"/>
      <c r="PYA96" s="14"/>
      <c r="PYB96" s="14"/>
      <c r="PYC96" s="14"/>
      <c r="PYD96" s="14"/>
      <c r="PYE96" s="14"/>
      <c r="PYF96" s="14"/>
      <c r="PYG96" s="14"/>
      <c r="PYH96" s="14"/>
      <c r="PYI96" s="14"/>
      <c r="PYJ96" s="14"/>
      <c r="PYK96" s="14"/>
      <c r="PYL96" s="14"/>
      <c r="PYM96" s="14"/>
      <c r="PYN96" s="14"/>
      <c r="PYO96" s="14"/>
      <c r="PYP96" s="14"/>
      <c r="PYQ96" s="14"/>
      <c r="PYR96" s="14"/>
      <c r="PYS96" s="14"/>
      <c r="PYT96" s="14"/>
      <c r="PYU96" s="14"/>
      <c r="PYV96" s="14"/>
      <c r="PYW96" s="14"/>
      <c r="PYX96" s="14"/>
      <c r="PYY96" s="14"/>
      <c r="PYZ96" s="14"/>
      <c r="PZA96" s="14"/>
      <c r="PZB96" s="14"/>
      <c r="PZC96" s="14"/>
      <c r="PZD96" s="14"/>
      <c r="PZE96" s="14"/>
      <c r="PZF96" s="14"/>
      <c r="PZG96" s="14"/>
      <c r="PZH96" s="14"/>
      <c r="PZI96" s="14"/>
      <c r="PZJ96" s="14"/>
      <c r="PZK96" s="14"/>
      <c r="PZL96" s="14"/>
      <c r="PZM96" s="14"/>
      <c r="PZN96" s="14"/>
      <c r="PZO96" s="14"/>
      <c r="PZP96" s="14"/>
      <c r="PZQ96" s="14"/>
      <c r="PZR96" s="14"/>
      <c r="PZS96" s="14"/>
      <c r="PZT96" s="14"/>
      <c r="PZU96" s="14"/>
      <c r="PZV96" s="14"/>
      <c r="PZW96" s="14"/>
      <c r="PZX96" s="14"/>
      <c r="PZY96" s="14"/>
      <c r="PZZ96" s="14"/>
      <c r="QAA96" s="14"/>
      <c r="QAB96" s="14"/>
      <c r="QAC96" s="14"/>
      <c r="QAD96" s="14"/>
      <c r="QAE96" s="14"/>
      <c r="QAF96" s="14"/>
      <c r="QAG96" s="14"/>
      <c r="QAH96" s="14"/>
      <c r="QAI96" s="14"/>
      <c r="QAJ96" s="14"/>
      <c r="QAK96" s="14"/>
      <c r="QAL96" s="14"/>
      <c r="QAM96" s="14"/>
      <c r="QAN96" s="14"/>
      <c r="QAO96" s="14"/>
      <c r="QAP96" s="14"/>
      <c r="QAQ96" s="14"/>
      <c r="QAR96" s="14"/>
      <c r="QAS96" s="14"/>
      <c r="QAT96" s="14"/>
      <c r="QAU96" s="14"/>
      <c r="QAV96" s="14"/>
      <c r="QAW96" s="14"/>
      <c r="QAX96" s="14"/>
      <c r="QAY96" s="14"/>
      <c r="QAZ96" s="14"/>
      <c r="QBA96" s="14"/>
      <c r="QBB96" s="14"/>
      <c r="QBC96" s="14"/>
      <c r="QBD96" s="14"/>
      <c r="QBE96" s="14"/>
      <c r="QBF96" s="14"/>
      <c r="QBG96" s="14"/>
      <c r="QBH96" s="14"/>
      <c r="QBI96" s="14"/>
      <c r="QBJ96" s="14"/>
      <c r="QBK96" s="14"/>
      <c r="QBL96" s="14"/>
      <c r="QBM96" s="14"/>
      <c r="QBN96" s="14"/>
      <c r="QBO96" s="14"/>
      <c r="QBP96" s="14"/>
      <c r="QBQ96" s="14"/>
      <c r="QBR96" s="14"/>
      <c r="QBS96" s="14"/>
      <c r="QBT96" s="14"/>
      <c r="QBU96" s="14"/>
      <c r="QBV96" s="14"/>
      <c r="QBW96" s="14"/>
      <c r="QBX96" s="14"/>
      <c r="QBY96" s="14"/>
      <c r="QBZ96" s="14"/>
      <c r="QCA96" s="14"/>
      <c r="QCB96" s="14"/>
      <c r="QCC96" s="14"/>
      <c r="QCD96" s="14"/>
      <c r="QCE96" s="14"/>
      <c r="QCF96" s="14"/>
      <c r="QCG96" s="14"/>
      <c r="QCH96" s="14"/>
      <c r="QCI96" s="14"/>
      <c r="QCJ96" s="14"/>
      <c r="QCK96" s="14"/>
      <c r="QCL96" s="14"/>
      <c r="QCM96" s="14"/>
      <c r="QCN96" s="14"/>
      <c r="QCO96" s="14"/>
      <c r="QCP96" s="14"/>
      <c r="QCQ96" s="14"/>
      <c r="QCR96" s="14"/>
      <c r="QCS96" s="14"/>
      <c r="QCT96" s="14"/>
      <c r="QCU96" s="14"/>
      <c r="QCV96" s="14"/>
      <c r="QCW96" s="14"/>
      <c r="QCX96" s="14"/>
      <c r="QCY96" s="14"/>
      <c r="QCZ96" s="14"/>
      <c r="QDA96" s="14"/>
      <c r="QDB96" s="14"/>
      <c r="QDC96" s="14"/>
      <c r="QDD96" s="14"/>
      <c r="QDE96" s="14"/>
      <c r="QDF96" s="14"/>
      <c r="QDG96" s="14"/>
      <c r="QDH96" s="14"/>
      <c r="QDI96" s="14"/>
      <c r="QDJ96" s="14"/>
      <c r="QDK96" s="14"/>
      <c r="QDL96" s="14"/>
      <c r="QDM96" s="14"/>
      <c r="QDN96" s="14"/>
      <c r="QDO96" s="14"/>
      <c r="QDP96" s="14"/>
      <c r="QDQ96" s="14"/>
      <c r="QDR96" s="14"/>
      <c r="QDS96" s="14"/>
      <c r="QDT96" s="14"/>
      <c r="QDU96" s="14"/>
      <c r="QDV96" s="14"/>
      <c r="QDW96" s="14"/>
      <c r="QDX96" s="14"/>
      <c r="QDY96" s="14"/>
      <c r="QDZ96" s="14"/>
      <c r="QEA96" s="14"/>
      <c r="QEB96" s="14"/>
      <c r="QEC96" s="14"/>
      <c r="QED96" s="14"/>
      <c r="QEE96" s="14"/>
      <c r="QEF96" s="14"/>
      <c r="QEG96" s="14"/>
      <c r="QEH96" s="14"/>
      <c r="QEI96" s="14"/>
      <c r="QEJ96" s="14"/>
      <c r="QEK96" s="14"/>
      <c r="QEL96" s="14"/>
      <c r="QEM96" s="14"/>
      <c r="QEN96" s="14"/>
      <c r="QEO96" s="14"/>
      <c r="QEP96" s="14"/>
      <c r="QEQ96" s="14"/>
      <c r="QER96" s="14"/>
      <c r="QES96" s="14"/>
      <c r="QET96" s="14"/>
      <c r="QEU96" s="14"/>
      <c r="QEV96" s="14"/>
      <c r="QEW96" s="14"/>
      <c r="QEX96" s="14"/>
      <c r="QEY96" s="14"/>
      <c r="QEZ96" s="14"/>
      <c r="QFA96" s="14"/>
      <c r="QFB96" s="14"/>
      <c r="QFC96" s="14"/>
      <c r="QFD96" s="14"/>
      <c r="QFE96" s="14"/>
      <c r="QFF96" s="14"/>
      <c r="QFG96" s="14"/>
      <c r="QFH96" s="14"/>
      <c r="QFI96" s="14"/>
      <c r="QFJ96" s="14"/>
      <c r="QFK96" s="14"/>
      <c r="QFL96" s="14"/>
      <c r="QFM96" s="14"/>
      <c r="QFN96" s="14"/>
      <c r="QFO96" s="14"/>
      <c r="QFP96" s="14"/>
      <c r="QFQ96" s="14"/>
      <c r="QFR96" s="14"/>
      <c r="QFS96" s="14"/>
      <c r="QFT96" s="14"/>
      <c r="QFU96" s="14"/>
      <c r="QFV96" s="14"/>
      <c r="QFW96" s="14"/>
      <c r="QFX96" s="14"/>
      <c r="QFY96" s="14"/>
      <c r="QFZ96" s="14"/>
      <c r="QGA96" s="14"/>
      <c r="QGB96" s="14"/>
      <c r="QGC96" s="14"/>
      <c r="QGD96" s="14"/>
      <c r="QGE96" s="14"/>
      <c r="QGF96" s="14"/>
      <c r="QGG96" s="14"/>
      <c r="QGH96" s="14"/>
      <c r="QGI96" s="14"/>
      <c r="QGJ96" s="14"/>
      <c r="QGK96" s="14"/>
      <c r="QGL96" s="14"/>
      <c r="QGM96" s="14"/>
      <c r="QGN96" s="14"/>
      <c r="QGO96" s="14"/>
      <c r="QGP96" s="14"/>
      <c r="QGQ96" s="14"/>
      <c r="QGR96" s="14"/>
      <c r="QGS96" s="14"/>
      <c r="QGT96" s="14"/>
      <c r="QGU96" s="14"/>
      <c r="QGV96" s="14"/>
      <c r="QGW96" s="14"/>
      <c r="QGX96" s="14"/>
      <c r="QGY96" s="14"/>
      <c r="QGZ96" s="14"/>
      <c r="QHA96" s="14"/>
      <c r="QHB96" s="14"/>
      <c r="QHC96" s="14"/>
      <c r="QHD96" s="14"/>
      <c r="QHE96" s="14"/>
      <c r="QHF96" s="14"/>
      <c r="QHG96" s="14"/>
      <c r="QHH96" s="14"/>
      <c r="QHI96" s="14"/>
      <c r="QHJ96" s="14"/>
      <c r="QHK96" s="14"/>
      <c r="QHL96" s="14"/>
      <c r="QHM96" s="14"/>
      <c r="QHN96" s="14"/>
      <c r="QHO96" s="14"/>
      <c r="QHP96" s="14"/>
      <c r="QHQ96" s="14"/>
      <c r="QHR96" s="14"/>
      <c r="QHS96" s="14"/>
      <c r="QHT96" s="14"/>
      <c r="QHU96" s="14"/>
      <c r="QHV96" s="14"/>
      <c r="QHW96" s="14"/>
      <c r="QHX96" s="14"/>
      <c r="QHY96" s="14"/>
      <c r="QHZ96" s="14"/>
      <c r="QIA96" s="14"/>
      <c r="QIB96" s="14"/>
      <c r="QIC96" s="14"/>
      <c r="QID96" s="14"/>
      <c r="QIE96" s="14"/>
      <c r="QIF96" s="14"/>
      <c r="QIG96" s="14"/>
      <c r="QIH96" s="14"/>
      <c r="QII96" s="14"/>
      <c r="QIJ96" s="14"/>
      <c r="QIK96" s="14"/>
      <c r="QIL96" s="14"/>
      <c r="QIM96" s="14"/>
      <c r="QIN96" s="14"/>
      <c r="QIO96" s="14"/>
      <c r="QIP96" s="14"/>
      <c r="QIQ96" s="14"/>
      <c r="QIR96" s="14"/>
      <c r="QIS96" s="14"/>
      <c r="QIT96" s="14"/>
      <c r="QIU96" s="14"/>
      <c r="QIV96" s="14"/>
      <c r="QIW96" s="14"/>
      <c r="QIX96" s="14"/>
      <c r="QIY96" s="14"/>
      <c r="QIZ96" s="14"/>
      <c r="QJA96" s="14"/>
      <c r="QJB96" s="14"/>
      <c r="QJC96" s="14"/>
      <c r="QJD96" s="14"/>
      <c r="QJE96" s="14"/>
      <c r="QJF96" s="14"/>
      <c r="QJG96" s="14"/>
      <c r="QJH96" s="14"/>
      <c r="QJI96" s="14"/>
      <c r="QJJ96" s="14"/>
      <c r="QJK96" s="14"/>
      <c r="QJL96" s="14"/>
      <c r="QJM96" s="14"/>
      <c r="QJN96" s="14"/>
      <c r="QJO96" s="14"/>
      <c r="QJP96" s="14"/>
      <c r="QJQ96" s="14"/>
      <c r="QJR96" s="14"/>
      <c r="QJS96" s="14"/>
      <c r="QJT96" s="14"/>
      <c r="QJU96" s="14"/>
      <c r="QJV96" s="14"/>
      <c r="QJW96" s="14"/>
      <c r="QJX96" s="14"/>
      <c r="QJY96" s="14"/>
      <c r="QJZ96" s="14"/>
      <c r="QKA96" s="14"/>
      <c r="QKB96" s="14"/>
      <c r="QKC96" s="14"/>
      <c r="QKD96" s="14"/>
      <c r="QKE96" s="14"/>
      <c r="QKF96" s="14"/>
      <c r="QKG96" s="14"/>
      <c r="QKH96" s="14"/>
      <c r="QKI96" s="14"/>
      <c r="QKJ96" s="14"/>
      <c r="QKK96" s="14"/>
      <c r="QKL96" s="14"/>
      <c r="QKM96" s="14"/>
      <c r="QKN96" s="14"/>
      <c r="QKO96" s="14"/>
      <c r="QKP96" s="14"/>
      <c r="QKQ96" s="14"/>
      <c r="QKR96" s="14"/>
      <c r="QKS96" s="14"/>
      <c r="QKT96" s="14"/>
      <c r="QKU96" s="14"/>
      <c r="QKV96" s="14"/>
      <c r="QKW96" s="14"/>
      <c r="QKX96" s="14"/>
      <c r="QKY96" s="14"/>
      <c r="QKZ96" s="14"/>
      <c r="QLA96" s="14"/>
      <c r="QLB96" s="14"/>
      <c r="QLC96" s="14"/>
      <c r="QLD96" s="14"/>
      <c r="QLE96" s="14"/>
      <c r="QLF96" s="14"/>
      <c r="QLG96" s="14"/>
      <c r="QLH96" s="14"/>
      <c r="QLI96" s="14"/>
      <c r="QLJ96" s="14"/>
      <c r="QLK96" s="14"/>
      <c r="QLL96" s="14"/>
      <c r="QLM96" s="14"/>
      <c r="QLN96" s="14"/>
      <c r="QLO96" s="14"/>
      <c r="QLP96" s="14"/>
      <c r="QLQ96" s="14"/>
      <c r="QLR96" s="14"/>
      <c r="QLS96" s="14"/>
      <c r="QLT96" s="14"/>
      <c r="QLU96" s="14"/>
      <c r="QLV96" s="14"/>
      <c r="QLW96" s="14"/>
      <c r="QLX96" s="14"/>
      <c r="QLY96" s="14"/>
      <c r="QLZ96" s="14"/>
      <c r="QMA96" s="14"/>
      <c r="QMB96" s="14"/>
      <c r="QMC96" s="14"/>
      <c r="QMD96" s="14"/>
      <c r="QME96" s="14"/>
      <c r="QMF96" s="14"/>
      <c r="QMG96" s="14"/>
      <c r="QMH96" s="14"/>
      <c r="QMI96" s="14"/>
      <c r="QMJ96" s="14"/>
      <c r="QMK96" s="14"/>
      <c r="QML96" s="14"/>
      <c r="QMM96" s="14"/>
      <c r="QMN96" s="14"/>
      <c r="QMO96" s="14"/>
      <c r="QMP96" s="14"/>
      <c r="QMQ96" s="14"/>
      <c r="QMR96" s="14"/>
      <c r="QMS96" s="14"/>
      <c r="QMT96" s="14"/>
      <c r="QMU96" s="14"/>
      <c r="QMV96" s="14"/>
      <c r="QMW96" s="14"/>
      <c r="QMX96" s="14"/>
      <c r="QMY96" s="14"/>
      <c r="QMZ96" s="14"/>
      <c r="QNA96" s="14"/>
      <c r="QNB96" s="14"/>
      <c r="QNC96" s="14"/>
      <c r="QND96" s="14"/>
      <c r="QNE96" s="14"/>
      <c r="QNF96" s="14"/>
      <c r="QNG96" s="14"/>
      <c r="QNH96" s="14"/>
      <c r="QNI96" s="14"/>
      <c r="QNJ96" s="14"/>
      <c r="QNK96" s="14"/>
      <c r="QNL96" s="14"/>
      <c r="QNM96" s="14"/>
      <c r="QNN96" s="14"/>
      <c r="QNO96" s="14"/>
      <c r="QNP96" s="14"/>
      <c r="QNQ96" s="14"/>
      <c r="QNR96" s="14"/>
      <c r="QNS96" s="14"/>
      <c r="QNT96" s="14"/>
      <c r="QNU96" s="14"/>
      <c r="QNV96" s="14"/>
      <c r="QNW96" s="14"/>
      <c r="QNX96" s="14"/>
      <c r="QNY96" s="14"/>
      <c r="QNZ96" s="14"/>
      <c r="QOA96" s="14"/>
      <c r="QOB96" s="14"/>
      <c r="QOC96" s="14"/>
      <c r="QOD96" s="14"/>
      <c r="QOE96" s="14"/>
      <c r="QOF96" s="14"/>
      <c r="QOG96" s="14"/>
      <c r="QOH96" s="14"/>
      <c r="QOI96" s="14"/>
      <c r="QOJ96" s="14"/>
      <c r="QOK96" s="14"/>
      <c r="QOL96" s="14"/>
      <c r="QOM96" s="14"/>
      <c r="QON96" s="14"/>
      <c r="QOO96" s="14"/>
      <c r="QOP96" s="14"/>
      <c r="QOQ96" s="14"/>
      <c r="QOR96" s="14"/>
      <c r="QOS96" s="14"/>
      <c r="QOT96" s="14"/>
      <c r="QOU96" s="14"/>
      <c r="QOV96" s="14"/>
      <c r="QOW96" s="14"/>
      <c r="QOX96" s="14"/>
      <c r="QOY96" s="14"/>
      <c r="QOZ96" s="14"/>
      <c r="QPA96" s="14"/>
      <c r="QPB96" s="14"/>
      <c r="QPC96" s="14"/>
      <c r="QPD96" s="14"/>
      <c r="QPE96" s="14"/>
      <c r="QPF96" s="14"/>
      <c r="QPG96" s="14"/>
      <c r="QPH96" s="14"/>
      <c r="QPI96" s="14"/>
      <c r="QPJ96" s="14"/>
      <c r="QPK96" s="14"/>
      <c r="QPL96" s="14"/>
      <c r="QPM96" s="14"/>
      <c r="QPN96" s="14"/>
      <c r="QPO96" s="14"/>
      <c r="QPP96" s="14"/>
      <c r="QPQ96" s="14"/>
      <c r="QPR96" s="14"/>
      <c r="QPS96" s="14"/>
      <c r="QPT96" s="14"/>
      <c r="QPU96" s="14"/>
      <c r="QPV96" s="14"/>
      <c r="QPW96" s="14"/>
      <c r="QPX96" s="14"/>
      <c r="QPY96" s="14"/>
      <c r="QPZ96" s="14"/>
      <c r="QQA96" s="14"/>
      <c r="QQB96" s="14"/>
      <c r="QQC96" s="14"/>
      <c r="QQD96" s="14"/>
      <c r="QQE96" s="14"/>
      <c r="QQF96" s="14"/>
      <c r="QQG96" s="14"/>
      <c r="QQH96" s="14"/>
      <c r="QQI96" s="14"/>
      <c r="QQJ96" s="14"/>
      <c r="QQK96" s="14"/>
      <c r="QQL96" s="14"/>
      <c r="QQM96" s="14"/>
      <c r="QQN96" s="14"/>
      <c r="QQO96" s="14"/>
      <c r="QQP96" s="14"/>
      <c r="QQQ96" s="14"/>
      <c r="QQR96" s="14"/>
      <c r="QQS96" s="14"/>
      <c r="QQT96" s="14"/>
      <c r="QQU96" s="14"/>
      <c r="QQV96" s="14"/>
      <c r="QQW96" s="14"/>
      <c r="QQX96" s="14"/>
      <c r="QQY96" s="14"/>
      <c r="QQZ96" s="14"/>
      <c r="QRA96" s="14"/>
      <c r="QRB96" s="14"/>
      <c r="QRC96" s="14"/>
      <c r="QRD96" s="14"/>
      <c r="QRE96" s="14"/>
      <c r="QRF96" s="14"/>
      <c r="QRG96" s="14"/>
      <c r="QRH96" s="14"/>
      <c r="QRI96" s="14"/>
      <c r="QRJ96" s="14"/>
      <c r="QRK96" s="14"/>
      <c r="QRL96" s="14"/>
      <c r="QRM96" s="14"/>
      <c r="QRN96" s="14"/>
      <c r="QRO96" s="14"/>
      <c r="QRP96" s="14"/>
      <c r="QRQ96" s="14"/>
      <c r="QRR96" s="14"/>
      <c r="QRS96" s="14"/>
      <c r="QRT96" s="14"/>
      <c r="QRU96" s="14"/>
      <c r="QRV96" s="14"/>
      <c r="QRW96" s="14"/>
      <c r="QRX96" s="14"/>
      <c r="QRY96" s="14"/>
      <c r="QRZ96" s="14"/>
      <c r="QSA96" s="14"/>
      <c r="QSB96" s="14"/>
      <c r="QSC96" s="14"/>
      <c r="QSD96" s="14"/>
      <c r="QSE96" s="14"/>
      <c r="QSF96" s="14"/>
      <c r="QSG96" s="14"/>
      <c r="QSH96" s="14"/>
      <c r="QSI96" s="14"/>
      <c r="QSJ96" s="14"/>
      <c r="QSK96" s="14"/>
      <c r="QSL96" s="14"/>
      <c r="QSM96" s="14"/>
      <c r="QSN96" s="14"/>
      <c r="QSO96" s="14"/>
      <c r="QSP96" s="14"/>
      <c r="QSQ96" s="14"/>
      <c r="QSR96" s="14"/>
      <c r="QSS96" s="14"/>
      <c r="QST96" s="14"/>
      <c r="QSU96" s="14"/>
      <c r="QSV96" s="14"/>
      <c r="QSW96" s="14"/>
      <c r="QSX96" s="14"/>
      <c r="QSY96" s="14"/>
      <c r="QSZ96" s="14"/>
      <c r="QTA96" s="14"/>
      <c r="QTB96" s="14"/>
      <c r="QTC96" s="14"/>
      <c r="QTD96" s="14"/>
      <c r="QTE96" s="14"/>
      <c r="QTF96" s="14"/>
      <c r="QTG96" s="14"/>
      <c r="QTH96" s="14"/>
      <c r="QTI96" s="14"/>
      <c r="QTJ96" s="14"/>
      <c r="QTK96" s="14"/>
      <c r="QTL96" s="14"/>
      <c r="QTM96" s="14"/>
      <c r="QTN96" s="14"/>
      <c r="QTO96" s="14"/>
      <c r="QTP96" s="14"/>
      <c r="QTQ96" s="14"/>
      <c r="QTR96" s="14"/>
      <c r="QTS96" s="14"/>
      <c r="QTT96" s="14"/>
      <c r="QTU96" s="14"/>
      <c r="QTV96" s="14"/>
      <c r="QTW96" s="14"/>
      <c r="QTX96" s="14"/>
      <c r="QTY96" s="14"/>
      <c r="QTZ96" s="14"/>
      <c r="QUA96" s="14"/>
      <c r="QUB96" s="14"/>
      <c r="QUC96" s="14"/>
      <c r="QUD96" s="14"/>
      <c r="QUE96" s="14"/>
      <c r="QUF96" s="14"/>
      <c r="QUG96" s="14"/>
      <c r="QUH96" s="14"/>
      <c r="QUI96" s="14"/>
      <c r="QUJ96" s="14"/>
      <c r="QUK96" s="14"/>
      <c r="QUL96" s="14"/>
      <c r="QUM96" s="14"/>
      <c r="QUN96" s="14"/>
      <c r="QUO96" s="14"/>
      <c r="QUP96" s="14"/>
      <c r="QUQ96" s="14"/>
      <c r="QUR96" s="14"/>
      <c r="QUS96" s="14"/>
      <c r="QUT96" s="14"/>
      <c r="QUU96" s="14"/>
      <c r="QUV96" s="14"/>
      <c r="QUW96" s="14"/>
      <c r="QUX96" s="14"/>
      <c r="QUY96" s="14"/>
      <c r="QUZ96" s="14"/>
      <c r="QVA96" s="14"/>
      <c r="QVB96" s="14"/>
      <c r="QVC96" s="14"/>
      <c r="QVD96" s="14"/>
      <c r="QVE96" s="14"/>
      <c r="QVF96" s="14"/>
      <c r="QVG96" s="14"/>
      <c r="QVH96" s="14"/>
      <c r="QVI96" s="14"/>
      <c r="QVJ96" s="14"/>
      <c r="QVK96" s="14"/>
      <c r="QVL96" s="14"/>
      <c r="QVM96" s="14"/>
      <c r="QVN96" s="14"/>
      <c r="QVO96" s="14"/>
      <c r="QVP96" s="14"/>
      <c r="QVQ96" s="14"/>
      <c r="QVR96" s="14"/>
      <c r="QVS96" s="14"/>
      <c r="QVT96" s="14"/>
      <c r="QVU96" s="14"/>
      <c r="QVV96" s="14"/>
      <c r="QVW96" s="14"/>
      <c r="QVX96" s="14"/>
      <c r="QVY96" s="14"/>
      <c r="QVZ96" s="14"/>
      <c r="QWA96" s="14"/>
      <c r="QWB96" s="14"/>
      <c r="QWC96" s="14"/>
      <c r="QWD96" s="14"/>
      <c r="QWE96" s="14"/>
      <c r="QWF96" s="14"/>
      <c r="QWG96" s="14"/>
      <c r="QWH96" s="14"/>
      <c r="QWI96" s="14"/>
      <c r="QWJ96" s="14"/>
      <c r="QWK96" s="14"/>
      <c r="QWL96" s="14"/>
      <c r="QWM96" s="14"/>
      <c r="QWN96" s="14"/>
      <c r="QWO96" s="14"/>
      <c r="QWP96" s="14"/>
      <c r="QWQ96" s="14"/>
      <c r="QWR96" s="14"/>
      <c r="QWS96" s="14"/>
      <c r="QWT96" s="14"/>
      <c r="QWU96" s="14"/>
      <c r="QWV96" s="14"/>
      <c r="QWW96" s="14"/>
      <c r="QWX96" s="14"/>
      <c r="QWY96" s="14"/>
      <c r="QWZ96" s="14"/>
      <c r="QXA96" s="14"/>
      <c r="QXB96" s="14"/>
      <c r="QXC96" s="14"/>
      <c r="QXD96" s="14"/>
      <c r="QXE96" s="14"/>
      <c r="QXF96" s="14"/>
      <c r="QXG96" s="14"/>
      <c r="QXH96" s="14"/>
      <c r="QXI96" s="14"/>
      <c r="QXJ96" s="14"/>
      <c r="QXK96" s="14"/>
      <c r="QXL96" s="14"/>
      <c r="QXM96" s="14"/>
      <c r="QXN96" s="14"/>
      <c r="QXO96" s="14"/>
      <c r="QXP96" s="14"/>
      <c r="QXQ96" s="14"/>
      <c r="QXR96" s="14"/>
      <c r="QXS96" s="14"/>
      <c r="QXT96" s="14"/>
      <c r="QXU96" s="14"/>
      <c r="QXV96" s="14"/>
      <c r="QXW96" s="14"/>
      <c r="QXX96" s="14"/>
      <c r="QXY96" s="14"/>
      <c r="QXZ96" s="14"/>
      <c r="QYA96" s="14"/>
      <c r="QYB96" s="14"/>
      <c r="QYC96" s="14"/>
      <c r="QYD96" s="14"/>
      <c r="QYE96" s="14"/>
      <c r="QYF96" s="14"/>
      <c r="QYG96" s="14"/>
      <c r="QYH96" s="14"/>
      <c r="QYI96" s="14"/>
      <c r="QYJ96" s="14"/>
      <c r="QYK96" s="14"/>
      <c r="QYL96" s="14"/>
      <c r="QYM96" s="14"/>
      <c r="QYN96" s="14"/>
      <c r="QYO96" s="14"/>
      <c r="QYP96" s="14"/>
      <c r="QYQ96" s="14"/>
      <c r="QYR96" s="14"/>
      <c r="QYS96" s="14"/>
      <c r="QYT96" s="14"/>
      <c r="QYU96" s="14"/>
      <c r="QYV96" s="14"/>
      <c r="QYW96" s="14"/>
      <c r="QYX96" s="14"/>
      <c r="QYY96" s="14"/>
      <c r="QYZ96" s="14"/>
      <c r="QZA96" s="14"/>
      <c r="QZB96" s="14"/>
      <c r="QZC96" s="14"/>
      <c r="QZD96" s="14"/>
      <c r="QZE96" s="14"/>
      <c r="QZF96" s="14"/>
      <c r="QZG96" s="14"/>
      <c r="QZH96" s="14"/>
      <c r="QZI96" s="14"/>
      <c r="QZJ96" s="14"/>
      <c r="QZK96" s="14"/>
      <c r="QZL96" s="14"/>
      <c r="QZM96" s="14"/>
      <c r="QZN96" s="14"/>
      <c r="QZO96" s="14"/>
      <c r="QZP96" s="14"/>
      <c r="QZQ96" s="14"/>
      <c r="QZR96" s="14"/>
      <c r="QZS96" s="14"/>
      <c r="QZT96" s="14"/>
      <c r="QZU96" s="14"/>
      <c r="QZV96" s="14"/>
      <c r="QZW96" s="14"/>
      <c r="QZX96" s="14"/>
      <c r="QZY96" s="14"/>
      <c r="QZZ96" s="14"/>
      <c r="RAA96" s="14"/>
      <c r="RAB96" s="14"/>
      <c r="RAC96" s="14"/>
      <c r="RAD96" s="14"/>
      <c r="RAE96" s="14"/>
      <c r="RAF96" s="14"/>
      <c r="RAG96" s="14"/>
      <c r="RAH96" s="14"/>
      <c r="RAI96" s="14"/>
      <c r="RAJ96" s="14"/>
      <c r="RAK96" s="14"/>
      <c r="RAL96" s="14"/>
      <c r="RAM96" s="14"/>
      <c r="RAN96" s="14"/>
      <c r="RAO96" s="14"/>
      <c r="RAP96" s="14"/>
      <c r="RAQ96" s="14"/>
      <c r="RAR96" s="14"/>
      <c r="RAS96" s="14"/>
      <c r="RAT96" s="14"/>
      <c r="RAU96" s="14"/>
      <c r="RAV96" s="14"/>
      <c r="RAW96" s="14"/>
      <c r="RAX96" s="14"/>
      <c r="RAY96" s="14"/>
      <c r="RAZ96" s="14"/>
      <c r="RBA96" s="14"/>
      <c r="RBB96" s="14"/>
      <c r="RBC96" s="14"/>
      <c r="RBD96" s="14"/>
      <c r="RBE96" s="14"/>
      <c r="RBF96" s="14"/>
      <c r="RBG96" s="14"/>
      <c r="RBH96" s="14"/>
      <c r="RBI96" s="14"/>
      <c r="RBJ96" s="14"/>
      <c r="RBK96" s="14"/>
      <c r="RBL96" s="14"/>
      <c r="RBM96" s="14"/>
      <c r="RBN96" s="14"/>
      <c r="RBO96" s="14"/>
      <c r="RBP96" s="14"/>
      <c r="RBQ96" s="14"/>
      <c r="RBR96" s="14"/>
      <c r="RBS96" s="14"/>
      <c r="RBT96" s="14"/>
      <c r="RBU96" s="14"/>
      <c r="RBV96" s="14"/>
      <c r="RBW96" s="14"/>
      <c r="RBX96" s="14"/>
      <c r="RBY96" s="14"/>
      <c r="RBZ96" s="14"/>
      <c r="RCA96" s="14"/>
      <c r="RCB96" s="14"/>
      <c r="RCC96" s="14"/>
      <c r="RCD96" s="14"/>
      <c r="RCE96" s="14"/>
      <c r="RCF96" s="14"/>
      <c r="RCG96" s="14"/>
      <c r="RCH96" s="14"/>
      <c r="RCI96" s="14"/>
      <c r="RCJ96" s="14"/>
      <c r="RCK96" s="14"/>
      <c r="RCL96" s="14"/>
      <c r="RCM96" s="14"/>
      <c r="RCN96" s="14"/>
      <c r="RCO96" s="14"/>
      <c r="RCP96" s="14"/>
      <c r="RCQ96" s="14"/>
      <c r="RCR96" s="14"/>
      <c r="RCS96" s="14"/>
      <c r="RCT96" s="14"/>
      <c r="RCU96" s="14"/>
      <c r="RCV96" s="14"/>
      <c r="RCW96" s="14"/>
      <c r="RCX96" s="14"/>
      <c r="RCY96" s="14"/>
      <c r="RCZ96" s="14"/>
      <c r="RDA96" s="14"/>
      <c r="RDB96" s="14"/>
      <c r="RDC96" s="14"/>
      <c r="RDD96" s="14"/>
      <c r="RDE96" s="14"/>
      <c r="RDF96" s="14"/>
      <c r="RDG96" s="14"/>
      <c r="RDH96" s="14"/>
      <c r="RDI96" s="14"/>
      <c r="RDJ96" s="14"/>
      <c r="RDK96" s="14"/>
      <c r="RDL96" s="14"/>
      <c r="RDM96" s="14"/>
      <c r="RDN96" s="14"/>
      <c r="RDO96" s="14"/>
      <c r="RDP96" s="14"/>
      <c r="RDQ96" s="14"/>
      <c r="RDR96" s="14"/>
      <c r="RDS96" s="14"/>
      <c r="RDT96" s="14"/>
      <c r="RDU96" s="14"/>
      <c r="RDV96" s="14"/>
      <c r="RDW96" s="14"/>
      <c r="RDX96" s="14"/>
      <c r="RDY96" s="14"/>
      <c r="RDZ96" s="14"/>
      <c r="REA96" s="14"/>
      <c r="REB96" s="14"/>
      <c r="REC96" s="14"/>
      <c r="RED96" s="14"/>
      <c r="REE96" s="14"/>
      <c r="REF96" s="14"/>
      <c r="REG96" s="14"/>
      <c r="REH96" s="14"/>
      <c r="REI96" s="14"/>
      <c r="REJ96" s="14"/>
      <c r="REK96" s="14"/>
      <c r="REL96" s="14"/>
      <c r="REM96" s="14"/>
      <c r="REN96" s="14"/>
      <c r="REO96" s="14"/>
      <c r="REP96" s="14"/>
      <c r="REQ96" s="14"/>
      <c r="RER96" s="14"/>
      <c r="RES96" s="14"/>
      <c r="RET96" s="14"/>
      <c r="REU96" s="14"/>
      <c r="REV96" s="14"/>
      <c r="REW96" s="14"/>
      <c r="REX96" s="14"/>
      <c r="REY96" s="14"/>
      <c r="REZ96" s="14"/>
      <c r="RFA96" s="14"/>
      <c r="RFB96" s="14"/>
      <c r="RFC96" s="14"/>
      <c r="RFD96" s="14"/>
      <c r="RFE96" s="14"/>
      <c r="RFF96" s="14"/>
      <c r="RFG96" s="14"/>
      <c r="RFH96" s="14"/>
      <c r="RFI96" s="14"/>
      <c r="RFJ96" s="14"/>
      <c r="RFK96" s="14"/>
      <c r="RFL96" s="14"/>
      <c r="RFM96" s="14"/>
      <c r="RFN96" s="14"/>
      <c r="RFO96" s="14"/>
      <c r="RFP96" s="14"/>
      <c r="RFQ96" s="14"/>
      <c r="RFR96" s="14"/>
      <c r="RFS96" s="14"/>
      <c r="RFT96" s="14"/>
      <c r="RFU96" s="14"/>
      <c r="RFV96" s="14"/>
      <c r="RFW96" s="14"/>
      <c r="RFX96" s="14"/>
      <c r="RFY96" s="14"/>
      <c r="RFZ96" s="14"/>
      <c r="RGA96" s="14"/>
      <c r="RGB96" s="14"/>
      <c r="RGC96" s="14"/>
      <c r="RGD96" s="14"/>
      <c r="RGE96" s="14"/>
      <c r="RGF96" s="14"/>
      <c r="RGG96" s="14"/>
      <c r="RGH96" s="14"/>
      <c r="RGI96" s="14"/>
      <c r="RGJ96" s="14"/>
      <c r="RGK96" s="14"/>
      <c r="RGL96" s="14"/>
      <c r="RGM96" s="14"/>
      <c r="RGN96" s="14"/>
      <c r="RGO96" s="14"/>
      <c r="RGP96" s="14"/>
      <c r="RGQ96" s="14"/>
      <c r="RGR96" s="14"/>
      <c r="RGS96" s="14"/>
      <c r="RGT96" s="14"/>
      <c r="RGU96" s="14"/>
      <c r="RGV96" s="14"/>
      <c r="RGW96" s="14"/>
      <c r="RGX96" s="14"/>
      <c r="RGY96" s="14"/>
      <c r="RGZ96" s="14"/>
      <c r="RHA96" s="14"/>
      <c r="RHB96" s="14"/>
      <c r="RHC96" s="14"/>
      <c r="RHD96" s="14"/>
      <c r="RHE96" s="14"/>
      <c r="RHF96" s="14"/>
      <c r="RHG96" s="14"/>
      <c r="RHH96" s="14"/>
      <c r="RHI96" s="14"/>
      <c r="RHJ96" s="14"/>
      <c r="RHK96" s="14"/>
      <c r="RHL96" s="14"/>
      <c r="RHM96" s="14"/>
      <c r="RHN96" s="14"/>
      <c r="RHO96" s="14"/>
      <c r="RHP96" s="14"/>
      <c r="RHQ96" s="14"/>
      <c r="RHR96" s="14"/>
      <c r="RHS96" s="14"/>
      <c r="RHT96" s="14"/>
      <c r="RHU96" s="14"/>
      <c r="RHV96" s="14"/>
      <c r="RHW96" s="14"/>
      <c r="RHX96" s="14"/>
      <c r="RHY96" s="14"/>
      <c r="RHZ96" s="14"/>
      <c r="RIA96" s="14"/>
      <c r="RIB96" s="14"/>
      <c r="RIC96" s="14"/>
      <c r="RID96" s="14"/>
      <c r="RIE96" s="14"/>
      <c r="RIF96" s="14"/>
      <c r="RIG96" s="14"/>
      <c r="RIH96" s="14"/>
      <c r="RII96" s="14"/>
      <c r="RIJ96" s="14"/>
      <c r="RIK96" s="14"/>
      <c r="RIL96" s="14"/>
      <c r="RIM96" s="14"/>
      <c r="RIN96" s="14"/>
      <c r="RIO96" s="14"/>
      <c r="RIP96" s="14"/>
      <c r="RIQ96" s="14"/>
      <c r="RIR96" s="14"/>
      <c r="RIS96" s="14"/>
      <c r="RIT96" s="14"/>
      <c r="RIU96" s="14"/>
      <c r="RIV96" s="14"/>
      <c r="RIW96" s="14"/>
      <c r="RIX96" s="14"/>
      <c r="RIY96" s="14"/>
      <c r="RIZ96" s="14"/>
      <c r="RJA96" s="14"/>
      <c r="RJB96" s="14"/>
      <c r="RJC96" s="14"/>
      <c r="RJD96" s="14"/>
      <c r="RJE96" s="14"/>
      <c r="RJF96" s="14"/>
      <c r="RJG96" s="14"/>
      <c r="RJH96" s="14"/>
      <c r="RJI96" s="14"/>
      <c r="RJJ96" s="14"/>
      <c r="RJK96" s="14"/>
      <c r="RJL96" s="14"/>
      <c r="RJM96" s="14"/>
      <c r="RJN96" s="14"/>
      <c r="RJO96" s="14"/>
      <c r="RJP96" s="14"/>
      <c r="RJQ96" s="14"/>
      <c r="RJR96" s="14"/>
      <c r="RJS96" s="14"/>
      <c r="RJT96" s="14"/>
      <c r="RJU96" s="14"/>
      <c r="RJV96" s="14"/>
      <c r="RJW96" s="14"/>
      <c r="RJX96" s="14"/>
      <c r="RJY96" s="14"/>
      <c r="RJZ96" s="14"/>
      <c r="RKA96" s="14"/>
      <c r="RKB96" s="14"/>
      <c r="RKC96" s="14"/>
      <c r="RKD96" s="14"/>
      <c r="RKE96" s="14"/>
      <c r="RKF96" s="14"/>
      <c r="RKG96" s="14"/>
      <c r="RKH96" s="14"/>
      <c r="RKI96" s="14"/>
      <c r="RKJ96" s="14"/>
      <c r="RKK96" s="14"/>
      <c r="RKL96" s="14"/>
      <c r="RKM96" s="14"/>
      <c r="RKN96" s="14"/>
      <c r="RKO96" s="14"/>
      <c r="RKP96" s="14"/>
      <c r="RKQ96" s="14"/>
      <c r="RKR96" s="14"/>
      <c r="RKS96" s="14"/>
      <c r="RKT96" s="14"/>
      <c r="RKU96" s="14"/>
      <c r="RKV96" s="14"/>
      <c r="RKW96" s="14"/>
      <c r="RKX96" s="14"/>
      <c r="RKY96" s="14"/>
      <c r="RKZ96" s="14"/>
      <c r="RLA96" s="14"/>
      <c r="RLB96" s="14"/>
      <c r="RLC96" s="14"/>
      <c r="RLD96" s="14"/>
      <c r="RLE96" s="14"/>
      <c r="RLF96" s="14"/>
      <c r="RLG96" s="14"/>
      <c r="RLH96" s="14"/>
      <c r="RLI96" s="14"/>
      <c r="RLJ96" s="14"/>
      <c r="RLK96" s="14"/>
      <c r="RLL96" s="14"/>
      <c r="RLM96" s="14"/>
      <c r="RLN96" s="14"/>
      <c r="RLO96" s="14"/>
      <c r="RLP96" s="14"/>
      <c r="RLQ96" s="14"/>
      <c r="RLR96" s="14"/>
      <c r="RLS96" s="14"/>
      <c r="RLT96" s="14"/>
      <c r="RLU96" s="14"/>
      <c r="RLV96" s="14"/>
      <c r="RLW96" s="14"/>
      <c r="RLX96" s="14"/>
      <c r="RLY96" s="14"/>
      <c r="RLZ96" s="14"/>
      <c r="RMA96" s="14"/>
      <c r="RMB96" s="14"/>
      <c r="RMC96" s="14"/>
      <c r="RMD96" s="14"/>
      <c r="RME96" s="14"/>
      <c r="RMF96" s="14"/>
      <c r="RMG96" s="14"/>
      <c r="RMH96" s="14"/>
      <c r="RMI96" s="14"/>
      <c r="RMJ96" s="14"/>
      <c r="RMK96" s="14"/>
      <c r="RML96" s="14"/>
      <c r="RMM96" s="14"/>
      <c r="RMN96" s="14"/>
      <c r="RMO96" s="14"/>
      <c r="RMP96" s="14"/>
      <c r="RMQ96" s="14"/>
      <c r="RMR96" s="14"/>
      <c r="RMS96" s="14"/>
      <c r="RMT96" s="14"/>
      <c r="RMU96" s="14"/>
      <c r="RMV96" s="14"/>
      <c r="RMW96" s="14"/>
      <c r="RMX96" s="14"/>
      <c r="RMY96" s="14"/>
      <c r="RMZ96" s="14"/>
      <c r="RNA96" s="14"/>
      <c r="RNB96" s="14"/>
      <c r="RNC96" s="14"/>
      <c r="RND96" s="14"/>
      <c r="RNE96" s="14"/>
      <c r="RNF96" s="14"/>
      <c r="RNG96" s="14"/>
      <c r="RNH96" s="14"/>
      <c r="RNI96" s="14"/>
      <c r="RNJ96" s="14"/>
      <c r="RNK96" s="14"/>
      <c r="RNL96" s="14"/>
      <c r="RNM96" s="14"/>
      <c r="RNN96" s="14"/>
      <c r="RNO96" s="14"/>
      <c r="RNP96" s="14"/>
      <c r="RNQ96" s="14"/>
      <c r="RNR96" s="14"/>
      <c r="RNS96" s="14"/>
      <c r="RNT96" s="14"/>
      <c r="RNU96" s="14"/>
      <c r="RNV96" s="14"/>
      <c r="RNW96" s="14"/>
      <c r="RNX96" s="14"/>
      <c r="RNY96" s="14"/>
      <c r="RNZ96" s="14"/>
      <c r="ROA96" s="14"/>
      <c r="ROB96" s="14"/>
      <c r="ROC96" s="14"/>
      <c r="ROD96" s="14"/>
      <c r="ROE96" s="14"/>
      <c r="ROF96" s="14"/>
      <c r="ROG96" s="14"/>
      <c r="ROH96" s="14"/>
      <c r="ROI96" s="14"/>
      <c r="ROJ96" s="14"/>
      <c r="ROK96" s="14"/>
      <c r="ROL96" s="14"/>
      <c r="ROM96" s="14"/>
      <c r="RON96" s="14"/>
      <c r="ROO96" s="14"/>
      <c r="ROP96" s="14"/>
      <c r="ROQ96" s="14"/>
      <c r="ROR96" s="14"/>
      <c r="ROS96" s="14"/>
      <c r="ROT96" s="14"/>
      <c r="ROU96" s="14"/>
      <c r="ROV96" s="14"/>
      <c r="ROW96" s="14"/>
      <c r="ROX96" s="14"/>
      <c r="ROY96" s="14"/>
      <c r="ROZ96" s="14"/>
      <c r="RPA96" s="14"/>
      <c r="RPB96" s="14"/>
      <c r="RPC96" s="14"/>
      <c r="RPD96" s="14"/>
      <c r="RPE96" s="14"/>
      <c r="RPF96" s="14"/>
      <c r="RPG96" s="14"/>
      <c r="RPH96" s="14"/>
      <c r="RPI96" s="14"/>
      <c r="RPJ96" s="14"/>
      <c r="RPK96" s="14"/>
      <c r="RPL96" s="14"/>
      <c r="RPM96" s="14"/>
      <c r="RPN96" s="14"/>
      <c r="RPO96" s="14"/>
      <c r="RPP96" s="14"/>
      <c r="RPQ96" s="14"/>
      <c r="RPR96" s="14"/>
      <c r="RPS96" s="14"/>
      <c r="RPT96" s="14"/>
      <c r="RPU96" s="14"/>
      <c r="RPV96" s="14"/>
      <c r="RPW96" s="14"/>
      <c r="RPX96" s="14"/>
      <c r="RPY96" s="14"/>
      <c r="RPZ96" s="14"/>
      <c r="RQA96" s="14"/>
      <c r="RQB96" s="14"/>
      <c r="RQC96" s="14"/>
      <c r="RQD96" s="14"/>
      <c r="RQE96" s="14"/>
      <c r="RQF96" s="14"/>
      <c r="RQG96" s="14"/>
      <c r="RQH96" s="14"/>
      <c r="RQI96" s="14"/>
      <c r="RQJ96" s="14"/>
      <c r="RQK96" s="14"/>
      <c r="RQL96" s="14"/>
      <c r="RQM96" s="14"/>
      <c r="RQN96" s="14"/>
      <c r="RQO96" s="14"/>
      <c r="RQP96" s="14"/>
      <c r="RQQ96" s="14"/>
      <c r="RQR96" s="14"/>
      <c r="RQS96" s="14"/>
      <c r="RQT96" s="14"/>
      <c r="RQU96" s="14"/>
      <c r="RQV96" s="14"/>
      <c r="RQW96" s="14"/>
      <c r="RQX96" s="14"/>
      <c r="RQY96" s="14"/>
      <c r="RQZ96" s="14"/>
      <c r="RRA96" s="14"/>
      <c r="RRB96" s="14"/>
      <c r="RRC96" s="14"/>
      <c r="RRD96" s="14"/>
      <c r="RRE96" s="14"/>
      <c r="RRF96" s="14"/>
      <c r="RRG96" s="14"/>
      <c r="RRH96" s="14"/>
      <c r="RRI96" s="14"/>
      <c r="RRJ96" s="14"/>
      <c r="RRK96" s="14"/>
      <c r="RRL96" s="14"/>
      <c r="RRM96" s="14"/>
      <c r="RRN96" s="14"/>
      <c r="RRO96" s="14"/>
      <c r="RRP96" s="14"/>
      <c r="RRQ96" s="14"/>
      <c r="RRR96" s="14"/>
      <c r="RRS96" s="14"/>
      <c r="RRT96" s="14"/>
      <c r="RRU96" s="14"/>
      <c r="RRV96" s="14"/>
      <c r="RRW96" s="14"/>
      <c r="RRX96" s="14"/>
      <c r="RRY96" s="14"/>
      <c r="RRZ96" s="14"/>
      <c r="RSA96" s="14"/>
      <c r="RSB96" s="14"/>
      <c r="RSC96" s="14"/>
      <c r="RSD96" s="14"/>
      <c r="RSE96" s="14"/>
      <c r="RSF96" s="14"/>
      <c r="RSG96" s="14"/>
      <c r="RSH96" s="14"/>
      <c r="RSI96" s="14"/>
      <c r="RSJ96" s="14"/>
      <c r="RSK96" s="14"/>
      <c r="RSL96" s="14"/>
      <c r="RSM96" s="14"/>
      <c r="RSN96" s="14"/>
      <c r="RSO96" s="14"/>
      <c r="RSP96" s="14"/>
      <c r="RSQ96" s="14"/>
      <c r="RSR96" s="14"/>
      <c r="RSS96" s="14"/>
      <c r="RST96" s="14"/>
      <c r="RSU96" s="14"/>
      <c r="RSV96" s="14"/>
      <c r="RSW96" s="14"/>
      <c r="RSX96" s="14"/>
      <c r="RSY96" s="14"/>
      <c r="RSZ96" s="14"/>
      <c r="RTA96" s="14"/>
      <c r="RTB96" s="14"/>
      <c r="RTC96" s="14"/>
      <c r="RTD96" s="14"/>
      <c r="RTE96" s="14"/>
      <c r="RTF96" s="14"/>
      <c r="RTG96" s="14"/>
      <c r="RTH96" s="14"/>
      <c r="RTI96" s="14"/>
      <c r="RTJ96" s="14"/>
      <c r="RTK96" s="14"/>
      <c r="RTL96" s="14"/>
      <c r="RTM96" s="14"/>
      <c r="RTN96" s="14"/>
      <c r="RTO96" s="14"/>
      <c r="RTP96" s="14"/>
      <c r="RTQ96" s="14"/>
      <c r="RTR96" s="14"/>
      <c r="RTS96" s="14"/>
      <c r="RTT96" s="14"/>
      <c r="RTU96" s="14"/>
      <c r="RTV96" s="14"/>
      <c r="RTW96" s="14"/>
      <c r="RTX96" s="14"/>
      <c r="RTY96" s="14"/>
      <c r="RTZ96" s="14"/>
      <c r="RUA96" s="14"/>
      <c r="RUB96" s="14"/>
      <c r="RUC96" s="14"/>
      <c r="RUD96" s="14"/>
      <c r="RUE96" s="14"/>
      <c r="RUF96" s="14"/>
      <c r="RUG96" s="14"/>
      <c r="RUH96" s="14"/>
      <c r="RUI96" s="14"/>
      <c r="RUJ96" s="14"/>
      <c r="RUK96" s="14"/>
      <c r="RUL96" s="14"/>
      <c r="RUM96" s="14"/>
      <c r="RUN96" s="14"/>
      <c r="RUO96" s="14"/>
      <c r="RUP96" s="14"/>
      <c r="RUQ96" s="14"/>
      <c r="RUR96" s="14"/>
      <c r="RUS96" s="14"/>
      <c r="RUT96" s="14"/>
      <c r="RUU96" s="14"/>
      <c r="RUV96" s="14"/>
      <c r="RUW96" s="14"/>
      <c r="RUX96" s="14"/>
      <c r="RUY96" s="14"/>
      <c r="RUZ96" s="14"/>
      <c r="RVA96" s="14"/>
      <c r="RVB96" s="14"/>
      <c r="RVC96" s="14"/>
      <c r="RVD96" s="14"/>
      <c r="RVE96" s="14"/>
      <c r="RVF96" s="14"/>
      <c r="RVG96" s="14"/>
      <c r="RVH96" s="14"/>
      <c r="RVI96" s="14"/>
      <c r="RVJ96" s="14"/>
      <c r="RVK96" s="14"/>
      <c r="RVL96" s="14"/>
      <c r="RVM96" s="14"/>
      <c r="RVN96" s="14"/>
      <c r="RVO96" s="14"/>
      <c r="RVP96" s="14"/>
      <c r="RVQ96" s="14"/>
      <c r="RVR96" s="14"/>
      <c r="RVS96" s="14"/>
      <c r="RVT96" s="14"/>
      <c r="RVU96" s="14"/>
      <c r="RVV96" s="14"/>
      <c r="RVW96" s="14"/>
      <c r="RVX96" s="14"/>
      <c r="RVY96" s="14"/>
      <c r="RVZ96" s="14"/>
      <c r="RWA96" s="14"/>
      <c r="RWB96" s="14"/>
      <c r="RWC96" s="14"/>
      <c r="RWD96" s="14"/>
      <c r="RWE96" s="14"/>
      <c r="RWF96" s="14"/>
      <c r="RWG96" s="14"/>
      <c r="RWH96" s="14"/>
      <c r="RWI96" s="14"/>
      <c r="RWJ96" s="14"/>
      <c r="RWK96" s="14"/>
      <c r="RWL96" s="14"/>
      <c r="RWM96" s="14"/>
      <c r="RWN96" s="14"/>
      <c r="RWO96" s="14"/>
      <c r="RWP96" s="14"/>
      <c r="RWQ96" s="14"/>
      <c r="RWR96" s="14"/>
      <c r="RWS96" s="14"/>
      <c r="RWT96" s="14"/>
      <c r="RWU96" s="14"/>
      <c r="RWV96" s="14"/>
      <c r="RWW96" s="14"/>
      <c r="RWX96" s="14"/>
      <c r="RWY96" s="14"/>
      <c r="RWZ96" s="14"/>
      <c r="RXA96" s="14"/>
      <c r="RXB96" s="14"/>
      <c r="RXC96" s="14"/>
      <c r="RXD96" s="14"/>
      <c r="RXE96" s="14"/>
      <c r="RXF96" s="14"/>
      <c r="RXG96" s="14"/>
      <c r="RXH96" s="14"/>
      <c r="RXI96" s="14"/>
      <c r="RXJ96" s="14"/>
      <c r="RXK96" s="14"/>
      <c r="RXL96" s="14"/>
      <c r="RXM96" s="14"/>
      <c r="RXN96" s="14"/>
      <c r="RXO96" s="14"/>
      <c r="RXP96" s="14"/>
      <c r="RXQ96" s="14"/>
      <c r="RXR96" s="14"/>
      <c r="RXS96" s="14"/>
      <c r="RXT96" s="14"/>
      <c r="RXU96" s="14"/>
      <c r="RXV96" s="14"/>
      <c r="RXW96" s="14"/>
      <c r="RXX96" s="14"/>
      <c r="RXY96" s="14"/>
      <c r="RXZ96" s="14"/>
      <c r="RYA96" s="14"/>
      <c r="RYB96" s="14"/>
      <c r="RYC96" s="14"/>
      <c r="RYD96" s="14"/>
      <c r="RYE96" s="14"/>
      <c r="RYF96" s="14"/>
      <c r="RYG96" s="14"/>
      <c r="RYH96" s="14"/>
      <c r="RYI96" s="14"/>
      <c r="RYJ96" s="14"/>
      <c r="RYK96" s="14"/>
      <c r="RYL96" s="14"/>
      <c r="RYM96" s="14"/>
      <c r="RYN96" s="14"/>
      <c r="RYO96" s="14"/>
      <c r="RYP96" s="14"/>
      <c r="RYQ96" s="14"/>
      <c r="RYR96" s="14"/>
      <c r="RYS96" s="14"/>
      <c r="RYT96" s="14"/>
      <c r="RYU96" s="14"/>
      <c r="RYV96" s="14"/>
      <c r="RYW96" s="14"/>
      <c r="RYX96" s="14"/>
      <c r="RYY96" s="14"/>
      <c r="RYZ96" s="14"/>
      <c r="RZA96" s="14"/>
      <c r="RZB96" s="14"/>
      <c r="RZC96" s="14"/>
      <c r="RZD96" s="14"/>
      <c r="RZE96" s="14"/>
      <c r="RZF96" s="14"/>
      <c r="RZG96" s="14"/>
      <c r="RZH96" s="14"/>
      <c r="RZI96" s="14"/>
      <c r="RZJ96" s="14"/>
      <c r="RZK96" s="14"/>
      <c r="RZL96" s="14"/>
      <c r="RZM96" s="14"/>
      <c r="RZN96" s="14"/>
      <c r="RZO96" s="14"/>
      <c r="RZP96" s="14"/>
      <c r="RZQ96" s="14"/>
      <c r="RZR96" s="14"/>
      <c r="RZS96" s="14"/>
      <c r="RZT96" s="14"/>
      <c r="RZU96" s="14"/>
      <c r="RZV96" s="14"/>
      <c r="RZW96" s="14"/>
      <c r="RZX96" s="14"/>
      <c r="RZY96" s="14"/>
      <c r="RZZ96" s="14"/>
      <c r="SAA96" s="14"/>
      <c r="SAB96" s="14"/>
      <c r="SAC96" s="14"/>
      <c r="SAD96" s="14"/>
      <c r="SAE96" s="14"/>
      <c r="SAF96" s="14"/>
      <c r="SAG96" s="14"/>
      <c r="SAH96" s="14"/>
      <c r="SAI96" s="14"/>
      <c r="SAJ96" s="14"/>
      <c r="SAK96" s="14"/>
      <c r="SAL96" s="14"/>
      <c r="SAM96" s="14"/>
      <c r="SAN96" s="14"/>
      <c r="SAO96" s="14"/>
      <c r="SAP96" s="14"/>
      <c r="SAQ96" s="14"/>
      <c r="SAR96" s="14"/>
      <c r="SAS96" s="14"/>
      <c r="SAT96" s="14"/>
      <c r="SAU96" s="14"/>
      <c r="SAV96" s="14"/>
      <c r="SAW96" s="14"/>
      <c r="SAX96" s="14"/>
      <c r="SAY96" s="14"/>
      <c r="SAZ96" s="14"/>
      <c r="SBA96" s="14"/>
      <c r="SBB96" s="14"/>
      <c r="SBC96" s="14"/>
      <c r="SBD96" s="14"/>
      <c r="SBE96" s="14"/>
      <c r="SBF96" s="14"/>
      <c r="SBG96" s="14"/>
      <c r="SBH96" s="14"/>
      <c r="SBI96" s="14"/>
      <c r="SBJ96" s="14"/>
      <c r="SBK96" s="14"/>
      <c r="SBL96" s="14"/>
      <c r="SBM96" s="14"/>
      <c r="SBN96" s="14"/>
      <c r="SBO96" s="14"/>
      <c r="SBP96" s="14"/>
      <c r="SBQ96" s="14"/>
      <c r="SBR96" s="14"/>
      <c r="SBS96" s="14"/>
      <c r="SBT96" s="14"/>
      <c r="SBU96" s="14"/>
      <c r="SBV96" s="14"/>
      <c r="SBW96" s="14"/>
      <c r="SBX96" s="14"/>
      <c r="SBY96" s="14"/>
      <c r="SBZ96" s="14"/>
      <c r="SCA96" s="14"/>
      <c r="SCB96" s="14"/>
      <c r="SCC96" s="14"/>
      <c r="SCD96" s="14"/>
      <c r="SCE96" s="14"/>
      <c r="SCF96" s="14"/>
      <c r="SCG96" s="14"/>
      <c r="SCH96" s="14"/>
      <c r="SCI96" s="14"/>
      <c r="SCJ96" s="14"/>
      <c r="SCK96" s="14"/>
      <c r="SCL96" s="14"/>
      <c r="SCM96" s="14"/>
      <c r="SCN96" s="14"/>
      <c r="SCO96" s="14"/>
      <c r="SCP96" s="14"/>
      <c r="SCQ96" s="14"/>
      <c r="SCR96" s="14"/>
      <c r="SCS96" s="14"/>
      <c r="SCT96" s="14"/>
      <c r="SCU96" s="14"/>
      <c r="SCV96" s="14"/>
      <c r="SCW96" s="14"/>
      <c r="SCX96" s="14"/>
      <c r="SCY96" s="14"/>
      <c r="SCZ96" s="14"/>
      <c r="SDA96" s="14"/>
      <c r="SDB96" s="14"/>
      <c r="SDC96" s="14"/>
      <c r="SDD96" s="14"/>
      <c r="SDE96" s="14"/>
      <c r="SDF96" s="14"/>
      <c r="SDG96" s="14"/>
      <c r="SDH96" s="14"/>
      <c r="SDI96" s="14"/>
      <c r="SDJ96" s="14"/>
      <c r="SDK96" s="14"/>
      <c r="SDL96" s="14"/>
      <c r="SDM96" s="14"/>
      <c r="SDN96" s="14"/>
      <c r="SDO96" s="14"/>
      <c r="SDP96" s="14"/>
      <c r="SDQ96" s="14"/>
      <c r="SDR96" s="14"/>
      <c r="SDS96" s="14"/>
      <c r="SDT96" s="14"/>
      <c r="SDU96" s="14"/>
      <c r="SDV96" s="14"/>
      <c r="SDW96" s="14"/>
      <c r="SDX96" s="14"/>
      <c r="SDY96" s="14"/>
      <c r="SDZ96" s="14"/>
      <c r="SEA96" s="14"/>
      <c r="SEB96" s="14"/>
      <c r="SEC96" s="14"/>
      <c r="SED96" s="14"/>
      <c r="SEE96" s="14"/>
      <c r="SEF96" s="14"/>
      <c r="SEG96" s="14"/>
      <c r="SEH96" s="14"/>
      <c r="SEI96" s="14"/>
      <c r="SEJ96" s="14"/>
      <c r="SEK96" s="14"/>
      <c r="SEL96" s="14"/>
      <c r="SEM96" s="14"/>
      <c r="SEN96" s="14"/>
      <c r="SEO96" s="14"/>
      <c r="SEP96" s="14"/>
      <c r="SEQ96" s="14"/>
      <c r="SER96" s="14"/>
      <c r="SES96" s="14"/>
      <c r="SET96" s="14"/>
      <c r="SEU96" s="14"/>
      <c r="SEV96" s="14"/>
      <c r="SEW96" s="14"/>
      <c r="SEX96" s="14"/>
      <c r="SEY96" s="14"/>
      <c r="SEZ96" s="14"/>
      <c r="SFA96" s="14"/>
      <c r="SFB96" s="14"/>
      <c r="SFC96" s="14"/>
      <c r="SFD96" s="14"/>
      <c r="SFE96" s="14"/>
      <c r="SFF96" s="14"/>
      <c r="SFG96" s="14"/>
      <c r="SFH96" s="14"/>
      <c r="SFI96" s="14"/>
      <c r="SFJ96" s="14"/>
      <c r="SFK96" s="14"/>
      <c r="SFL96" s="14"/>
      <c r="SFM96" s="14"/>
      <c r="SFN96" s="14"/>
      <c r="SFO96" s="14"/>
      <c r="SFP96" s="14"/>
      <c r="SFQ96" s="14"/>
      <c r="SFR96" s="14"/>
      <c r="SFS96" s="14"/>
      <c r="SFT96" s="14"/>
      <c r="SFU96" s="14"/>
      <c r="SFV96" s="14"/>
      <c r="SFW96" s="14"/>
      <c r="SFX96" s="14"/>
      <c r="SFY96" s="14"/>
      <c r="SFZ96" s="14"/>
      <c r="SGA96" s="14"/>
      <c r="SGB96" s="14"/>
      <c r="SGC96" s="14"/>
      <c r="SGD96" s="14"/>
      <c r="SGE96" s="14"/>
      <c r="SGF96" s="14"/>
      <c r="SGG96" s="14"/>
      <c r="SGH96" s="14"/>
      <c r="SGI96" s="14"/>
      <c r="SGJ96" s="14"/>
      <c r="SGK96" s="14"/>
      <c r="SGL96" s="14"/>
      <c r="SGM96" s="14"/>
      <c r="SGN96" s="14"/>
      <c r="SGO96" s="14"/>
      <c r="SGP96" s="14"/>
      <c r="SGQ96" s="14"/>
      <c r="SGR96" s="14"/>
      <c r="SGS96" s="14"/>
      <c r="SGT96" s="14"/>
      <c r="SGU96" s="14"/>
      <c r="SGV96" s="14"/>
      <c r="SGW96" s="14"/>
      <c r="SGX96" s="14"/>
      <c r="SGY96" s="14"/>
      <c r="SGZ96" s="14"/>
      <c r="SHA96" s="14"/>
      <c r="SHB96" s="14"/>
      <c r="SHC96" s="14"/>
      <c r="SHD96" s="14"/>
      <c r="SHE96" s="14"/>
      <c r="SHF96" s="14"/>
      <c r="SHG96" s="14"/>
      <c r="SHH96" s="14"/>
      <c r="SHI96" s="14"/>
      <c r="SHJ96" s="14"/>
      <c r="SHK96" s="14"/>
      <c r="SHL96" s="14"/>
      <c r="SHM96" s="14"/>
      <c r="SHN96" s="14"/>
      <c r="SHO96" s="14"/>
      <c r="SHP96" s="14"/>
      <c r="SHQ96" s="14"/>
      <c r="SHR96" s="14"/>
      <c r="SHS96" s="14"/>
      <c r="SHT96" s="14"/>
      <c r="SHU96" s="14"/>
      <c r="SHV96" s="14"/>
      <c r="SHW96" s="14"/>
      <c r="SHX96" s="14"/>
      <c r="SHY96" s="14"/>
      <c r="SHZ96" s="14"/>
      <c r="SIA96" s="14"/>
      <c r="SIB96" s="14"/>
      <c r="SIC96" s="14"/>
      <c r="SID96" s="14"/>
      <c r="SIE96" s="14"/>
      <c r="SIF96" s="14"/>
      <c r="SIG96" s="14"/>
      <c r="SIH96" s="14"/>
      <c r="SII96" s="14"/>
      <c r="SIJ96" s="14"/>
      <c r="SIK96" s="14"/>
      <c r="SIL96" s="14"/>
      <c r="SIM96" s="14"/>
      <c r="SIN96" s="14"/>
      <c r="SIO96" s="14"/>
      <c r="SIP96" s="14"/>
      <c r="SIQ96" s="14"/>
      <c r="SIR96" s="14"/>
      <c r="SIS96" s="14"/>
      <c r="SIT96" s="14"/>
      <c r="SIU96" s="14"/>
      <c r="SIV96" s="14"/>
      <c r="SIW96" s="14"/>
      <c r="SIX96" s="14"/>
      <c r="SIY96" s="14"/>
      <c r="SIZ96" s="14"/>
      <c r="SJA96" s="14"/>
      <c r="SJB96" s="14"/>
      <c r="SJC96" s="14"/>
      <c r="SJD96" s="14"/>
      <c r="SJE96" s="14"/>
      <c r="SJF96" s="14"/>
      <c r="SJG96" s="14"/>
      <c r="SJH96" s="14"/>
      <c r="SJI96" s="14"/>
      <c r="SJJ96" s="14"/>
      <c r="SJK96" s="14"/>
      <c r="SJL96" s="14"/>
      <c r="SJM96" s="14"/>
      <c r="SJN96" s="14"/>
      <c r="SJO96" s="14"/>
      <c r="SJP96" s="14"/>
      <c r="SJQ96" s="14"/>
      <c r="SJR96" s="14"/>
      <c r="SJS96" s="14"/>
      <c r="SJT96" s="14"/>
      <c r="SJU96" s="14"/>
      <c r="SJV96" s="14"/>
      <c r="SJW96" s="14"/>
      <c r="SJX96" s="14"/>
      <c r="SJY96" s="14"/>
      <c r="SJZ96" s="14"/>
      <c r="SKA96" s="14"/>
      <c r="SKB96" s="14"/>
      <c r="SKC96" s="14"/>
      <c r="SKD96" s="14"/>
      <c r="SKE96" s="14"/>
      <c r="SKF96" s="14"/>
      <c r="SKG96" s="14"/>
      <c r="SKH96" s="14"/>
      <c r="SKI96" s="14"/>
      <c r="SKJ96" s="14"/>
      <c r="SKK96" s="14"/>
      <c r="SKL96" s="14"/>
      <c r="SKM96" s="14"/>
      <c r="SKN96" s="14"/>
      <c r="SKO96" s="14"/>
      <c r="SKP96" s="14"/>
      <c r="SKQ96" s="14"/>
      <c r="SKR96" s="14"/>
      <c r="SKS96" s="14"/>
      <c r="SKT96" s="14"/>
      <c r="SKU96" s="14"/>
      <c r="SKV96" s="14"/>
      <c r="SKW96" s="14"/>
      <c r="SKX96" s="14"/>
      <c r="SKY96" s="14"/>
      <c r="SKZ96" s="14"/>
      <c r="SLA96" s="14"/>
      <c r="SLB96" s="14"/>
      <c r="SLC96" s="14"/>
      <c r="SLD96" s="14"/>
      <c r="SLE96" s="14"/>
      <c r="SLF96" s="14"/>
      <c r="SLG96" s="14"/>
      <c r="SLH96" s="14"/>
      <c r="SLI96" s="14"/>
      <c r="SLJ96" s="14"/>
      <c r="SLK96" s="14"/>
      <c r="SLL96" s="14"/>
      <c r="SLM96" s="14"/>
      <c r="SLN96" s="14"/>
      <c r="SLO96" s="14"/>
      <c r="SLP96" s="14"/>
      <c r="SLQ96" s="14"/>
      <c r="SLR96" s="14"/>
      <c r="SLS96" s="14"/>
      <c r="SLT96" s="14"/>
      <c r="SLU96" s="14"/>
      <c r="SLV96" s="14"/>
      <c r="SLW96" s="14"/>
      <c r="SLX96" s="14"/>
      <c r="SLY96" s="14"/>
      <c r="SLZ96" s="14"/>
      <c r="SMA96" s="14"/>
      <c r="SMB96" s="14"/>
      <c r="SMC96" s="14"/>
      <c r="SMD96" s="14"/>
      <c r="SME96" s="14"/>
      <c r="SMF96" s="14"/>
      <c r="SMG96" s="14"/>
      <c r="SMH96" s="14"/>
      <c r="SMI96" s="14"/>
      <c r="SMJ96" s="14"/>
      <c r="SMK96" s="14"/>
      <c r="SML96" s="14"/>
      <c r="SMM96" s="14"/>
      <c r="SMN96" s="14"/>
      <c r="SMO96" s="14"/>
      <c r="SMP96" s="14"/>
      <c r="SMQ96" s="14"/>
      <c r="SMR96" s="14"/>
      <c r="SMS96" s="14"/>
      <c r="SMT96" s="14"/>
      <c r="SMU96" s="14"/>
      <c r="SMV96" s="14"/>
      <c r="SMW96" s="14"/>
      <c r="SMX96" s="14"/>
      <c r="SMY96" s="14"/>
      <c r="SMZ96" s="14"/>
      <c r="SNA96" s="14"/>
      <c r="SNB96" s="14"/>
      <c r="SNC96" s="14"/>
      <c r="SND96" s="14"/>
      <c r="SNE96" s="14"/>
      <c r="SNF96" s="14"/>
      <c r="SNG96" s="14"/>
      <c r="SNH96" s="14"/>
      <c r="SNI96" s="14"/>
      <c r="SNJ96" s="14"/>
      <c r="SNK96" s="14"/>
      <c r="SNL96" s="14"/>
      <c r="SNM96" s="14"/>
      <c r="SNN96" s="14"/>
      <c r="SNO96" s="14"/>
      <c r="SNP96" s="14"/>
      <c r="SNQ96" s="14"/>
      <c r="SNR96" s="14"/>
      <c r="SNS96" s="14"/>
      <c r="SNT96" s="14"/>
      <c r="SNU96" s="14"/>
      <c r="SNV96" s="14"/>
      <c r="SNW96" s="14"/>
      <c r="SNX96" s="14"/>
      <c r="SNY96" s="14"/>
      <c r="SNZ96" s="14"/>
      <c r="SOA96" s="14"/>
      <c r="SOB96" s="14"/>
      <c r="SOC96" s="14"/>
      <c r="SOD96" s="14"/>
      <c r="SOE96" s="14"/>
      <c r="SOF96" s="14"/>
      <c r="SOG96" s="14"/>
      <c r="SOH96" s="14"/>
      <c r="SOI96" s="14"/>
      <c r="SOJ96" s="14"/>
      <c r="SOK96" s="14"/>
      <c r="SOL96" s="14"/>
      <c r="SOM96" s="14"/>
      <c r="SON96" s="14"/>
      <c r="SOO96" s="14"/>
      <c r="SOP96" s="14"/>
      <c r="SOQ96" s="14"/>
      <c r="SOR96" s="14"/>
      <c r="SOS96" s="14"/>
      <c r="SOT96" s="14"/>
      <c r="SOU96" s="14"/>
      <c r="SOV96" s="14"/>
      <c r="SOW96" s="14"/>
      <c r="SOX96" s="14"/>
      <c r="SOY96" s="14"/>
      <c r="SOZ96" s="14"/>
      <c r="SPA96" s="14"/>
      <c r="SPB96" s="14"/>
      <c r="SPC96" s="14"/>
      <c r="SPD96" s="14"/>
      <c r="SPE96" s="14"/>
      <c r="SPF96" s="14"/>
      <c r="SPG96" s="14"/>
      <c r="SPH96" s="14"/>
      <c r="SPI96" s="14"/>
      <c r="SPJ96" s="14"/>
      <c r="SPK96" s="14"/>
      <c r="SPL96" s="14"/>
      <c r="SPM96" s="14"/>
      <c r="SPN96" s="14"/>
      <c r="SPO96" s="14"/>
      <c r="SPP96" s="14"/>
      <c r="SPQ96" s="14"/>
      <c r="SPR96" s="14"/>
      <c r="SPS96" s="14"/>
      <c r="SPT96" s="14"/>
      <c r="SPU96" s="14"/>
      <c r="SPV96" s="14"/>
      <c r="SPW96" s="14"/>
      <c r="SPX96" s="14"/>
      <c r="SPY96" s="14"/>
      <c r="SPZ96" s="14"/>
      <c r="SQA96" s="14"/>
      <c r="SQB96" s="14"/>
      <c r="SQC96" s="14"/>
      <c r="SQD96" s="14"/>
      <c r="SQE96" s="14"/>
      <c r="SQF96" s="14"/>
      <c r="SQG96" s="14"/>
      <c r="SQH96" s="14"/>
      <c r="SQI96" s="14"/>
      <c r="SQJ96" s="14"/>
      <c r="SQK96" s="14"/>
      <c r="SQL96" s="14"/>
      <c r="SQM96" s="14"/>
      <c r="SQN96" s="14"/>
      <c r="SQO96" s="14"/>
      <c r="SQP96" s="14"/>
      <c r="SQQ96" s="14"/>
      <c r="SQR96" s="14"/>
      <c r="SQS96" s="14"/>
      <c r="SQT96" s="14"/>
      <c r="SQU96" s="14"/>
      <c r="SQV96" s="14"/>
      <c r="SQW96" s="14"/>
      <c r="SQX96" s="14"/>
      <c r="SQY96" s="14"/>
      <c r="SQZ96" s="14"/>
      <c r="SRA96" s="14"/>
      <c r="SRB96" s="14"/>
      <c r="SRC96" s="14"/>
      <c r="SRD96" s="14"/>
      <c r="SRE96" s="14"/>
      <c r="SRF96" s="14"/>
      <c r="SRG96" s="14"/>
      <c r="SRH96" s="14"/>
      <c r="SRI96" s="14"/>
      <c r="SRJ96" s="14"/>
      <c r="SRK96" s="14"/>
      <c r="SRL96" s="14"/>
      <c r="SRM96" s="14"/>
      <c r="SRN96" s="14"/>
      <c r="SRO96" s="14"/>
      <c r="SRP96" s="14"/>
      <c r="SRQ96" s="14"/>
      <c r="SRR96" s="14"/>
      <c r="SRS96" s="14"/>
      <c r="SRT96" s="14"/>
      <c r="SRU96" s="14"/>
      <c r="SRV96" s="14"/>
      <c r="SRW96" s="14"/>
      <c r="SRX96" s="14"/>
      <c r="SRY96" s="14"/>
      <c r="SRZ96" s="14"/>
      <c r="SSA96" s="14"/>
      <c r="SSB96" s="14"/>
      <c r="SSC96" s="14"/>
      <c r="SSD96" s="14"/>
      <c r="SSE96" s="14"/>
      <c r="SSF96" s="14"/>
      <c r="SSG96" s="14"/>
      <c r="SSH96" s="14"/>
      <c r="SSI96" s="14"/>
      <c r="SSJ96" s="14"/>
      <c r="SSK96" s="14"/>
      <c r="SSL96" s="14"/>
      <c r="SSM96" s="14"/>
      <c r="SSN96" s="14"/>
      <c r="SSO96" s="14"/>
      <c r="SSP96" s="14"/>
      <c r="SSQ96" s="14"/>
      <c r="SSR96" s="14"/>
      <c r="SSS96" s="14"/>
      <c r="SST96" s="14"/>
      <c r="SSU96" s="14"/>
      <c r="SSV96" s="14"/>
      <c r="SSW96" s="14"/>
      <c r="SSX96" s="14"/>
      <c r="SSY96" s="14"/>
      <c r="SSZ96" s="14"/>
      <c r="STA96" s="14"/>
      <c r="STB96" s="14"/>
      <c r="STC96" s="14"/>
      <c r="STD96" s="14"/>
      <c r="STE96" s="14"/>
      <c r="STF96" s="14"/>
      <c r="STG96" s="14"/>
      <c r="STH96" s="14"/>
      <c r="STI96" s="14"/>
      <c r="STJ96" s="14"/>
      <c r="STK96" s="14"/>
      <c r="STL96" s="14"/>
      <c r="STM96" s="14"/>
      <c r="STN96" s="14"/>
      <c r="STO96" s="14"/>
      <c r="STP96" s="14"/>
      <c r="STQ96" s="14"/>
      <c r="STR96" s="14"/>
      <c r="STS96" s="14"/>
      <c r="STT96" s="14"/>
      <c r="STU96" s="14"/>
      <c r="STV96" s="14"/>
      <c r="STW96" s="14"/>
      <c r="STX96" s="14"/>
      <c r="STY96" s="14"/>
      <c r="STZ96" s="14"/>
      <c r="SUA96" s="14"/>
      <c r="SUB96" s="14"/>
      <c r="SUC96" s="14"/>
      <c r="SUD96" s="14"/>
      <c r="SUE96" s="14"/>
      <c r="SUF96" s="14"/>
      <c r="SUG96" s="14"/>
      <c r="SUH96" s="14"/>
      <c r="SUI96" s="14"/>
      <c r="SUJ96" s="14"/>
      <c r="SUK96" s="14"/>
      <c r="SUL96" s="14"/>
      <c r="SUM96" s="14"/>
      <c r="SUN96" s="14"/>
      <c r="SUO96" s="14"/>
      <c r="SUP96" s="14"/>
      <c r="SUQ96" s="14"/>
      <c r="SUR96" s="14"/>
      <c r="SUS96" s="14"/>
      <c r="SUT96" s="14"/>
      <c r="SUU96" s="14"/>
      <c r="SUV96" s="14"/>
      <c r="SUW96" s="14"/>
      <c r="SUX96" s="14"/>
      <c r="SUY96" s="14"/>
      <c r="SUZ96" s="14"/>
      <c r="SVA96" s="14"/>
      <c r="SVB96" s="14"/>
      <c r="SVC96" s="14"/>
      <c r="SVD96" s="14"/>
      <c r="SVE96" s="14"/>
      <c r="SVF96" s="14"/>
      <c r="SVG96" s="14"/>
      <c r="SVH96" s="14"/>
      <c r="SVI96" s="14"/>
      <c r="SVJ96" s="14"/>
      <c r="SVK96" s="14"/>
      <c r="SVL96" s="14"/>
      <c r="SVM96" s="14"/>
      <c r="SVN96" s="14"/>
      <c r="SVO96" s="14"/>
      <c r="SVP96" s="14"/>
      <c r="SVQ96" s="14"/>
      <c r="SVR96" s="14"/>
      <c r="SVS96" s="14"/>
      <c r="SVT96" s="14"/>
      <c r="SVU96" s="14"/>
      <c r="SVV96" s="14"/>
      <c r="SVW96" s="14"/>
      <c r="SVX96" s="14"/>
      <c r="SVY96" s="14"/>
      <c r="SVZ96" s="14"/>
      <c r="SWA96" s="14"/>
      <c r="SWB96" s="14"/>
      <c r="SWC96" s="14"/>
      <c r="SWD96" s="14"/>
      <c r="SWE96" s="14"/>
      <c r="SWF96" s="14"/>
      <c r="SWG96" s="14"/>
      <c r="SWH96" s="14"/>
      <c r="SWI96" s="14"/>
      <c r="SWJ96" s="14"/>
      <c r="SWK96" s="14"/>
      <c r="SWL96" s="14"/>
      <c r="SWM96" s="14"/>
      <c r="SWN96" s="14"/>
      <c r="SWO96" s="14"/>
      <c r="SWP96" s="14"/>
      <c r="SWQ96" s="14"/>
      <c r="SWR96" s="14"/>
      <c r="SWS96" s="14"/>
      <c r="SWT96" s="14"/>
      <c r="SWU96" s="14"/>
      <c r="SWV96" s="14"/>
      <c r="SWW96" s="14"/>
      <c r="SWX96" s="14"/>
      <c r="SWY96" s="14"/>
      <c r="SWZ96" s="14"/>
      <c r="SXA96" s="14"/>
      <c r="SXB96" s="14"/>
      <c r="SXC96" s="14"/>
      <c r="SXD96" s="14"/>
      <c r="SXE96" s="14"/>
      <c r="SXF96" s="14"/>
      <c r="SXG96" s="14"/>
      <c r="SXH96" s="14"/>
      <c r="SXI96" s="14"/>
      <c r="SXJ96" s="14"/>
      <c r="SXK96" s="14"/>
      <c r="SXL96" s="14"/>
      <c r="SXM96" s="14"/>
      <c r="SXN96" s="14"/>
      <c r="SXO96" s="14"/>
      <c r="SXP96" s="14"/>
      <c r="SXQ96" s="14"/>
      <c r="SXR96" s="14"/>
      <c r="SXS96" s="14"/>
      <c r="SXT96" s="14"/>
      <c r="SXU96" s="14"/>
      <c r="SXV96" s="14"/>
      <c r="SXW96" s="14"/>
      <c r="SXX96" s="14"/>
      <c r="SXY96" s="14"/>
      <c r="SXZ96" s="14"/>
      <c r="SYA96" s="14"/>
      <c r="SYB96" s="14"/>
      <c r="SYC96" s="14"/>
      <c r="SYD96" s="14"/>
      <c r="SYE96" s="14"/>
      <c r="SYF96" s="14"/>
      <c r="SYG96" s="14"/>
      <c r="SYH96" s="14"/>
      <c r="SYI96" s="14"/>
      <c r="SYJ96" s="14"/>
      <c r="SYK96" s="14"/>
      <c r="SYL96" s="14"/>
      <c r="SYM96" s="14"/>
      <c r="SYN96" s="14"/>
      <c r="SYO96" s="14"/>
      <c r="SYP96" s="14"/>
      <c r="SYQ96" s="14"/>
      <c r="SYR96" s="14"/>
      <c r="SYS96" s="14"/>
      <c r="SYT96" s="14"/>
      <c r="SYU96" s="14"/>
      <c r="SYV96" s="14"/>
      <c r="SYW96" s="14"/>
      <c r="SYX96" s="14"/>
      <c r="SYY96" s="14"/>
      <c r="SYZ96" s="14"/>
      <c r="SZA96" s="14"/>
      <c r="SZB96" s="14"/>
      <c r="SZC96" s="14"/>
      <c r="SZD96" s="14"/>
      <c r="SZE96" s="14"/>
      <c r="SZF96" s="14"/>
      <c r="SZG96" s="14"/>
      <c r="SZH96" s="14"/>
      <c r="SZI96" s="14"/>
      <c r="SZJ96" s="14"/>
      <c r="SZK96" s="14"/>
      <c r="SZL96" s="14"/>
      <c r="SZM96" s="14"/>
      <c r="SZN96" s="14"/>
      <c r="SZO96" s="14"/>
      <c r="SZP96" s="14"/>
      <c r="SZQ96" s="14"/>
      <c r="SZR96" s="14"/>
      <c r="SZS96" s="14"/>
      <c r="SZT96" s="14"/>
      <c r="SZU96" s="14"/>
      <c r="SZV96" s="14"/>
      <c r="SZW96" s="14"/>
      <c r="SZX96" s="14"/>
      <c r="SZY96" s="14"/>
      <c r="SZZ96" s="14"/>
      <c r="TAA96" s="14"/>
      <c r="TAB96" s="14"/>
      <c r="TAC96" s="14"/>
      <c r="TAD96" s="14"/>
      <c r="TAE96" s="14"/>
      <c r="TAF96" s="14"/>
      <c r="TAG96" s="14"/>
      <c r="TAH96" s="14"/>
      <c r="TAI96" s="14"/>
      <c r="TAJ96" s="14"/>
      <c r="TAK96" s="14"/>
      <c r="TAL96" s="14"/>
      <c r="TAM96" s="14"/>
      <c r="TAN96" s="14"/>
      <c r="TAO96" s="14"/>
      <c r="TAP96" s="14"/>
      <c r="TAQ96" s="14"/>
      <c r="TAR96" s="14"/>
      <c r="TAS96" s="14"/>
      <c r="TAT96" s="14"/>
      <c r="TAU96" s="14"/>
      <c r="TAV96" s="14"/>
      <c r="TAW96" s="14"/>
      <c r="TAX96" s="14"/>
      <c r="TAY96" s="14"/>
      <c r="TAZ96" s="14"/>
      <c r="TBA96" s="14"/>
      <c r="TBB96" s="14"/>
      <c r="TBC96" s="14"/>
      <c r="TBD96" s="14"/>
      <c r="TBE96" s="14"/>
      <c r="TBF96" s="14"/>
      <c r="TBG96" s="14"/>
      <c r="TBH96" s="14"/>
      <c r="TBI96" s="14"/>
      <c r="TBJ96" s="14"/>
      <c r="TBK96" s="14"/>
      <c r="TBL96" s="14"/>
      <c r="TBM96" s="14"/>
      <c r="TBN96" s="14"/>
      <c r="TBO96" s="14"/>
      <c r="TBP96" s="14"/>
      <c r="TBQ96" s="14"/>
      <c r="TBR96" s="14"/>
      <c r="TBS96" s="14"/>
      <c r="TBT96" s="14"/>
      <c r="TBU96" s="14"/>
      <c r="TBV96" s="14"/>
      <c r="TBW96" s="14"/>
      <c r="TBX96" s="14"/>
      <c r="TBY96" s="14"/>
      <c r="TBZ96" s="14"/>
      <c r="TCA96" s="14"/>
      <c r="TCB96" s="14"/>
      <c r="TCC96" s="14"/>
      <c r="TCD96" s="14"/>
      <c r="TCE96" s="14"/>
      <c r="TCF96" s="14"/>
      <c r="TCG96" s="14"/>
      <c r="TCH96" s="14"/>
      <c r="TCI96" s="14"/>
      <c r="TCJ96" s="14"/>
      <c r="TCK96" s="14"/>
      <c r="TCL96" s="14"/>
      <c r="TCM96" s="14"/>
      <c r="TCN96" s="14"/>
      <c r="TCO96" s="14"/>
      <c r="TCP96" s="14"/>
      <c r="TCQ96" s="14"/>
      <c r="TCR96" s="14"/>
      <c r="TCS96" s="14"/>
      <c r="TCT96" s="14"/>
      <c r="TCU96" s="14"/>
      <c r="TCV96" s="14"/>
      <c r="TCW96" s="14"/>
      <c r="TCX96" s="14"/>
      <c r="TCY96" s="14"/>
      <c r="TCZ96" s="14"/>
      <c r="TDA96" s="14"/>
      <c r="TDB96" s="14"/>
      <c r="TDC96" s="14"/>
      <c r="TDD96" s="14"/>
      <c r="TDE96" s="14"/>
      <c r="TDF96" s="14"/>
      <c r="TDG96" s="14"/>
      <c r="TDH96" s="14"/>
      <c r="TDI96" s="14"/>
      <c r="TDJ96" s="14"/>
      <c r="TDK96" s="14"/>
      <c r="TDL96" s="14"/>
      <c r="TDM96" s="14"/>
      <c r="TDN96" s="14"/>
      <c r="TDO96" s="14"/>
      <c r="TDP96" s="14"/>
      <c r="TDQ96" s="14"/>
      <c r="TDR96" s="14"/>
      <c r="TDS96" s="14"/>
      <c r="TDT96" s="14"/>
      <c r="TDU96" s="14"/>
      <c r="TDV96" s="14"/>
      <c r="TDW96" s="14"/>
      <c r="TDX96" s="14"/>
      <c r="TDY96" s="14"/>
      <c r="TDZ96" s="14"/>
      <c r="TEA96" s="14"/>
      <c r="TEB96" s="14"/>
      <c r="TEC96" s="14"/>
      <c r="TED96" s="14"/>
      <c r="TEE96" s="14"/>
      <c r="TEF96" s="14"/>
      <c r="TEG96" s="14"/>
      <c r="TEH96" s="14"/>
      <c r="TEI96" s="14"/>
      <c r="TEJ96" s="14"/>
      <c r="TEK96" s="14"/>
      <c r="TEL96" s="14"/>
      <c r="TEM96" s="14"/>
      <c r="TEN96" s="14"/>
      <c r="TEO96" s="14"/>
      <c r="TEP96" s="14"/>
      <c r="TEQ96" s="14"/>
      <c r="TER96" s="14"/>
      <c r="TES96" s="14"/>
      <c r="TET96" s="14"/>
      <c r="TEU96" s="14"/>
      <c r="TEV96" s="14"/>
      <c r="TEW96" s="14"/>
      <c r="TEX96" s="14"/>
      <c r="TEY96" s="14"/>
      <c r="TEZ96" s="14"/>
      <c r="TFA96" s="14"/>
      <c r="TFB96" s="14"/>
      <c r="TFC96" s="14"/>
      <c r="TFD96" s="14"/>
      <c r="TFE96" s="14"/>
      <c r="TFF96" s="14"/>
      <c r="TFG96" s="14"/>
      <c r="TFH96" s="14"/>
      <c r="TFI96" s="14"/>
      <c r="TFJ96" s="14"/>
      <c r="TFK96" s="14"/>
      <c r="TFL96" s="14"/>
      <c r="TFM96" s="14"/>
      <c r="TFN96" s="14"/>
      <c r="TFO96" s="14"/>
      <c r="TFP96" s="14"/>
      <c r="TFQ96" s="14"/>
      <c r="TFR96" s="14"/>
      <c r="TFS96" s="14"/>
      <c r="TFT96" s="14"/>
      <c r="TFU96" s="14"/>
      <c r="TFV96" s="14"/>
      <c r="TFW96" s="14"/>
      <c r="TFX96" s="14"/>
      <c r="TFY96" s="14"/>
      <c r="TFZ96" s="14"/>
      <c r="TGA96" s="14"/>
      <c r="TGB96" s="14"/>
      <c r="TGC96" s="14"/>
      <c r="TGD96" s="14"/>
      <c r="TGE96" s="14"/>
      <c r="TGF96" s="14"/>
      <c r="TGG96" s="14"/>
      <c r="TGH96" s="14"/>
      <c r="TGI96" s="14"/>
      <c r="TGJ96" s="14"/>
      <c r="TGK96" s="14"/>
      <c r="TGL96" s="14"/>
      <c r="TGM96" s="14"/>
      <c r="TGN96" s="14"/>
      <c r="TGO96" s="14"/>
      <c r="TGP96" s="14"/>
      <c r="TGQ96" s="14"/>
      <c r="TGR96" s="14"/>
      <c r="TGS96" s="14"/>
      <c r="TGT96" s="14"/>
      <c r="TGU96" s="14"/>
      <c r="TGV96" s="14"/>
      <c r="TGW96" s="14"/>
      <c r="TGX96" s="14"/>
      <c r="TGY96" s="14"/>
      <c r="TGZ96" s="14"/>
      <c r="THA96" s="14"/>
      <c r="THB96" s="14"/>
      <c r="THC96" s="14"/>
      <c r="THD96" s="14"/>
      <c r="THE96" s="14"/>
      <c r="THF96" s="14"/>
      <c r="THG96" s="14"/>
      <c r="THH96" s="14"/>
      <c r="THI96" s="14"/>
      <c r="THJ96" s="14"/>
      <c r="THK96" s="14"/>
      <c r="THL96" s="14"/>
      <c r="THM96" s="14"/>
      <c r="THN96" s="14"/>
      <c r="THO96" s="14"/>
      <c r="THP96" s="14"/>
      <c r="THQ96" s="14"/>
      <c r="THR96" s="14"/>
      <c r="THS96" s="14"/>
      <c r="THT96" s="14"/>
      <c r="THU96" s="14"/>
      <c r="THV96" s="14"/>
      <c r="THW96" s="14"/>
      <c r="THX96" s="14"/>
      <c r="THY96" s="14"/>
      <c r="THZ96" s="14"/>
      <c r="TIA96" s="14"/>
      <c r="TIB96" s="14"/>
      <c r="TIC96" s="14"/>
      <c r="TID96" s="14"/>
      <c r="TIE96" s="14"/>
      <c r="TIF96" s="14"/>
      <c r="TIG96" s="14"/>
      <c r="TIH96" s="14"/>
      <c r="TII96" s="14"/>
      <c r="TIJ96" s="14"/>
      <c r="TIK96" s="14"/>
      <c r="TIL96" s="14"/>
      <c r="TIM96" s="14"/>
      <c r="TIN96" s="14"/>
      <c r="TIO96" s="14"/>
      <c r="TIP96" s="14"/>
      <c r="TIQ96" s="14"/>
      <c r="TIR96" s="14"/>
      <c r="TIS96" s="14"/>
      <c r="TIT96" s="14"/>
      <c r="TIU96" s="14"/>
      <c r="TIV96" s="14"/>
      <c r="TIW96" s="14"/>
      <c r="TIX96" s="14"/>
      <c r="TIY96" s="14"/>
      <c r="TIZ96" s="14"/>
      <c r="TJA96" s="14"/>
      <c r="TJB96" s="14"/>
      <c r="TJC96" s="14"/>
      <c r="TJD96" s="14"/>
      <c r="TJE96" s="14"/>
      <c r="TJF96" s="14"/>
      <c r="TJG96" s="14"/>
      <c r="TJH96" s="14"/>
      <c r="TJI96" s="14"/>
      <c r="TJJ96" s="14"/>
      <c r="TJK96" s="14"/>
      <c r="TJL96" s="14"/>
      <c r="TJM96" s="14"/>
      <c r="TJN96" s="14"/>
      <c r="TJO96" s="14"/>
      <c r="TJP96" s="14"/>
      <c r="TJQ96" s="14"/>
      <c r="TJR96" s="14"/>
      <c r="TJS96" s="14"/>
      <c r="TJT96" s="14"/>
      <c r="TJU96" s="14"/>
      <c r="TJV96" s="14"/>
      <c r="TJW96" s="14"/>
      <c r="TJX96" s="14"/>
      <c r="TJY96" s="14"/>
      <c r="TJZ96" s="14"/>
      <c r="TKA96" s="14"/>
      <c r="TKB96" s="14"/>
      <c r="TKC96" s="14"/>
      <c r="TKD96" s="14"/>
      <c r="TKE96" s="14"/>
      <c r="TKF96" s="14"/>
      <c r="TKG96" s="14"/>
      <c r="TKH96" s="14"/>
      <c r="TKI96" s="14"/>
      <c r="TKJ96" s="14"/>
      <c r="TKK96" s="14"/>
      <c r="TKL96" s="14"/>
      <c r="TKM96" s="14"/>
      <c r="TKN96" s="14"/>
      <c r="TKO96" s="14"/>
      <c r="TKP96" s="14"/>
      <c r="TKQ96" s="14"/>
      <c r="TKR96" s="14"/>
      <c r="TKS96" s="14"/>
      <c r="TKT96" s="14"/>
      <c r="TKU96" s="14"/>
      <c r="TKV96" s="14"/>
      <c r="TKW96" s="14"/>
      <c r="TKX96" s="14"/>
      <c r="TKY96" s="14"/>
      <c r="TKZ96" s="14"/>
      <c r="TLA96" s="14"/>
      <c r="TLB96" s="14"/>
      <c r="TLC96" s="14"/>
      <c r="TLD96" s="14"/>
      <c r="TLE96" s="14"/>
      <c r="TLF96" s="14"/>
      <c r="TLG96" s="14"/>
      <c r="TLH96" s="14"/>
      <c r="TLI96" s="14"/>
      <c r="TLJ96" s="14"/>
      <c r="TLK96" s="14"/>
      <c r="TLL96" s="14"/>
      <c r="TLM96" s="14"/>
      <c r="TLN96" s="14"/>
      <c r="TLO96" s="14"/>
      <c r="TLP96" s="14"/>
      <c r="TLQ96" s="14"/>
      <c r="TLR96" s="14"/>
      <c r="TLS96" s="14"/>
      <c r="TLT96" s="14"/>
      <c r="TLU96" s="14"/>
      <c r="TLV96" s="14"/>
      <c r="TLW96" s="14"/>
      <c r="TLX96" s="14"/>
      <c r="TLY96" s="14"/>
      <c r="TLZ96" s="14"/>
      <c r="TMA96" s="14"/>
      <c r="TMB96" s="14"/>
      <c r="TMC96" s="14"/>
      <c r="TMD96" s="14"/>
      <c r="TME96" s="14"/>
      <c r="TMF96" s="14"/>
      <c r="TMG96" s="14"/>
      <c r="TMH96" s="14"/>
      <c r="TMI96" s="14"/>
      <c r="TMJ96" s="14"/>
      <c r="TMK96" s="14"/>
      <c r="TML96" s="14"/>
      <c r="TMM96" s="14"/>
      <c r="TMN96" s="14"/>
      <c r="TMO96" s="14"/>
      <c r="TMP96" s="14"/>
      <c r="TMQ96" s="14"/>
      <c r="TMR96" s="14"/>
      <c r="TMS96" s="14"/>
      <c r="TMT96" s="14"/>
      <c r="TMU96" s="14"/>
      <c r="TMV96" s="14"/>
      <c r="TMW96" s="14"/>
      <c r="TMX96" s="14"/>
      <c r="TMY96" s="14"/>
      <c r="TMZ96" s="14"/>
      <c r="TNA96" s="14"/>
      <c r="TNB96" s="14"/>
      <c r="TNC96" s="14"/>
      <c r="TND96" s="14"/>
      <c r="TNE96" s="14"/>
      <c r="TNF96" s="14"/>
      <c r="TNG96" s="14"/>
      <c r="TNH96" s="14"/>
      <c r="TNI96" s="14"/>
      <c r="TNJ96" s="14"/>
      <c r="TNK96" s="14"/>
      <c r="TNL96" s="14"/>
      <c r="TNM96" s="14"/>
      <c r="TNN96" s="14"/>
      <c r="TNO96" s="14"/>
      <c r="TNP96" s="14"/>
      <c r="TNQ96" s="14"/>
      <c r="TNR96" s="14"/>
      <c r="TNS96" s="14"/>
      <c r="TNT96" s="14"/>
      <c r="TNU96" s="14"/>
      <c r="TNV96" s="14"/>
      <c r="TNW96" s="14"/>
      <c r="TNX96" s="14"/>
      <c r="TNY96" s="14"/>
      <c r="TNZ96" s="14"/>
      <c r="TOA96" s="14"/>
      <c r="TOB96" s="14"/>
      <c r="TOC96" s="14"/>
      <c r="TOD96" s="14"/>
      <c r="TOE96" s="14"/>
      <c r="TOF96" s="14"/>
      <c r="TOG96" s="14"/>
      <c r="TOH96" s="14"/>
      <c r="TOI96" s="14"/>
      <c r="TOJ96" s="14"/>
      <c r="TOK96" s="14"/>
      <c r="TOL96" s="14"/>
      <c r="TOM96" s="14"/>
      <c r="TON96" s="14"/>
      <c r="TOO96" s="14"/>
      <c r="TOP96" s="14"/>
      <c r="TOQ96" s="14"/>
      <c r="TOR96" s="14"/>
      <c r="TOS96" s="14"/>
      <c r="TOT96" s="14"/>
      <c r="TOU96" s="14"/>
      <c r="TOV96" s="14"/>
      <c r="TOW96" s="14"/>
      <c r="TOX96" s="14"/>
      <c r="TOY96" s="14"/>
      <c r="TOZ96" s="14"/>
      <c r="TPA96" s="14"/>
      <c r="TPB96" s="14"/>
      <c r="TPC96" s="14"/>
      <c r="TPD96" s="14"/>
      <c r="TPE96" s="14"/>
      <c r="TPF96" s="14"/>
      <c r="TPG96" s="14"/>
      <c r="TPH96" s="14"/>
      <c r="TPI96" s="14"/>
      <c r="TPJ96" s="14"/>
      <c r="TPK96" s="14"/>
      <c r="TPL96" s="14"/>
      <c r="TPM96" s="14"/>
      <c r="TPN96" s="14"/>
      <c r="TPO96" s="14"/>
      <c r="TPP96" s="14"/>
      <c r="TPQ96" s="14"/>
      <c r="TPR96" s="14"/>
      <c r="TPS96" s="14"/>
      <c r="TPT96" s="14"/>
      <c r="TPU96" s="14"/>
      <c r="TPV96" s="14"/>
      <c r="TPW96" s="14"/>
      <c r="TPX96" s="14"/>
      <c r="TPY96" s="14"/>
      <c r="TPZ96" s="14"/>
      <c r="TQA96" s="14"/>
      <c r="TQB96" s="14"/>
      <c r="TQC96" s="14"/>
      <c r="TQD96" s="14"/>
      <c r="TQE96" s="14"/>
      <c r="TQF96" s="14"/>
      <c r="TQG96" s="14"/>
      <c r="TQH96" s="14"/>
      <c r="TQI96" s="14"/>
      <c r="TQJ96" s="14"/>
      <c r="TQK96" s="14"/>
      <c r="TQL96" s="14"/>
      <c r="TQM96" s="14"/>
      <c r="TQN96" s="14"/>
      <c r="TQO96" s="14"/>
      <c r="TQP96" s="14"/>
      <c r="TQQ96" s="14"/>
      <c r="TQR96" s="14"/>
      <c r="TQS96" s="14"/>
      <c r="TQT96" s="14"/>
      <c r="TQU96" s="14"/>
      <c r="TQV96" s="14"/>
      <c r="TQW96" s="14"/>
      <c r="TQX96" s="14"/>
      <c r="TQY96" s="14"/>
      <c r="TQZ96" s="14"/>
      <c r="TRA96" s="14"/>
      <c r="TRB96" s="14"/>
      <c r="TRC96" s="14"/>
      <c r="TRD96" s="14"/>
      <c r="TRE96" s="14"/>
      <c r="TRF96" s="14"/>
      <c r="TRG96" s="14"/>
      <c r="TRH96" s="14"/>
      <c r="TRI96" s="14"/>
      <c r="TRJ96" s="14"/>
      <c r="TRK96" s="14"/>
      <c r="TRL96" s="14"/>
      <c r="TRM96" s="14"/>
      <c r="TRN96" s="14"/>
      <c r="TRO96" s="14"/>
      <c r="TRP96" s="14"/>
      <c r="TRQ96" s="14"/>
      <c r="TRR96" s="14"/>
      <c r="TRS96" s="14"/>
      <c r="TRT96" s="14"/>
      <c r="TRU96" s="14"/>
      <c r="TRV96" s="14"/>
      <c r="TRW96" s="14"/>
      <c r="TRX96" s="14"/>
      <c r="TRY96" s="14"/>
      <c r="TRZ96" s="14"/>
      <c r="TSA96" s="14"/>
      <c r="TSB96" s="14"/>
      <c r="TSC96" s="14"/>
      <c r="TSD96" s="14"/>
      <c r="TSE96" s="14"/>
      <c r="TSF96" s="14"/>
      <c r="TSG96" s="14"/>
      <c r="TSH96" s="14"/>
      <c r="TSI96" s="14"/>
      <c r="TSJ96" s="14"/>
      <c r="TSK96" s="14"/>
      <c r="TSL96" s="14"/>
      <c r="TSM96" s="14"/>
      <c r="TSN96" s="14"/>
      <c r="TSO96" s="14"/>
      <c r="TSP96" s="14"/>
      <c r="TSQ96" s="14"/>
      <c r="TSR96" s="14"/>
      <c r="TSS96" s="14"/>
      <c r="TST96" s="14"/>
      <c r="TSU96" s="14"/>
      <c r="TSV96" s="14"/>
      <c r="TSW96" s="14"/>
      <c r="TSX96" s="14"/>
      <c r="TSY96" s="14"/>
      <c r="TSZ96" s="14"/>
      <c r="TTA96" s="14"/>
      <c r="TTB96" s="14"/>
      <c r="TTC96" s="14"/>
      <c r="TTD96" s="14"/>
      <c r="TTE96" s="14"/>
      <c r="TTF96" s="14"/>
      <c r="TTG96" s="14"/>
      <c r="TTH96" s="14"/>
      <c r="TTI96" s="14"/>
      <c r="TTJ96" s="14"/>
      <c r="TTK96" s="14"/>
      <c r="TTL96" s="14"/>
      <c r="TTM96" s="14"/>
      <c r="TTN96" s="14"/>
      <c r="TTO96" s="14"/>
      <c r="TTP96" s="14"/>
      <c r="TTQ96" s="14"/>
      <c r="TTR96" s="14"/>
      <c r="TTS96" s="14"/>
      <c r="TTT96" s="14"/>
      <c r="TTU96" s="14"/>
      <c r="TTV96" s="14"/>
      <c r="TTW96" s="14"/>
      <c r="TTX96" s="14"/>
      <c r="TTY96" s="14"/>
      <c r="TTZ96" s="14"/>
      <c r="TUA96" s="14"/>
      <c r="TUB96" s="14"/>
      <c r="TUC96" s="14"/>
      <c r="TUD96" s="14"/>
      <c r="TUE96" s="14"/>
      <c r="TUF96" s="14"/>
      <c r="TUG96" s="14"/>
      <c r="TUH96" s="14"/>
      <c r="TUI96" s="14"/>
      <c r="TUJ96" s="14"/>
      <c r="TUK96" s="14"/>
      <c r="TUL96" s="14"/>
      <c r="TUM96" s="14"/>
      <c r="TUN96" s="14"/>
      <c r="TUO96" s="14"/>
      <c r="TUP96" s="14"/>
      <c r="TUQ96" s="14"/>
      <c r="TUR96" s="14"/>
      <c r="TUS96" s="14"/>
      <c r="TUT96" s="14"/>
      <c r="TUU96" s="14"/>
      <c r="TUV96" s="14"/>
      <c r="TUW96" s="14"/>
      <c r="TUX96" s="14"/>
      <c r="TUY96" s="14"/>
      <c r="TUZ96" s="14"/>
      <c r="TVA96" s="14"/>
      <c r="TVB96" s="14"/>
      <c r="TVC96" s="14"/>
      <c r="TVD96" s="14"/>
      <c r="TVE96" s="14"/>
      <c r="TVF96" s="14"/>
      <c r="TVG96" s="14"/>
      <c r="TVH96" s="14"/>
      <c r="TVI96" s="14"/>
      <c r="TVJ96" s="14"/>
      <c r="TVK96" s="14"/>
      <c r="TVL96" s="14"/>
      <c r="TVM96" s="14"/>
      <c r="TVN96" s="14"/>
      <c r="TVO96" s="14"/>
      <c r="TVP96" s="14"/>
      <c r="TVQ96" s="14"/>
      <c r="TVR96" s="14"/>
      <c r="TVS96" s="14"/>
      <c r="TVT96" s="14"/>
      <c r="TVU96" s="14"/>
      <c r="TVV96" s="14"/>
      <c r="TVW96" s="14"/>
      <c r="TVX96" s="14"/>
      <c r="TVY96" s="14"/>
      <c r="TVZ96" s="14"/>
      <c r="TWA96" s="14"/>
      <c r="TWB96" s="14"/>
      <c r="TWC96" s="14"/>
      <c r="TWD96" s="14"/>
      <c r="TWE96" s="14"/>
      <c r="TWF96" s="14"/>
      <c r="TWG96" s="14"/>
      <c r="TWH96" s="14"/>
      <c r="TWI96" s="14"/>
      <c r="TWJ96" s="14"/>
      <c r="TWK96" s="14"/>
      <c r="TWL96" s="14"/>
      <c r="TWM96" s="14"/>
      <c r="TWN96" s="14"/>
      <c r="TWO96" s="14"/>
      <c r="TWP96" s="14"/>
      <c r="TWQ96" s="14"/>
      <c r="TWR96" s="14"/>
      <c r="TWS96" s="14"/>
      <c r="TWT96" s="14"/>
      <c r="TWU96" s="14"/>
      <c r="TWV96" s="14"/>
      <c r="TWW96" s="14"/>
      <c r="TWX96" s="14"/>
      <c r="TWY96" s="14"/>
      <c r="TWZ96" s="14"/>
      <c r="TXA96" s="14"/>
      <c r="TXB96" s="14"/>
      <c r="TXC96" s="14"/>
      <c r="TXD96" s="14"/>
      <c r="TXE96" s="14"/>
      <c r="TXF96" s="14"/>
      <c r="TXG96" s="14"/>
      <c r="TXH96" s="14"/>
      <c r="TXI96" s="14"/>
      <c r="TXJ96" s="14"/>
      <c r="TXK96" s="14"/>
      <c r="TXL96" s="14"/>
      <c r="TXM96" s="14"/>
      <c r="TXN96" s="14"/>
      <c r="TXO96" s="14"/>
      <c r="TXP96" s="14"/>
      <c r="TXQ96" s="14"/>
      <c r="TXR96" s="14"/>
      <c r="TXS96" s="14"/>
      <c r="TXT96" s="14"/>
      <c r="TXU96" s="14"/>
      <c r="TXV96" s="14"/>
      <c r="TXW96" s="14"/>
      <c r="TXX96" s="14"/>
      <c r="TXY96" s="14"/>
      <c r="TXZ96" s="14"/>
      <c r="TYA96" s="14"/>
      <c r="TYB96" s="14"/>
      <c r="TYC96" s="14"/>
      <c r="TYD96" s="14"/>
      <c r="TYE96" s="14"/>
      <c r="TYF96" s="14"/>
      <c r="TYG96" s="14"/>
      <c r="TYH96" s="14"/>
      <c r="TYI96" s="14"/>
      <c r="TYJ96" s="14"/>
      <c r="TYK96" s="14"/>
      <c r="TYL96" s="14"/>
      <c r="TYM96" s="14"/>
      <c r="TYN96" s="14"/>
      <c r="TYO96" s="14"/>
      <c r="TYP96" s="14"/>
      <c r="TYQ96" s="14"/>
      <c r="TYR96" s="14"/>
      <c r="TYS96" s="14"/>
      <c r="TYT96" s="14"/>
      <c r="TYU96" s="14"/>
      <c r="TYV96" s="14"/>
      <c r="TYW96" s="14"/>
      <c r="TYX96" s="14"/>
      <c r="TYY96" s="14"/>
      <c r="TYZ96" s="14"/>
      <c r="TZA96" s="14"/>
      <c r="TZB96" s="14"/>
      <c r="TZC96" s="14"/>
      <c r="TZD96" s="14"/>
      <c r="TZE96" s="14"/>
      <c r="TZF96" s="14"/>
      <c r="TZG96" s="14"/>
      <c r="TZH96" s="14"/>
      <c r="TZI96" s="14"/>
      <c r="TZJ96" s="14"/>
      <c r="TZK96" s="14"/>
      <c r="TZL96" s="14"/>
      <c r="TZM96" s="14"/>
      <c r="TZN96" s="14"/>
      <c r="TZO96" s="14"/>
      <c r="TZP96" s="14"/>
      <c r="TZQ96" s="14"/>
      <c r="TZR96" s="14"/>
      <c r="TZS96" s="14"/>
      <c r="TZT96" s="14"/>
      <c r="TZU96" s="14"/>
      <c r="TZV96" s="14"/>
      <c r="TZW96" s="14"/>
      <c r="TZX96" s="14"/>
      <c r="TZY96" s="14"/>
      <c r="TZZ96" s="14"/>
      <c r="UAA96" s="14"/>
      <c r="UAB96" s="14"/>
      <c r="UAC96" s="14"/>
      <c r="UAD96" s="14"/>
      <c r="UAE96" s="14"/>
      <c r="UAF96" s="14"/>
      <c r="UAG96" s="14"/>
      <c r="UAH96" s="14"/>
      <c r="UAI96" s="14"/>
      <c r="UAJ96" s="14"/>
      <c r="UAK96" s="14"/>
      <c r="UAL96" s="14"/>
      <c r="UAM96" s="14"/>
      <c r="UAN96" s="14"/>
      <c r="UAO96" s="14"/>
      <c r="UAP96" s="14"/>
      <c r="UAQ96" s="14"/>
      <c r="UAR96" s="14"/>
      <c r="UAS96" s="14"/>
      <c r="UAT96" s="14"/>
      <c r="UAU96" s="14"/>
      <c r="UAV96" s="14"/>
      <c r="UAW96" s="14"/>
      <c r="UAX96" s="14"/>
      <c r="UAY96" s="14"/>
      <c r="UAZ96" s="14"/>
      <c r="UBA96" s="14"/>
      <c r="UBB96" s="14"/>
      <c r="UBC96" s="14"/>
      <c r="UBD96" s="14"/>
      <c r="UBE96" s="14"/>
      <c r="UBF96" s="14"/>
      <c r="UBG96" s="14"/>
      <c r="UBH96" s="14"/>
      <c r="UBI96" s="14"/>
      <c r="UBJ96" s="14"/>
      <c r="UBK96" s="14"/>
      <c r="UBL96" s="14"/>
      <c r="UBM96" s="14"/>
      <c r="UBN96" s="14"/>
      <c r="UBO96" s="14"/>
      <c r="UBP96" s="14"/>
      <c r="UBQ96" s="14"/>
      <c r="UBR96" s="14"/>
      <c r="UBS96" s="14"/>
      <c r="UBT96" s="14"/>
      <c r="UBU96" s="14"/>
      <c r="UBV96" s="14"/>
      <c r="UBW96" s="14"/>
      <c r="UBX96" s="14"/>
      <c r="UBY96" s="14"/>
      <c r="UBZ96" s="14"/>
      <c r="UCA96" s="14"/>
      <c r="UCB96" s="14"/>
      <c r="UCC96" s="14"/>
      <c r="UCD96" s="14"/>
      <c r="UCE96" s="14"/>
      <c r="UCF96" s="14"/>
      <c r="UCG96" s="14"/>
      <c r="UCH96" s="14"/>
      <c r="UCI96" s="14"/>
      <c r="UCJ96" s="14"/>
      <c r="UCK96" s="14"/>
      <c r="UCL96" s="14"/>
      <c r="UCM96" s="14"/>
      <c r="UCN96" s="14"/>
      <c r="UCO96" s="14"/>
      <c r="UCP96" s="14"/>
      <c r="UCQ96" s="14"/>
      <c r="UCR96" s="14"/>
      <c r="UCS96" s="14"/>
      <c r="UCT96" s="14"/>
      <c r="UCU96" s="14"/>
      <c r="UCV96" s="14"/>
      <c r="UCW96" s="14"/>
      <c r="UCX96" s="14"/>
      <c r="UCY96" s="14"/>
      <c r="UCZ96" s="14"/>
      <c r="UDA96" s="14"/>
      <c r="UDB96" s="14"/>
      <c r="UDC96" s="14"/>
      <c r="UDD96" s="14"/>
      <c r="UDE96" s="14"/>
      <c r="UDF96" s="14"/>
      <c r="UDG96" s="14"/>
      <c r="UDH96" s="14"/>
      <c r="UDI96" s="14"/>
      <c r="UDJ96" s="14"/>
      <c r="UDK96" s="14"/>
      <c r="UDL96" s="14"/>
      <c r="UDM96" s="14"/>
      <c r="UDN96" s="14"/>
      <c r="UDO96" s="14"/>
      <c r="UDP96" s="14"/>
      <c r="UDQ96" s="14"/>
      <c r="UDR96" s="14"/>
      <c r="UDS96" s="14"/>
      <c r="UDT96" s="14"/>
      <c r="UDU96" s="14"/>
      <c r="UDV96" s="14"/>
      <c r="UDW96" s="14"/>
      <c r="UDX96" s="14"/>
      <c r="UDY96" s="14"/>
      <c r="UDZ96" s="14"/>
      <c r="UEA96" s="14"/>
      <c r="UEB96" s="14"/>
      <c r="UEC96" s="14"/>
      <c r="UED96" s="14"/>
      <c r="UEE96" s="14"/>
      <c r="UEF96" s="14"/>
      <c r="UEG96" s="14"/>
      <c r="UEH96" s="14"/>
      <c r="UEI96" s="14"/>
      <c r="UEJ96" s="14"/>
      <c r="UEK96" s="14"/>
      <c r="UEL96" s="14"/>
      <c r="UEM96" s="14"/>
      <c r="UEN96" s="14"/>
      <c r="UEO96" s="14"/>
      <c r="UEP96" s="14"/>
      <c r="UEQ96" s="14"/>
      <c r="UER96" s="14"/>
      <c r="UES96" s="14"/>
      <c r="UET96" s="14"/>
      <c r="UEU96" s="14"/>
      <c r="UEV96" s="14"/>
      <c r="UEW96" s="14"/>
      <c r="UEX96" s="14"/>
      <c r="UEY96" s="14"/>
      <c r="UEZ96" s="14"/>
      <c r="UFA96" s="14"/>
      <c r="UFB96" s="14"/>
      <c r="UFC96" s="14"/>
      <c r="UFD96" s="14"/>
      <c r="UFE96" s="14"/>
      <c r="UFF96" s="14"/>
      <c r="UFG96" s="14"/>
      <c r="UFH96" s="14"/>
      <c r="UFI96" s="14"/>
      <c r="UFJ96" s="14"/>
      <c r="UFK96" s="14"/>
      <c r="UFL96" s="14"/>
      <c r="UFM96" s="14"/>
      <c r="UFN96" s="14"/>
      <c r="UFO96" s="14"/>
      <c r="UFP96" s="14"/>
      <c r="UFQ96" s="14"/>
      <c r="UFR96" s="14"/>
      <c r="UFS96" s="14"/>
      <c r="UFT96" s="14"/>
      <c r="UFU96" s="14"/>
      <c r="UFV96" s="14"/>
      <c r="UFW96" s="14"/>
      <c r="UFX96" s="14"/>
      <c r="UFY96" s="14"/>
      <c r="UFZ96" s="14"/>
      <c r="UGA96" s="14"/>
      <c r="UGB96" s="14"/>
      <c r="UGC96" s="14"/>
      <c r="UGD96" s="14"/>
      <c r="UGE96" s="14"/>
      <c r="UGF96" s="14"/>
      <c r="UGG96" s="14"/>
      <c r="UGH96" s="14"/>
      <c r="UGI96" s="14"/>
      <c r="UGJ96" s="14"/>
      <c r="UGK96" s="14"/>
      <c r="UGL96" s="14"/>
      <c r="UGM96" s="14"/>
      <c r="UGN96" s="14"/>
      <c r="UGO96" s="14"/>
      <c r="UGP96" s="14"/>
      <c r="UGQ96" s="14"/>
      <c r="UGR96" s="14"/>
      <c r="UGS96" s="14"/>
      <c r="UGT96" s="14"/>
      <c r="UGU96" s="14"/>
      <c r="UGV96" s="14"/>
      <c r="UGW96" s="14"/>
      <c r="UGX96" s="14"/>
      <c r="UGY96" s="14"/>
      <c r="UGZ96" s="14"/>
      <c r="UHA96" s="14"/>
      <c r="UHB96" s="14"/>
      <c r="UHC96" s="14"/>
      <c r="UHD96" s="14"/>
      <c r="UHE96" s="14"/>
      <c r="UHF96" s="14"/>
      <c r="UHG96" s="14"/>
      <c r="UHH96" s="14"/>
      <c r="UHI96" s="14"/>
      <c r="UHJ96" s="14"/>
      <c r="UHK96" s="14"/>
      <c r="UHL96" s="14"/>
      <c r="UHM96" s="14"/>
      <c r="UHN96" s="14"/>
      <c r="UHO96" s="14"/>
      <c r="UHP96" s="14"/>
      <c r="UHQ96" s="14"/>
      <c r="UHR96" s="14"/>
      <c r="UHS96" s="14"/>
      <c r="UHT96" s="14"/>
      <c r="UHU96" s="14"/>
      <c r="UHV96" s="14"/>
      <c r="UHW96" s="14"/>
      <c r="UHX96" s="14"/>
      <c r="UHY96" s="14"/>
      <c r="UHZ96" s="14"/>
      <c r="UIA96" s="14"/>
      <c r="UIB96" s="14"/>
      <c r="UIC96" s="14"/>
      <c r="UID96" s="14"/>
      <c r="UIE96" s="14"/>
      <c r="UIF96" s="14"/>
      <c r="UIG96" s="14"/>
      <c r="UIH96" s="14"/>
      <c r="UII96" s="14"/>
      <c r="UIJ96" s="14"/>
      <c r="UIK96" s="14"/>
      <c r="UIL96" s="14"/>
      <c r="UIM96" s="14"/>
      <c r="UIN96" s="14"/>
      <c r="UIO96" s="14"/>
      <c r="UIP96" s="14"/>
      <c r="UIQ96" s="14"/>
      <c r="UIR96" s="14"/>
      <c r="UIS96" s="14"/>
      <c r="UIT96" s="14"/>
      <c r="UIU96" s="14"/>
      <c r="UIV96" s="14"/>
      <c r="UIW96" s="14"/>
      <c r="UIX96" s="14"/>
      <c r="UIY96" s="14"/>
      <c r="UIZ96" s="14"/>
      <c r="UJA96" s="14"/>
      <c r="UJB96" s="14"/>
      <c r="UJC96" s="14"/>
      <c r="UJD96" s="14"/>
      <c r="UJE96" s="14"/>
      <c r="UJF96" s="14"/>
      <c r="UJG96" s="14"/>
      <c r="UJH96" s="14"/>
      <c r="UJI96" s="14"/>
      <c r="UJJ96" s="14"/>
      <c r="UJK96" s="14"/>
      <c r="UJL96" s="14"/>
      <c r="UJM96" s="14"/>
      <c r="UJN96" s="14"/>
      <c r="UJO96" s="14"/>
      <c r="UJP96" s="14"/>
      <c r="UJQ96" s="14"/>
      <c r="UJR96" s="14"/>
      <c r="UJS96" s="14"/>
      <c r="UJT96" s="14"/>
      <c r="UJU96" s="14"/>
      <c r="UJV96" s="14"/>
      <c r="UJW96" s="14"/>
      <c r="UJX96" s="14"/>
      <c r="UJY96" s="14"/>
      <c r="UJZ96" s="14"/>
      <c r="UKA96" s="14"/>
      <c r="UKB96" s="14"/>
      <c r="UKC96" s="14"/>
      <c r="UKD96" s="14"/>
      <c r="UKE96" s="14"/>
      <c r="UKF96" s="14"/>
      <c r="UKG96" s="14"/>
      <c r="UKH96" s="14"/>
      <c r="UKI96" s="14"/>
      <c r="UKJ96" s="14"/>
      <c r="UKK96" s="14"/>
      <c r="UKL96" s="14"/>
      <c r="UKM96" s="14"/>
      <c r="UKN96" s="14"/>
      <c r="UKO96" s="14"/>
      <c r="UKP96" s="14"/>
      <c r="UKQ96" s="14"/>
      <c r="UKR96" s="14"/>
      <c r="UKS96" s="14"/>
      <c r="UKT96" s="14"/>
      <c r="UKU96" s="14"/>
      <c r="UKV96" s="14"/>
      <c r="UKW96" s="14"/>
      <c r="UKX96" s="14"/>
      <c r="UKY96" s="14"/>
      <c r="UKZ96" s="14"/>
      <c r="ULA96" s="14"/>
      <c r="ULB96" s="14"/>
      <c r="ULC96" s="14"/>
      <c r="ULD96" s="14"/>
      <c r="ULE96" s="14"/>
      <c r="ULF96" s="14"/>
      <c r="ULG96" s="14"/>
      <c r="ULH96" s="14"/>
      <c r="ULI96" s="14"/>
      <c r="ULJ96" s="14"/>
      <c r="ULK96" s="14"/>
      <c r="ULL96" s="14"/>
      <c r="ULM96" s="14"/>
      <c r="ULN96" s="14"/>
      <c r="ULO96" s="14"/>
      <c r="ULP96" s="14"/>
      <c r="ULQ96" s="14"/>
      <c r="ULR96" s="14"/>
      <c r="ULS96" s="14"/>
      <c r="ULT96" s="14"/>
      <c r="ULU96" s="14"/>
      <c r="ULV96" s="14"/>
      <c r="ULW96" s="14"/>
      <c r="ULX96" s="14"/>
      <c r="ULY96" s="14"/>
      <c r="ULZ96" s="14"/>
      <c r="UMA96" s="14"/>
      <c r="UMB96" s="14"/>
      <c r="UMC96" s="14"/>
      <c r="UMD96" s="14"/>
      <c r="UME96" s="14"/>
      <c r="UMF96" s="14"/>
      <c r="UMG96" s="14"/>
      <c r="UMH96" s="14"/>
      <c r="UMI96" s="14"/>
      <c r="UMJ96" s="14"/>
      <c r="UMK96" s="14"/>
      <c r="UML96" s="14"/>
      <c r="UMM96" s="14"/>
      <c r="UMN96" s="14"/>
      <c r="UMO96" s="14"/>
      <c r="UMP96" s="14"/>
      <c r="UMQ96" s="14"/>
      <c r="UMR96" s="14"/>
      <c r="UMS96" s="14"/>
      <c r="UMT96" s="14"/>
      <c r="UMU96" s="14"/>
      <c r="UMV96" s="14"/>
      <c r="UMW96" s="14"/>
      <c r="UMX96" s="14"/>
      <c r="UMY96" s="14"/>
      <c r="UMZ96" s="14"/>
      <c r="UNA96" s="14"/>
      <c r="UNB96" s="14"/>
      <c r="UNC96" s="14"/>
      <c r="UND96" s="14"/>
      <c r="UNE96" s="14"/>
      <c r="UNF96" s="14"/>
      <c r="UNG96" s="14"/>
      <c r="UNH96" s="14"/>
      <c r="UNI96" s="14"/>
      <c r="UNJ96" s="14"/>
      <c r="UNK96" s="14"/>
      <c r="UNL96" s="14"/>
      <c r="UNM96" s="14"/>
      <c r="UNN96" s="14"/>
      <c r="UNO96" s="14"/>
      <c r="UNP96" s="14"/>
      <c r="UNQ96" s="14"/>
      <c r="UNR96" s="14"/>
      <c r="UNS96" s="14"/>
      <c r="UNT96" s="14"/>
      <c r="UNU96" s="14"/>
      <c r="UNV96" s="14"/>
      <c r="UNW96" s="14"/>
      <c r="UNX96" s="14"/>
      <c r="UNY96" s="14"/>
      <c r="UNZ96" s="14"/>
      <c r="UOA96" s="14"/>
      <c r="UOB96" s="14"/>
      <c r="UOC96" s="14"/>
      <c r="UOD96" s="14"/>
      <c r="UOE96" s="14"/>
      <c r="UOF96" s="14"/>
      <c r="UOG96" s="14"/>
      <c r="UOH96" s="14"/>
      <c r="UOI96" s="14"/>
      <c r="UOJ96" s="14"/>
      <c r="UOK96" s="14"/>
      <c r="UOL96" s="14"/>
      <c r="UOM96" s="14"/>
      <c r="UON96" s="14"/>
      <c r="UOO96" s="14"/>
      <c r="UOP96" s="14"/>
      <c r="UOQ96" s="14"/>
      <c r="UOR96" s="14"/>
      <c r="UOS96" s="14"/>
      <c r="UOT96" s="14"/>
      <c r="UOU96" s="14"/>
      <c r="UOV96" s="14"/>
      <c r="UOW96" s="14"/>
      <c r="UOX96" s="14"/>
      <c r="UOY96" s="14"/>
      <c r="UOZ96" s="14"/>
      <c r="UPA96" s="14"/>
      <c r="UPB96" s="14"/>
      <c r="UPC96" s="14"/>
      <c r="UPD96" s="14"/>
      <c r="UPE96" s="14"/>
      <c r="UPF96" s="14"/>
      <c r="UPG96" s="14"/>
      <c r="UPH96" s="14"/>
      <c r="UPI96" s="14"/>
      <c r="UPJ96" s="14"/>
      <c r="UPK96" s="14"/>
      <c r="UPL96" s="14"/>
      <c r="UPM96" s="14"/>
      <c r="UPN96" s="14"/>
      <c r="UPO96" s="14"/>
      <c r="UPP96" s="14"/>
      <c r="UPQ96" s="14"/>
      <c r="UPR96" s="14"/>
      <c r="UPS96" s="14"/>
      <c r="UPT96" s="14"/>
      <c r="UPU96" s="14"/>
      <c r="UPV96" s="14"/>
      <c r="UPW96" s="14"/>
      <c r="UPX96" s="14"/>
      <c r="UPY96" s="14"/>
      <c r="UPZ96" s="14"/>
      <c r="UQA96" s="14"/>
      <c r="UQB96" s="14"/>
      <c r="UQC96" s="14"/>
      <c r="UQD96" s="14"/>
      <c r="UQE96" s="14"/>
      <c r="UQF96" s="14"/>
      <c r="UQG96" s="14"/>
      <c r="UQH96" s="14"/>
      <c r="UQI96" s="14"/>
      <c r="UQJ96" s="14"/>
      <c r="UQK96" s="14"/>
      <c r="UQL96" s="14"/>
      <c r="UQM96" s="14"/>
      <c r="UQN96" s="14"/>
      <c r="UQO96" s="14"/>
      <c r="UQP96" s="14"/>
      <c r="UQQ96" s="14"/>
      <c r="UQR96" s="14"/>
      <c r="UQS96" s="14"/>
      <c r="UQT96" s="14"/>
      <c r="UQU96" s="14"/>
      <c r="UQV96" s="14"/>
      <c r="UQW96" s="14"/>
      <c r="UQX96" s="14"/>
      <c r="UQY96" s="14"/>
      <c r="UQZ96" s="14"/>
      <c r="URA96" s="14"/>
      <c r="URB96" s="14"/>
      <c r="URC96" s="14"/>
      <c r="URD96" s="14"/>
      <c r="URE96" s="14"/>
      <c r="URF96" s="14"/>
      <c r="URG96" s="14"/>
      <c r="URH96" s="14"/>
      <c r="URI96" s="14"/>
      <c r="URJ96" s="14"/>
      <c r="URK96" s="14"/>
      <c r="URL96" s="14"/>
      <c r="URM96" s="14"/>
      <c r="URN96" s="14"/>
      <c r="URO96" s="14"/>
      <c r="URP96" s="14"/>
      <c r="URQ96" s="14"/>
      <c r="URR96" s="14"/>
      <c r="URS96" s="14"/>
      <c r="URT96" s="14"/>
      <c r="URU96" s="14"/>
      <c r="URV96" s="14"/>
      <c r="URW96" s="14"/>
      <c r="URX96" s="14"/>
      <c r="URY96" s="14"/>
      <c r="URZ96" s="14"/>
      <c r="USA96" s="14"/>
      <c r="USB96" s="14"/>
      <c r="USC96" s="14"/>
      <c r="USD96" s="14"/>
      <c r="USE96" s="14"/>
      <c r="USF96" s="14"/>
      <c r="USG96" s="14"/>
      <c r="USH96" s="14"/>
      <c r="USI96" s="14"/>
      <c r="USJ96" s="14"/>
      <c r="USK96" s="14"/>
      <c r="USL96" s="14"/>
      <c r="USM96" s="14"/>
      <c r="USN96" s="14"/>
      <c r="USO96" s="14"/>
      <c r="USP96" s="14"/>
      <c r="USQ96" s="14"/>
      <c r="USR96" s="14"/>
      <c r="USS96" s="14"/>
      <c r="UST96" s="14"/>
      <c r="USU96" s="14"/>
      <c r="USV96" s="14"/>
      <c r="USW96" s="14"/>
      <c r="USX96" s="14"/>
      <c r="USY96" s="14"/>
      <c r="USZ96" s="14"/>
      <c r="UTA96" s="14"/>
      <c r="UTB96" s="14"/>
      <c r="UTC96" s="14"/>
      <c r="UTD96" s="14"/>
      <c r="UTE96" s="14"/>
      <c r="UTF96" s="14"/>
      <c r="UTG96" s="14"/>
      <c r="UTH96" s="14"/>
      <c r="UTI96" s="14"/>
      <c r="UTJ96" s="14"/>
      <c r="UTK96" s="14"/>
      <c r="UTL96" s="14"/>
      <c r="UTM96" s="14"/>
      <c r="UTN96" s="14"/>
      <c r="UTO96" s="14"/>
      <c r="UTP96" s="14"/>
      <c r="UTQ96" s="14"/>
      <c r="UTR96" s="14"/>
      <c r="UTS96" s="14"/>
      <c r="UTT96" s="14"/>
      <c r="UTU96" s="14"/>
      <c r="UTV96" s="14"/>
      <c r="UTW96" s="14"/>
      <c r="UTX96" s="14"/>
      <c r="UTY96" s="14"/>
      <c r="UTZ96" s="14"/>
      <c r="UUA96" s="14"/>
      <c r="UUB96" s="14"/>
      <c r="UUC96" s="14"/>
      <c r="UUD96" s="14"/>
      <c r="UUE96" s="14"/>
      <c r="UUF96" s="14"/>
      <c r="UUG96" s="14"/>
      <c r="UUH96" s="14"/>
      <c r="UUI96" s="14"/>
      <c r="UUJ96" s="14"/>
      <c r="UUK96" s="14"/>
      <c r="UUL96" s="14"/>
      <c r="UUM96" s="14"/>
      <c r="UUN96" s="14"/>
      <c r="UUO96" s="14"/>
      <c r="UUP96" s="14"/>
      <c r="UUQ96" s="14"/>
      <c r="UUR96" s="14"/>
      <c r="UUS96" s="14"/>
      <c r="UUT96" s="14"/>
      <c r="UUU96" s="14"/>
      <c r="UUV96" s="14"/>
      <c r="UUW96" s="14"/>
      <c r="UUX96" s="14"/>
      <c r="UUY96" s="14"/>
      <c r="UUZ96" s="14"/>
      <c r="UVA96" s="14"/>
      <c r="UVB96" s="14"/>
      <c r="UVC96" s="14"/>
      <c r="UVD96" s="14"/>
      <c r="UVE96" s="14"/>
      <c r="UVF96" s="14"/>
      <c r="UVG96" s="14"/>
      <c r="UVH96" s="14"/>
      <c r="UVI96" s="14"/>
      <c r="UVJ96" s="14"/>
      <c r="UVK96" s="14"/>
      <c r="UVL96" s="14"/>
      <c r="UVM96" s="14"/>
      <c r="UVN96" s="14"/>
      <c r="UVO96" s="14"/>
      <c r="UVP96" s="14"/>
      <c r="UVQ96" s="14"/>
      <c r="UVR96" s="14"/>
      <c r="UVS96" s="14"/>
      <c r="UVT96" s="14"/>
      <c r="UVU96" s="14"/>
      <c r="UVV96" s="14"/>
      <c r="UVW96" s="14"/>
      <c r="UVX96" s="14"/>
      <c r="UVY96" s="14"/>
      <c r="UVZ96" s="14"/>
      <c r="UWA96" s="14"/>
      <c r="UWB96" s="14"/>
      <c r="UWC96" s="14"/>
      <c r="UWD96" s="14"/>
      <c r="UWE96" s="14"/>
      <c r="UWF96" s="14"/>
      <c r="UWG96" s="14"/>
      <c r="UWH96" s="14"/>
      <c r="UWI96" s="14"/>
      <c r="UWJ96" s="14"/>
      <c r="UWK96" s="14"/>
      <c r="UWL96" s="14"/>
      <c r="UWM96" s="14"/>
      <c r="UWN96" s="14"/>
      <c r="UWO96" s="14"/>
      <c r="UWP96" s="14"/>
      <c r="UWQ96" s="14"/>
      <c r="UWR96" s="14"/>
      <c r="UWS96" s="14"/>
      <c r="UWT96" s="14"/>
      <c r="UWU96" s="14"/>
      <c r="UWV96" s="14"/>
      <c r="UWW96" s="14"/>
      <c r="UWX96" s="14"/>
      <c r="UWY96" s="14"/>
      <c r="UWZ96" s="14"/>
      <c r="UXA96" s="14"/>
      <c r="UXB96" s="14"/>
      <c r="UXC96" s="14"/>
      <c r="UXD96" s="14"/>
      <c r="UXE96" s="14"/>
      <c r="UXF96" s="14"/>
      <c r="UXG96" s="14"/>
      <c r="UXH96" s="14"/>
      <c r="UXI96" s="14"/>
      <c r="UXJ96" s="14"/>
      <c r="UXK96" s="14"/>
      <c r="UXL96" s="14"/>
      <c r="UXM96" s="14"/>
      <c r="UXN96" s="14"/>
      <c r="UXO96" s="14"/>
      <c r="UXP96" s="14"/>
      <c r="UXQ96" s="14"/>
      <c r="UXR96" s="14"/>
      <c r="UXS96" s="14"/>
      <c r="UXT96" s="14"/>
      <c r="UXU96" s="14"/>
      <c r="UXV96" s="14"/>
      <c r="UXW96" s="14"/>
      <c r="UXX96" s="14"/>
      <c r="UXY96" s="14"/>
      <c r="UXZ96" s="14"/>
      <c r="UYA96" s="14"/>
      <c r="UYB96" s="14"/>
      <c r="UYC96" s="14"/>
      <c r="UYD96" s="14"/>
      <c r="UYE96" s="14"/>
      <c r="UYF96" s="14"/>
      <c r="UYG96" s="14"/>
      <c r="UYH96" s="14"/>
      <c r="UYI96" s="14"/>
      <c r="UYJ96" s="14"/>
      <c r="UYK96" s="14"/>
      <c r="UYL96" s="14"/>
      <c r="UYM96" s="14"/>
      <c r="UYN96" s="14"/>
      <c r="UYO96" s="14"/>
      <c r="UYP96" s="14"/>
      <c r="UYQ96" s="14"/>
      <c r="UYR96" s="14"/>
      <c r="UYS96" s="14"/>
      <c r="UYT96" s="14"/>
      <c r="UYU96" s="14"/>
      <c r="UYV96" s="14"/>
      <c r="UYW96" s="14"/>
      <c r="UYX96" s="14"/>
      <c r="UYY96" s="14"/>
      <c r="UYZ96" s="14"/>
      <c r="UZA96" s="14"/>
      <c r="UZB96" s="14"/>
      <c r="UZC96" s="14"/>
      <c r="UZD96" s="14"/>
      <c r="UZE96" s="14"/>
      <c r="UZF96" s="14"/>
      <c r="UZG96" s="14"/>
      <c r="UZH96" s="14"/>
      <c r="UZI96" s="14"/>
      <c r="UZJ96" s="14"/>
      <c r="UZK96" s="14"/>
      <c r="UZL96" s="14"/>
      <c r="UZM96" s="14"/>
      <c r="UZN96" s="14"/>
      <c r="UZO96" s="14"/>
      <c r="UZP96" s="14"/>
      <c r="UZQ96" s="14"/>
      <c r="UZR96" s="14"/>
      <c r="UZS96" s="14"/>
      <c r="UZT96" s="14"/>
      <c r="UZU96" s="14"/>
      <c r="UZV96" s="14"/>
      <c r="UZW96" s="14"/>
      <c r="UZX96" s="14"/>
      <c r="UZY96" s="14"/>
      <c r="UZZ96" s="14"/>
      <c r="VAA96" s="14"/>
      <c r="VAB96" s="14"/>
      <c r="VAC96" s="14"/>
      <c r="VAD96" s="14"/>
      <c r="VAE96" s="14"/>
      <c r="VAF96" s="14"/>
      <c r="VAG96" s="14"/>
      <c r="VAH96" s="14"/>
      <c r="VAI96" s="14"/>
      <c r="VAJ96" s="14"/>
      <c r="VAK96" s="14"/>
      <c r="VAL96" s="14"/>
      <c r="VAM96" s="14"/>
      <c r="VAN96" s="14"/>
      <c r="VAO96" s="14"/>
      <c r="VAP96" s="14"/>
      <c r="VAQ96" s="14"/>
      <c r="VAR96" s="14"/>
      <c r="VAS96" s="14"/>
      <c r="VAT96" s="14"/>
      <c r="VAU96" s="14"/>
      <c r="VAV96" s="14"/>
      <c r="VAW96" s="14"/>
      <c r="VAX96" s="14"/>
      <c r="VAY96" s="14"/>
      <c r="VAZ96" s="14"/>
      <c r="VBA96" s="14"/>
      <c r="VBB96" s="14"/>
      <c r="VBC96" s="14"/>
      <c r="VBD96" s="14"/>
      <c r="VBE96" s="14"/>
      <c r="VBF96" s="14"/>
      <c r="VBG96" s="14"/>
      <c r="VBH96" s="14"/>
      <c r="VBI96" s="14"/>
      <c r="VBJ96" s="14"/>
      <c r="VBK96" s="14"/>
      <c r="VBL96" s="14"/>
      <c r="VBM96" s="14"/>
      <c r="VBN96" s="14"/>
      <c r="VBO96" s="14"/>
      <c r="VBP96" s="14"/>
      <c r="VBQ96" s="14"/>
      <c r="VBR96" s="14"/>
      <c r="VBS96" s="14"/>
      <c r="VBT96" s="14"/>
      <c r="VBU96" s="14"/>
      <c r="VBV96" s="14"/>
      <c r="VBW96" s="14"/>
      <c r="VBX96" s="14"/>
      <c r="VBY96" s="14"/>
      <c r="VBZ96" s="14"/>
      <c r="VCA96" s="14"/>
      <c r="VCB96" s="14"/>
      <c r="VCC96" s="14"/>
      <c r="VCD96" s="14"/>
      <c r="VCE96" s="14"/>
      <c r="VCF96" s="14"/>
      <c r="VCG96" s="14"/>
      <c r="VCH96" s="14"/>
      <c r="VCI96" s="14"/>
      <c r="VCJ96" s="14"/>
      <c r="VCK96" s="14"/>
      <c r="VCL96" s="14"/>
      <c r="VCM96" s="14"/>
      <c r="VCN96" s="14"/>
      <c r="VCO96" s="14"/>
      <c r="VCP96" s="14"/>
      <c r="VCQ96" s="14"/>
      <c r="VCR96" s="14"/>
      <c r="VCS96" s="14"/>
      <c r="VCT96" s="14"/>
      <c r="VCU96" s="14"/>
      <c r="VCV96" s="14"/>
      <c r="VCW96" s="14"/>
      <c r="VCX96" s="14"/>
      <c r="VCY96" s="14"/>
      <c r="VCZ96" s="14"/>
      <c r="VDA96" s="14"/>
      <c r="VDB96" s="14"/>
      <c r="VDC96" s="14"/>
      <c r="VDD96" s="14"/>
      <c r="VDE96" s="14"/>
      <c r="VDF96" s="14"/>
      <c r="VDG96" s="14"/>
      <c r="VDH96" s="14"/>
      <c r="VDI96" s="14"/>
      <c r="VDJ96" s="14"/>
      <c r="VDK96" s="14"/>
      <c r="VDL96" s="14"/>
      <c r="VDM96" s="14"/>
      <c r="VDN96" s="14"/>
      <c r="VDO96" s="14"/>
      <c r="VDP96" s="14"/>
      <c r="VDQ96" s="14"/>
      <c r="VDR96" s="14"/>
      <c r="VDS96" s="14"/>
      <c r="VDT96" s="14"/>
      <c r="VDU96" s="14"/>
      <c r="VDV96" s="14"/>
      <c r="VDW96" s="14"/>
      <c r="VDX96" s="14"/>
      <c r="VDY96" s="14"/>
      <c r="VDZ96" s="14"/>
      <c r="VEA96" s="14"/>
      <c r="VEB96" s="14"/>
      <c r="VEC96" s="14"/>
      <c r="VED96" s="14"/>
      <c r="VEE96" s="14"/>
      <c r="VEF96" s="14"/>
      <c r="VEG96" s="14"/>
      <c r="VEH96" s="14"/>
      <c r="VEI96" s="14"/>
      <c r="VEJ96" s="14"/>
      <c r="VEK96" s="14"/>
      <c r="VEL96" s="14"/>
      <c r="VEM96" s="14"/>
      <c r="VEN96" s="14"/>
      <c r="VEO96" s="14"/>
      <c r="VEP96" s="14"/>
      <c r="VEQ96" s="14"/>
      <c r="VER96" s="14"/>
      <c r="VES96" s="14"/>
      <c r="VET96" s="14"/>
      <c r="VEU96" s="14"/>
      <c r="VEV96" s="14"/>
      <c r="VEW96" s="14"/>
      <c r="VEX96" s="14"/>
      <c r="VEY96" s="14"/>
      <c r="VEZ96" s="14"/>
      <c r="VFA96" s="14"/>
      <c r="VFB96" s="14"/>
      <c r="VFC96" s="14"/>
      <c r="VFD96" s="14"/>
      <c r="VFE96" s="14"/>
      <c r="VFF96" s="14"/>
      <c r="VFG96" s="14"/>
      <c r="VFH96" s="14"/>
      <c r="VFI96" s="14"/>
      <c r="VFJ96" s="14"/>
      <c r="VFK96" s="14"/>
      <c r="VFL96" s="14"/>
      <c r="VFM96" s="14"/>
      <c r="VFN96" s="14"/>
      <c r="VFO96" s="14"/>
      <c r="VFP96" s="14"/>
      <c r="VFQ96" s="14"/>
      <c r="VFR96" s="14"/>
      <c r="VFS96" s="14"/>
      <c r="VFT96" s="14"/>
      <c r="VFU96" s="14"/>
      <c r="VFV96" s="14"/>
      <c r="VFW96" s="14"/>
      <c r="VFX96" s="14"/>
      <c r="VFY96" s="14"/>
      <c r="VFZ96" s="14"/>
      <c r="VGA96" s="14"/>
      <c r="VGB96" s="14"/>
      <c r="VGC96" s="14"/>
      <c r="VGD96" s="14"/>
      <c r="VGE96" s="14"/>
      <c r="VGF96" s="14"/>
      <c r="VGG96" s="14"/>
      <c r="VGH96" s="14"/>
      <c r="VGI96" s="14"/>
      <c r="VGJ96" s="14"/>
      <c r="VGK96" s="14"/>
      <c r="VGL96" s="14"/>
      <c r="VGM96" s="14"/>
      <c r="VGN96" s="14"/>
      <c r="VGO96" s="14"/>
      <c r="VGP96" s="14"/>
      <c r="VGQ96" s="14"/>
      <c r="VGR96" s="14"/>
      <c r="VGS96" s="14"/>
      <c r="VGT96" s="14"/>
      <c r="VGU96" s="14"/>
      <c r="VGV96" s="14"/>
      <c r="VGW96" s="14"/>
      <c r="VGX96" s="14"/>
      <c r="VGY96" s="14"/>
      <c r="VGZ96" s="14"/>
      <c r="VHA96" s="14"/>
      <c r="VHB96" s="14"/>
      <c r="VHC96" s="14"/>
      <c r="VHD96" s="14"/>
      <c r="VHE96" s="14"/>
      <c r="VHF96" s="14"/>
      <c r="VHG96" s="14"/>
      <c r="VHH96" s="14"/>
      <c r="VHI96" s="14"/>
      <c r="VHJ96" s="14"/>
      <c r="VHK96" s="14"/>
      <c r="VHL96" s="14"/>
      <c r="VHM96" s="14"/>
      <c r="VHN96" s="14"/>
      <c r="VHO96" s="14"/>
      <c r="VHP96" s="14"/>
      <c r="VHQ96" s="14"/>
      <c r="VHR96" s="14"/>
      <c r="VHS96" s="14"/>
      <c r="VHT96" s="14"/>
      <c r="VHU96" s="14"/>
      <c r="VHV96" s="14"/>
      <c r="VHW96" s="14"/>
      <c r="VHX96" s="14"/>
      <c r="VHY96" s="14"/>
      <c r="VHZ96" s="14"/>
      <c r="VIA96" s="14"/>
      <c r="VIB96" s="14"/>
      <c r="VIC96" s="14"/>
      <c r="VID96" s="14"/>
      <c r="VIE96" s="14"/>
      <c r="VIF96" s="14"/>
      <c r="VIG96" s="14"/>
      <c r="VIH96" s="14"/>
      <c r="VII96" s="14"/>
      <c r="VIJ96" s="14"/>
      <c r="VIK96" s="14"/>
      <c r="VIL96" s="14"/>
      <c r="VIM96" s="14"/>
      <c r="VIN96" s="14"/>
      <c r="VIO96" s="14"/>
      <c r="VIP96" s="14"/>
      <c r="VIQ96" s="14"/>
      <c r="VIR96" s="14"/>
      <c r="VIS96" s="14"/>
      <c r="VIT96" s="14"/>
      <c r="VIU96" s="14"/>
      <c r="VIV96" s="14"/>
      <c r="VIW96" s="14"/>
      <c r="VIX96" s="14"/>
      <c r="VIY96" s="14"/>
      <c r="VIZ96" s="14"/>
      <c r="VJA96" s="14"/>
      <c r="VJB96" s="14"/>
      <c r="VJC96" s="14"/>
      <c r="VJD96" s="14"/>
      <c r="VJE96" s="14"/>
      <c r="VJF96" s="14"/>
      <c r="VJG96" s="14"/>
      <c r="VJH96" s="14"/>
      <c r="VJI96" s="14"/>
      <c r="VJJ96" s="14"/>
      <c r="VJK96" s="14"/>
      <c r="VJL96" s="14"/>
      <c r="VJM96" s="14"/>
      <c r="VJN96" s="14"/>
      <c r="VJO96" s="14"/>
      <c r="VJP96" s="14"/>
      <c r="VJQ96" s="14"/>
      <c r="VJR96" s="14"/>
      <c r="VJS96" s="14"/>
      <c r="VJT96" s="14"/>
      <c r="VJU96" s="14"/>
      <c r="VJV96" s="14"/>
      <c r="VJW96" s="14"/>
      <c r="VJX96" s="14"/>
      <c r="VJY96" s="14"/>
      <c r="VJZ96" s="14"/>
      <c r="VKA96" s="14"/>
      <c r="VKB96" s="14"/>
      <c r="VKC96" s="14"/>
      <c r="VKD96" s="14"/>
      <c r="VKE96" s="14"/>
      <c r="VKF96" s="14"/>
      <c r="VKG96" s="14"/>
      <c r="VKH96" s="14"/>
      <c r="VKI96" s="14"/>
      <c r="VKJ96" s="14"/>
      <c r="VKK96" s="14"/>
      <c r="VKL96" s="14"/>
      <c r="VKM96" s="14"/>
      <c r="VKN96" s="14"/>
      <c r="VKO96" s="14"/>
      <c r="VKP96" s="14"/>
      <c r="VKQ96" s="14"/>
      <c r="VKR96" s="14"/>
      <c r="VKS96" s="14"/>
      <c r="VKT96" s="14"/>
      <c r="VKU96" s="14"/>
      <c r="VKV96" s="14"/>
      <c r="VKW96" s="14"/>
      <c r="VKX96" s="14"/>
      <c r="VKY96" s="14"/>
      <c r="VKZ96" s="14"/>
      <c r="VLA96" s="14"/>
      <c r="VLB96" s="14"/>
      <c r="VLC96" s="14"/>
      <c r="VLD96" s="14"/>
      <c r="VLE96" s="14"/>
      <c r="VLF96" s="14"/>
      <c r="VLG96" s="14"/>
      <c r="VLH96" s="14"/>
      <c r="VLI96" s="14"/>
      <c r="VLJ96" s="14"/>
      <c r="VLK96" s="14"/>
      <c r="VLL96" s="14"/>
      <c r="VLM96" s="14"/>
      <c r="VLN96" s="14"/>
      <c r="VLO96" s="14"/>
      <c r="VLP96" s="14"/>
      <c r="VLQ96" s="14"/>
      <c r="VLR96" s="14"/>
      <c r="VLS96" s="14"/>
      <c r="VLT96" s="14"/>
      <c r="VLU96" s="14"/>
      <c r="VLV96" s="14"/>
      <c r="VLW96" s="14"/>
      <c r="VLX96" s="14"/>
      <c r="VLY96" s="14"/>
      <c r="VLZ96" s="14"/>
      <c r="VMA96" s="14"/>
      <c r="VMB96" s="14"/>
      <c r="VMC96" s="14"/>
      <c r="VMD96" s="14"/>
      <c r="VME96" s="14"/>
      <c r="VMF96" s="14"/>
      <c r="VMG96" s="14"/>
      <c r="VMH96" s="14"/>
      <c r="VMI96" s="14"/>
      <c r="VMJ96" s="14"/>
      <c r="VMK96" s="14"/>
      <c r="VML96" s="14"/>
      <c r="VMM96" s="14"/>
      <c r="VMN96" s="14"/>
      <c r="VMO96" s="14"/>
      <c r="VMP96" s="14"/>
      <c r="VMQ96" s="14"/>
      <c r="VMR96" s="14"/>
      <c r="VMS96" s="14"/>
      <c r="VMT96" s="14"/>
      <c r="VMU96" s="14"/>
      <c r="VMV96" s="14"/>
      <c r="VMW96" s="14"/>
      <c r="VMX96" s="14"/>
      <c r="VMY96" s="14"/>
      <c r="VMZ96" s="14"/>
      <c r="VNA96" s="14"/>
      <c r="VNB96" s="14"/>
      <c r="VNC96" s="14"/>
      <c r="VND96" s="14"/>
      <c r="VNE96" s="14"/>
      <c r="VNF96" s="14"/>
      <c r="VNG96" s="14"/>
      <c r="VNH96" s="14"/>
      <c r="VNI96" s="14"/>
      <c r="VNJ96" s="14"/>
      <c r="VNK96" s="14"/>
      <c r="VNL96" s="14"/>
      <c r="VNM96" s="14"/>
      <c r="VNN96" s="14"/>
      <c r="VNO96" s="14"/>
      <c r="VNP96" s="14"/>
      <c r="VNQ96" s="14"/>
      <c r="VNR96" s="14"/>
      <c r="VNS96" s="14"/>
      <c r="VNT96" s="14"/>
      <c r="VNU96" s="14"/>
      <c r="VNV96" s="14"/>
      <c r="VNW96" s="14"/>
      <c r="VNX96" s="14"/>
      <c r="VNY96" s="14"/>
      <c r="VNZ96" s="14"/>
      <c r="VOA96" s="14"/>
      <c r="VOB96" s="14"/>
      <c r="VOC96" s="14"/>
      <c r="VOD96" s="14"/>
      <c r="VOE96" s="14"/>
      <c r="VOF96" s="14"/>
      <c r="VOG96" s="14"/>
      <c r="VOH96" s="14"/>
      <c r="VOI96" s="14"/>
      <c r="VOJ96" s="14"/>
      <c r="VOK96" s="14"/>
      <c r="VOL96" s="14"/>
      <c r="VOM96" s="14"/>
      <c r="VON96" s="14"/>
      <c r="VOO96" s="14"/>
      <c r="VOP96" s="14"/>
      <c r="VOQ96" s="14"/>
      <c r="VOR96" s="14"/>
      <c r="VOS96" s="14"/>
      <c r="VOT96" s="14"/>
      <c r="VOU96" s="14"/>
      <c r="VOV96" s="14"/>
      <c r="VOW96" s="14"/>
      <c r="VOX96" s="14"/>
      <c r="VOY96" s="14"/>
      <c r="VOZ96" s="14"/>
      <c r="VPA96" s="14"/>
      <c r="VPB96" s="14"/>
      <c r="VPC96" s="14"/>
      <c r="VPD96" s="14"/>
      <c r="VPE96" s="14"/>
      <c r="VPF96" s="14"/>
      <c r="VPG96" s="14"/>
      <c r="VPH96" s="14"/>
      <c r="VPI96" s="14"/>
      <c r="VPJ96" s="14"/>
      <c r="VPK96" s="14"/>
      <c r="VPL96" s="14"/>
      <c r="VPM96" s="14"/>
      <c r="VPN96" s="14"/>
      <c r="VPO96" s="14"/>
      <c r="VPP96" s="14"/>
      <c r="VPQ96" s="14"/>
      <c r="VPR96" s="14"/>
      <c r="VPS96" s="14"/>
      <c r="VPT96" s="14"/>
      <c r="VPU96" s="14"/>
      <c r="VPV96" s="14"/>
      <c r="VPW96" s="14"/>
      <c r="VPX96" s="14"/>
      <c r="VPY96" s="14"/>
      <c r="VPZ96" s="14"/>
      <c r="VQA96" s="14"/>
      <c r="VQB96" s="14"/>
      <c r="VQC96" s="14"/>
      <c r="VQD96" s="14"/>
      <c r="VQE96" s="14"/>
      <c r="VQF96" s="14"/>
      <c r="VQG96" s="14"/>
      <c r="VQH96" s="14"/>
      <c r="VQI96" s="14"/>
      <c r="VQJ96" s="14"/>
      <c r="VQK96" s="14"/>
      <c r="VQL96" s="14"/>
      <c r="VQM96" s="14"/>
      <c r="VQN96" s="14"/>
      <c r="VQO96" s="14"/>
      <c r="VQP96" s="14"/>
      <c r="VQQ96" s="14"/>
      <c r="VQR96" s="14"/>
      <c r="VQS96" s="14"/>
      <c r="VQT96" s="14"/>
      <c r="VQU96" s="14"/>
      <c r="VQV96" s="14"/>
      <c r="VQW96" s="14"/>
      <c r="VQX96" s="14"/>
      <c r="VQY96" s="14"/>
      <c r="VQZ96" s="14"/>
      <c r="VRA96" s="14"/>
      <c r="VRB96" s="14"/>
      <c r="VRC96" s="14"/>
      <c r="VRD96" s="14"/>
      <c r="VRE96" s="14"/>
      <c r="VRF96" s="14"/>
      <c r="VRG96" s="14"/>
      <c r="VRH96" s="14"/>
      <c r="VRI96" s="14"/>
      <c r="VRJ96" s="14"/>
      <c r="VRK96" s="14"/>
      <c r="VRL96" s="14"/>
      <c r="VRM96" s="14"/>
      <c r="VRN96" s="14"/>
      <c r="VRO96" s="14"/>
      <c r="VRP96" s="14"/>
      <c r="VRQ96" s="14"/>
      <c r="VRR96" s="14"/>
      <c r="VRS96" s="14"/>
      <c r="VRT96" s="14"/>
      <c r="VRU96" s="14"/>
      <c r="VRV96" s="14"/>
      <c r="VRW96" s="14"/>
      <c r="VRX96" s="14"/>
      <c r="VRY96" s="14"/>
      <c r="VRZ96" s="14"/>
      <c r="VSA96" s="14"/>
      <c r="VSB96" s="14"/>
      <c r="VSC96" s="14"/>
      <c r="VSD96" s="14"/>
      <c r="VSE96" s="14"/>
      <c r="VSF96" s="14"/>
      <c r="VSG96" s="14"/>
      <c r="VSH96" s="14"/>
      <c r="VSI96" s="14"/>
      <c r="VSJ96" s="14"/>
      <c r="VSK96" s="14"/>
      <c r="VSL96" s="14"/>
      <c r="VSM96" s="14"/>
      <c r="VSN96" s="14"/>
      <c r="VSO96" s="14"/>
      <c r="VSP96" s="14"/>
      <c r="VSQ96" s="14"/>
      <c r="VSR96" s="14"/>
      <c r="VSS96" s="14"/>
      <c r="VST96" s="14"/>
      <c r="VSU96" s="14"/>
      <c r="VSV96" s="14"/>
      <c r="VSW96" s="14"/>
      <c r="VSX96" s="14"/>
      <c r="VSY96" s="14"/>
      <c r="VSZ96" s="14"/>
      <c r="VTA96" s="14"/>
      <c r="VTB96" s="14"/>
      <c r="VTC96" s="14"/>
      <c r="VTD96" s="14"/>
      <c r="VTE96" s="14"/>
      <c r="VTF96" s="14"/>
      <c r="VTG96" s="14"/>
      <c r="VTH96" s="14"/>
      <c r="VTI96" s="14"/>
      <c r="VTJ96" s="14"/>
      <c r="VTK96" s="14"/>
      <c r="VTL96" s="14"/>
      <c r="VTM96" s="14"/>
      <c r="VTN96" s="14"/>
      <c r="VTO96" s="14"/>
      <c r="VTP96" s="14"/>
      <c r="VTQ96" s="14"/>
      <c r="VTR96" s="14"/>
      <c r="VTS96" s="14"/>
      <c r="VTT96" s="14"/>
      <c r="VTU96" s="14"/>
      <c r="VTV96" s="14"/>
      <c r="VTW96" s="14"/>
      <c r="VTX96" s="14"/>
      <c r="VTY96" s="14"/>
      <c r="VTZ96" s="14"/>
      <c r="VUA96" s="14"/>
      <c r="VUB96" s="14"/>
      <c r="VUC96" s="14"/>
      <c r="VUD96" s="14"/>
      <c r="VUE96" s="14"/>
      <c r="VUF96" s="14"/>
      <c r="VUG96" s="14"/>
      <c r="VUH96" s="14"/>
      <c r="VUI96" s="14"/>
      <c r="VUJ96" s="14"/>
      <c r="VUK96" s="14"/>
      <c r="VUL96" s="14"/>
      <c r="VUM96" s="14"/>
      <c r="VUN96" s="14"/>
      <c r="VUO96" s="14"/>
      <c r="VUP96" s="14"/>
      <c r="VUQ96" s="14"/>
      <c r="VUR96" s="14"/>
      <c r="VUS96" s="14"/>
      <c r="VUT96" s="14"/>
      <c r="VUU96" s="14"/>
      <c r="VUV96" s="14"/>
      <c r="VUW96" s="14"/>
      <c r="VUX96" s="14"/>
      <c r="VUY96" s="14"/>
      <c r="VUZ96" s="14"/>
      <c r="VVA96" s="14"/>
      <c r="VVB96" s="14"/>
      <c r="VVC96" s="14"/>
      <c r="VVD96" s="14"/>
      <c r="VVE96" s="14"/>
      <c r="VVF96" s="14"/>
      <c r="VVG96" s="14"/>
      <c r="VVH96" s="14"/>
      <c r="VVI96" s="14"/>
      <c r="VVJ96" s="14"/>
      <c r="VVK96" s="14"/>
      <c r="VVL96" s="14"/>
      <c r="VVM96" s="14"/>
      <c r="VVN96" s="14"/>
      <c r="VVO96" s="14"/>
      <c r="VVP96" s="14"/>
      <c r="VVQ96" s="14"/>
      <c r="VVR96" s="14"/>
      <c r="VVS96" s="14"/>
      <c r="VVT96" s="14"/>
      <c r="VVU96" s="14"/>
      <c r="VVV96" s="14"/>
      <c r="VVW96" s="14"/>
      <c r="VVX96" s="14"/>
      <c r="VVY96" s="14"/>
      <c r="VVZ96" s="14"/>
      <c r="VWA96" s="14"/>
      <c r="VWB96" s="14"/>
      <c r="VWC96" s="14"/>
      <c r="VWD96" s="14"/>
      <c r="VWE96" s="14"/>
      <c r="VWF96" s="14"/>
      <c r="VWG96" s="14"/>
      <c r="VWH96" s="14"/>
      <c r="VWI96" s="14"/>
      <c r="VWJ96" s="14"/>
      <c r="VWK96" s="14"/>
      <c r="VWL96" s="14"/>
      <c r="VWM96" s="14"/>
      <c r="VWN96" s="14"/>
      <c r="VWO96" s="14"/>
      <c r="VWP96" s="14"/>
      <c r="VWQ96" s="14"/>
      <c r="VWR96" s="14"/>
      <c r="VWS96" s="14"/>
      <c r="VWT96" s="14"/>
      <c r="VWU96" s="14"/>
      <c r="VWV96" s="14"/>
      <c r="VWW96" s="14"/>
      <c r="VWX96" s="14"/>
      <c r="VWY96" s="14"/>
      <c r="VWZ96" s="14"/>
      <c r="VXA96" s="14"/>
      <c r="VXB96" s="14"/>
      <c r="VXC96" s="14"/>
      <c r="VXD96" s="14"/>
      <c r="VXE96" s="14"/>
      <c r="VXF96" s="14"/>
      <c r="VXG96" s="14"/>
      <c r="VXH96" s="14"/>
      <c r="VXI96" s="14"/>
      <c r="VXJ96" s="14"/>
      <c r="VXK96" s="14"/>
      <c r="VXL96" s="14"/>
      <c r="VXM96" s="14"/>
      <c r="VXN96" s="14"/>
      <c r="VXO96" s="14"/>
      <c r="VXP96" s="14"/>
      <c r="VXQ96" s="14"/>
      <c r="VXR96" s="14"/>
      <c r="VXS96" s="14"/>
      <c r="VXT96" s="14"/>
      <c r="VXU96" s="14"/>
      <c r="VXV96" s="14"/>
      <c r="VXW96" s="14"/>
      <c r="VXX96" s="14"/>
      <c r="VXY96" s="14"/>
      <c r="VXZ96" s="14"/>
      <c r="VYA96" s="14"/>
      <c r="VYB96" s="14"/>
      <c r="VYC96" s="14"/>
      <c r="VYD96" s="14"/>
      <c r="VYE96" s="14"/>
      <c r="VYF96" s="14"/>
      <c r="VYG96" s="14"/>
      <c r="VYH96" s="14"/>
      <c r="VYI96" s="14"/>
      <c r="VYJ96" s="14"/>
      <c r="VYK96" s="14"/>
      <c r="VYL96" s="14"/>
      <c r="VYM96" s="14"/>
      <c r="VYN96" s="14"/>
      <c r="VYO96" s="14"/>
      <c r="VYP96" s="14"/>
      <c r="VYQ96" s="14"/>
      <c r="VYR96" s="14"/>
      <c r="VYS96" s="14"/>
      <c r="VYT96" s="14"/>
      <c r="VYU96" s="14"/>
      <c r="VYV96" s="14"/>
      <c r="VYW96" s="14"/>
      <c r="VYX96" s="14"/>
      <c r="VYY96" s="14"/>
      <c r="VYZ96" s="14"/>
      <c r="VZA96" s="14"/>
      <c r="VZB96" s="14"/>
      <c r="VZC96" s="14"/>
      <c r="VZD96" s="14"/>
      <c r="VZE96" s="14"/>
      <c r="VZF96" s="14"/>
      <c r="VZG96" s="14"/>
      <c r="VZH96" s="14"/>
      <c r="VZI96" s="14"/>
      <c r="VZJ96" s="14"/>
      <c r="VZK96" s="14"/>
      <c r="VZL96" s="14"/>
      <c r="VZM96" s="14"/>
      <c r="VZN96" s="14"/>
      <c r="VZO96" s="14"/>
      <c r="VZP96" s="14"/>
      <c r="VZQ96" s="14"/>
      <c r="VZR96" s="14"/>
      <c r="VZS96" s="14"/>
      <c r="VZT96" s="14"/>
      <c r="VZU96" s="14"/>
      <c r="VZV96" s="14"/>
      <c r="VZW96" s="14"/>
      <c r="VZX96" s="14"/>
      <c r="VZY96" s="14"/>
      <c r="VZZ96" s="14"/>
      <c r="WAA96" s="14"/>
      <c r="WAB96" s="14"/>
      <c r="WAC96" s="14"/>
      <c r="WAD96" s="14"/>
      <c r="WAE96" s="14"/>
      <c r="WAF96" s="14"/>
      <c r="WAG96" s="14"/>
      <c r="WAH96" s="14"/>
      <c r="WAI96" s="14"/>
      <c r="WAJ96" s="14"/>
      <c r="WAK96" s="14"/>
      <c r="WAL96" s="14"/>
      <c r="WAM96" s="14"/>
      <c r="WAN96" s="14"/>
      <c r="WAO96" s="14"/>
      <c r="WAP96" s="14"/>
      <c r="WAQ96" s="14"/>
      <c r="WAR96" s="14"/>
      <c r="WAS96" s="14"/>
      <c r="WAT96" s="14"/>
      <c r="WAU96" s="14"/>
      <c r="WAV96" s="14"/>
      <c r="WAW96" s="14"/>
      <c r="WAX96" s="14"/>
      <c r="WAY96" s="14"/>
      <c r="WAZ96" s="14"/>
      <c r="WBA96" s="14"/>
      <c r="WBB96" s="14"/>
      <c r="WBC96" s="14"/>
      <c r="WBD96" s="14"/>
      <c r="WBE96" s="14"/>
      <c r="WBF96" s="14"/>
      <c r="WBG96" s="14"/>
      <c r="WBH96" s="14"/>
      <c r="WBI96" s="14"/>
      <c r="WBJ96" s="14"/>
      <c r="WBK96" s="14"/>
      <c r="WBL96" s="14"/>
      <c r="WBM96" s="14"/>
      <c r="WBN96" s="14"/>
      <c r="WBO96" s="14"/>
      <c r="WBP96" s="14"/>
      <c r="WBQ96" s="14"/>
      <c r="WBR96" s="14"/>
      <c r="WBS96" s="14"/>
      <c r="WBT96" s="14"/>
      <c r="WBU96" s="14"/>
      <c r="WBV96" s="14"/>
      <c r="WBW96" s="14"/>
      <c r="WBX96" s="14"/>
      <c r="WBY96" s="14"/>
      <c r="WBZ96" s="14"/>
      <c r="WCA96" s="14"/>
      <c r="WCB96" s="14"/>
      <c r="WCC96" s="14"/>
      <c r="WCD96" s="14"/>
      <c r="WCE96" s="14"/>
      <c r="WCF96" s="14"/>
      <c r="WCG96" s="14"/>
      <c r="WCH96" s="14"/>
      <c r="WCI96" s="14"/>
      <c r="WCJ96" s="14"/>
      <c r="WCK96" s="14"/>
      <c r="WCL96" s="14"/>
      <c r="WCM96" s="14"/>
      <c r="WCN96" s="14"/>
      <c r="WCO96" s="14"/>
      <c r="WCP96" s="14"/>
      <c r="WCQ96" s="14"/>
      <c r="WCR96" s="14"/>
      <c r="WCS96" s="14"/>
      <c r="WCT96" s="14"/>
      <c r="WCU96" s="14"/>
      <c r="WCV96" s="14"/>
      <c r="WCW96" s="14"/>
      <c r="WCX96" s="14"/>
      <c r="WCY96" s="14"/>
      <c r="WCZ96" s="14"/>
      <c r="WDA96" s="14"/>
      <c r="WDB96" s="14"/>
      <c r="WDC96" s="14"/>
      <c r="WDD96" s="14"/>
      <c r="WDE96" s="14"/>
      <c r="WDF96" s="14"/>
      <c r="WDG96" s="14"/>
      <c r="WDH96" s="14"/>
      <c r="WDI96" s="14"/>
      <c r="WDJ96" s="14"/>
      <c r="WDK96" s="14"/>
      <c r="WDL96" s="14"/>
      <c r="WDM96" s="14"/>
      <c r="WDN96" s="14"/>
      <c r="WDO96" s="14"/>
      <c r="WDP96" s="14"/>
      <c r="WDQ96" s="14"/>
      <c r="WDR96" s="14"/>
      <c r="WDS96" s="14"/>
      <c r="WDT96" s="14"/>
      <c r="WDU96" s="14"/>
      <c r="WDV96" s="14"/>
      <c r="WDW96" s="14"/>
      <c r="WDX96" s="14"/>
      <c r="WDY96" s="14"/>
      <c r="WDZ96" s="14"/>
      <c r="WEA96" s="14"/>
      <c r="WEB96" s="14"/>
      <c r="WEC96" s="14"/>
      <c r="WED96" s="14"/>
      <c r="WEE96" s="14"/>
      <c r="WEF96" s="14"/>
      <c r="WEG96" s="14"/>
      <c r="WEH96" s="14"/>
      <c r="WEI96" s="14"/>
      <c r="WEJ96" s="14"/>
      <c r="WEK96" s="14"/>
      <c r="WEL96" s="14"/>
      <c r="WEM96" s="14"/>
      <c r="WEN96" s="14"/>
      <c r="WEO96" s="14"/>
      <c r="WEP96" s="14"/>
      <c r="WEQ96" s="14"/>
      <c r="WER96" s="14"/>
      <c r="WES96" s="14"/>
      <c r="WET96" s="14"/>
      <c r="WEU96" s="14"/>
      <c r="WEV96" s="14"/>
      <c r="WEW96" s="14"/>
      <c r="WEX96" s="14"/>
      <c r="WEY96" s="14"/>
      <c r="WEZ96" s="14"/>
      <c r="WFA96" s="14"/>
      <c r="WFB96" s="14"/>
      <c r="WFC96" s="14"/>
      <c r="WFD96" s="14"/>
      <c r="WFE96" s="14"/>
      <c r="WFF96" s="14"/>
      <c r="WFG96" s="14"/>
      <c r="WFH96" s="14"/>
      <c r="WFI96" s="14"/>
      <c r="WFJ96" s="14"/>
      <c r="WFK96" s="14"/>
      <c r="WFL96" s="14"/>
      <c r="WFM96" s="14"/>
      <c r="WFN96" s="14"/>
      <c r="WFO96" s="14"/>
      <c r="WFP96" s="14"/>
      <c r="WFQ96" s="14"/>
      <c r="WFR96" s="14"/>
      <c r="WFS96" s="14"/>
      <c r="WFT96" s="14"/>
      <c r="WFU96" s="14"/>
      <c r="WFV96" s="14"/>
      <c r="WFW96" s="14"/>
      <c r="WFX96" s="14"/>
      <c r="WFY96" s="14"/>
      <c r="WFZ96" s="14"/>
      <c r="WGA96" s="14"/>
      <c r="WGB96" s="14"/>
      <c r="WGC96" s="14"/>
      <c r="WGD96" s="14"/>
      <c r="WGE96" s="14"/>
      <c r="WGF96" s="14"/>
      <c r="WGG96" s="14"/>
      <c r="WGH96" s="14"/>
      <c r="WGI96" s="14"/>
      <c r="WGJ96" s="14"/>
      <c r="WGK96" s="14"/>
      <c r="WGL96" s="14"/>
      <c r="WGM96" s="14"/>
      <c r="WGN96" s="14"/>
      <c r="WGO96" s="14"/>
      <c r="WGP96" s="14"/>
      <c r="WGQ96" s="14"/>
      <c r="WGR96" s="14"/>
      <c r="WGS96" s="14"/>
      <c r="WGT96" s="14"/>
      <c r="WGU96" s="14"/>
      <c r="WGV96" s="14"/>
      <c r="WGW96" s="14"/>
      <c r="WGX96" s="14"/>
      <c r="WGY96" s="14"/>
      <c r="WGZ96" s="14"/>
      <c r="WHA96" s="14"/>
      <c r="WHB96" s="14"/>
      <c r="WHC96" s="14"/>
      <c r="WHD96" s="14"/>
      <c r="WHE96" s="14"/>
      <c r="WHF96" s="14"/>
      <c r="WHG96" s="14"/>
      <c r="WHH96" s="14"/>
      <c r="WHI96" s="14"/>
      <c r="WHJ96" s="14"/>
      <c r="WHK96" s="14"/>
      <c r="WHL96" s="14"/>
      <c r="WHM96" s="14"/>
      <c r="WHN96" s="14"/>
      <c r="WHO96" s="14"/>
      <c r="WHP96" s="14"/>
      <c r="WHQ96" s="14"/>
      <c r="WHR96" s="14"/>
      <c r="WHS96" s="14"/>
      <c r="WHT96" s="14"/>
      <c r="WHU96" s="14"/>
      <c r="WHV96" s="14"/>
      <c r="WHW96" s="14"/>
      <c r="WHX96" s="14"/>
      <c r="WHY96" s="14"/>
      <c r="WHZ96" s="14"/>
      <c r="WIA96" s="14"/>
      <c r="WIB96" s="14"/>
      <c r="WIC96" s="14"/>
      <c r="WID96" s="14"/>
      <c r="WIE96" s="14"/>
      <c r="WIF96" s="14"/>
      <c r="WIG96" s="14"/>
      <c r="WIH96" s="14"/>
      <c r="WII96" s="14"/>
      <c r="WIJ96" s="14"/>
      <c r="WIK96" s="14"/>
      <c r="WIL96" s="14"/>
      <c r="WIM96" s="14"/>
      <c r="WIN96" s="14"/>
      <c r="WIO96" s="14"/>
      <c r="WIP96" s="14"/>
      <c r="WIQ96" s="14"/>
      <c r="WIR96" s="14"/>
      <c r="WIS96" s="14"/>
      <c r="WIT96" s="14"/>
      <c r="WIU96" s="14"/>
      <c r="WIV96" s="14"/>
      <c r="WIW96" s="14"/>
      <c r="WIX96" s="14"/>
      <c r="WIY96" s="14"/>
      <c r="WIZ96" s="14"/>
      <c r="WJA96" s="14"/>
      <c r="WJB96" s="14"/>
      <c r="WJC96" s="14"/>
      <c r="WJD96" s="14"/>
      <c r="WJE96" s="14"/>
      <c r="WJF96" s="14"/>
      <c r="WJG96" s="14"/>
      <c r="WJH96" s="14"/>
      <c r="WJI96" s="14"/>
      <c r="WJJ96" s="14"/>
      <c r="WJK96" s="14"/>
      <c r="WJL96" s="14"/>
      <c r="WJM96" s="14"/>
      <c r="WJN96" s="14"/>
      <c r="WJO96" s="14"/>
      <c r="WJP96" s="14"/>
      <c r="WJQ96" s="14"/>
      <c r="WJR96" s="14"/>
      <c r="WJS96" s="14"/>
      <c r="WJT96" s="14"/>
      <c r="WJU96" s="14"/>
      <c r="WJV96" s="14"/>
      <c r="WJW96" s="14"/>
      <c r="WJX96" s="14"/>
      <c r="WJY96" s="14"/>
      <c r="WJZ96" s="14"/>
      <c r="WKA96" s="14"/>
      <c r="WKB96" s="14"/>
      <c r="WKC96" s="14"/>
      <c r="WKD96" s="14"/>
      <c r="WKE96" s="14"/>
      <c r="WKF96" s="14"/>
      <c r="WKG96" s="14"/>
      <c r="WKH96" s="14"/>
      <c r="WKI96" s="14"/>
      <c r="WKJ96" s="14"/>
      <c r="WKK96" s="14"/>
      <c r="WKL96" s="14"/>
      <c r="WKM96" s="14"/>
      <c r="WKN96" s="14"/>
      <c r="WKO96" s="14"/>
      <c r="WKP96" s="14"/>
      <c r="WKQ96" s="14"/>
      <c r="WKR96" s="14"/>
      <c r="WKS96" s="14"/>
      <c r="WKT96" s="14"/>
      <c r="WKU96" s="14"/>
      <c r="WKV96" s="14"/>
      <c r="WKW96" s="14"/>
      <c r="WKX96" s="14"/>
      <c r="WKY96" s="14"/>
      <c r="WKZ96" s="14"/>
      <c r="WLA96" s="14"/>
      <c r="WLB96" s="14"/>
      <c r="WLC96" s="14"/>
      <c r="WLD96" s="14"/>
      <c r="WLE96" s="14"/>
      <c r="WLF96" s="14"/>
      <c r="WLG96" s="14"/>
      <c r="WLH96" s="14"/>
      <c r="WLI96" s="14"/>
      <c r="WLJ96" s="14"/>
      <c r="WLK96" s="14"/>
      <c r="WLL96" s="14"/>
      <c r="WLM96" s="14"/>
      <c r="WLN96" s="14"/>
      <c r="WLO96" s="14"/>
      <c r="WLP96" s="14"/>
      <c r="WLQ96" s="14"/>
      <c r="WLR96" s="14"/>
      <c r="WLS96" s="14"/>
      <c r="WLT96" s="14"/>
      <c r="WLU96" s="14"/>
      <c r="WLV96" s="14"/>
      <c r="WLW96" s="14"/>
      <c r="WLX96" s="14"/>
      <c r="WLY96" s="14"/>
      <c r="WLZ96" s="14"/>
      <c r="WMA96" s="14"/>
      <c r="WMB96" s="14"/>
      <c r="WMC96" s="14"/>
      <c r="WMD96" s="14"/>
      <c r="WME96" s="14"/>
      <c r="WMF96" s="14"/>
      <c r="WMG96" s="14"/>
      <c r="WMH96" s="14"/>
      <c r="WMI96" s="14"/>
      <c r="WMJ96" s="14"/>
      <c r="WMK96" s="14"/>
      <c r="WML96" s="14"/>
      <c r="WMM96" s="14"/>
      <c r="WMN96" s="14"/>
      <c r="WMO96" s="14"/>
      <c r="WMP96" s="14"/>
      <c r="WMQ96" s="14"/>
      <c r="WMR96" s="14"/>
      <c r="WMS96" s="14"/>
      <c r="WMT96" s="14"/>
      <c r="WMU96" s="14"/>
      <c r="WMV96" s="14"/>
      <c r="WMW96" s="14"/>
      <c r="WMX96" s="14"/>
      <c r="WMY96" s="14"/>
      <c r="WMZ96" s="14"/>
      <c r="WNA96" s="14"/>
      <c r="WNB96" s="14"/>
      <c r="WNC96" s="14"/>
      <c r="WND96" s="14"/>
      <c r="WNE96" s="14"/>
      <c r="WNF96" s="14"/>
      <c r="WNG96" s="14"/>
      <c r="WNH96" s="14"/>
      <c r="WNI96" s="14"/>
      <c r="WNJ96" s="14"/>
      <c r="WNK96" s="14"/>
      <c r="WNL96" s="14"/>
      <c r="WNM96" s="14"/>
      <c r="WNN96" s="14"/>
      <c r="WNO96" s="14"/>
      <c r="WNP96" s="14"/>
      <c r="WNQ96" s="14"/>
      <c r="WNR96" s="14"/>
      <c r="WNS96" s="14"/>
      <c r="WNT96" s="14"/>
      <c r="WNU96" s="14"/>
      <c r="WNV96" s="14"/>
      <c r="WNW96" s="14"/>
      <c r="WNX96" s="14"/>
      <c r="WNY96" s="14"/>
      <c r="WNZ96" s="14"/>
      <c r="WOA96" s="14"/>
      <c r="WOB96" s="14"/>
      <c r="WOC96" s="14"/>
      <c r="WOD96" s="14"/>
      <c r="WOE96" s="14"/>
      <c r="WOF96" s="14"/>
      <c r="WOG96" s="14"/>
      <c r="WOH96" s="14"/>
      <c r="WOI96" s="14"/>
      <c r="WOJ96" s="14"/>
      <c r="WOK96" s="14"/>
      <c r="WOL96" s="14"/>
      <c r="WOM96" s="14"/>
      <c r="WON96" s="14"/>
      <c r="WOO96" s="14"/>
      <c r="WOP96" s="14"/>
      <c r="WOQ96" s="14"/>
      <c r="WOR96" s="14"/>
      <c r="WOS96" s="14"/>
      <c r="WOT96" s="14"/>
      <c r="WOU96" s="14"/>
      <c r="WOV96" s="14"/>
      <c r="WOW96" s="14"/>
      <c r="WOX96" s="14"/>
      <c r="WOY96" s="14"/>
      <c r="WOZ96" s="14"/>
      <c r="WPA96" s="14"/>
      <c r="WPB96" s="14"/>
      <c r="WPC96" s="14"/>
      <c r="WPD96" s="14"/>
      <c r="WPE96" s="14"/>
      <c r="WPF96" s="14"/>
      <c r="WPG96" s="14"/>
      <c r="WPH96" s="14"/>
      <c r="WPI96" s="14"/>
      <c r="WPJ96" s="14"/>
      <c r="WPK96" s="14"/>
      <c r="WPL96" s="14"/>
      <c r="WPM96" s="14"/>
      <c r="WPN96" s="14"/>
      <c r="WPO96" s="14"/>
      <c r="WPP96" s="14"/>
      <c r="WPQ96" s="14"/>
      <c r="WPR96" s="14"/>
      <c r="WPS96" s="14"/>
      <c r="WPT96" s="14"/>
      <c r="WPU96" s="14"/>
      <c r="WPV96" s="14"/>
      <c r="WPW96" s="14"/>
      <c r="WPX96" s="14"/>
      <c r="WPY96" s="14"/>
      <c r="WPZ96" s="14"/>
      <c r="WQA96" s="14"/>
      <c r="WQB96" s="14"/>
      <c r="WQC96" s="14"/>
      <c r="WQD96" s="14"/>
      <c r="WQE96" s="14"/>
      <c r="WQF96" s="14"/>
      <c r="WQG96" s="14"/>
      <c r="WQH96" s="14"/>
      <c r="WQI96" s="14"/>
      <c r="WQJ96" s="14"/>
      <c r="WQK96" s="14"/>
      <c r="WQL96" s="14"/>
      <c r="WQM96" s="14"/>
      <c r="WQN96" s="14"/>
      <c r="WQO96" s="14"/>
      <c r="WQP96" s="14"/>
      <c r="WQQ96" s="14"/>
      <c r="WQR96" s="14"/>
      <c r="WQS96" s="14"/>
      <c r="WQT96" s="14"/>
      <c r="WQU96" s="14"/>
      <c r="WQV96" s="14"/>
      <c r="WQW96" s="14"/>
      <c r="WQX96" s="14"/>
      <c r="WQY96" s="14"/>
      <c r="WQZ96" s="14"/>
      <c r="WRA96" s="14"/>
      <c r="WRB96" s="14"/>
      <c r="WRC96" s="14"/>
      <c r="WRD96" s="14"/>
      <c r="WRE96" s="14"/>
      <c r="WRF96" s="14"/>
      <c r="WRG96" s="14"/>
      <c r="WRH96" s="14"/>
      <c r="WRI96" s="14"/>
      <c r="WRJ96" s="14"/>
      <c r="WRK96" s="14"/>
      <c r="WRL96" s="14"/>
      <c r="WRM96" s="14"/>
      <c r="WRN96" s="14"/>
      <c r="WRO96" s="14"/>
      <c r="WRP96" s="14"/>
      <c r="WRQ96" s="14"/>
      <c r="WRR96" s="14"/>
      <c r="WRS96" s="14"/>
      <c r="WRT96" s="14"/>
      <c r="WRU96" s="14"/>
      <c r="WRV96" s="14"/>
      <c r="WRW96" s="14"/>
      <c r="WRX96" s="14"/>
      <c r="WRY96" s="14"/>
      <c r="WRZ96" s="14"/>
      <c r="WSA96" s="14"/>
      <c r="WSB96" s="14"/>
      <c r="WSC96" s="14"/>
      <c r="WSD96" s="14"/>
      <c r="WSE96" s="14"/>
      <c r="WSF96" s="14"/>
      <c r="WSG96" s="14"/>
      <c r="WSH96" s="14"/>
      <c r="WSI96" s="14"/>
      <c r="WSJ96" s="14"/>
      <c r="WSK96" s="14"/>
      <c r="WSL96" s="14"/>
      <c r="WSM96" s="14"/>
      <c r="WSN96" s="14"/>
      <c r="WSO96" s="14"/>
      <c r="WSP96" s="14"/>
      <c r="WSQ96" s="14"/>
      <c r="WSR96" s="14"/>
      <c r="WSS96" s="14"/>
      <c r="WST96" s="14"/>
      <c r="WSU96" s="14"/>
      <c r="WSV96" s="14"/>
      <c r="WSW96" s="14"/>
      <c r="WSX96" s="14"/>
      <c r="WSY96" s="14"/>
      <c r="WSZ96" s="14"/>
      <c r="WTA96" s="14"/>
      <c r="WTB96" s="14"/>
      <c r="WTC96" s="14"/>
      <c r="WTD96" s="14"/>
      <c r="WTE96" s="14"/>
      <c r="WTF96" s="14"/>
      <c r="WTG96" s="14"/>
      <c r="WTH96" s="14"/>
      <c r="WTI96" s="14"/>
      <c r="WTJ96" s="14"/>
      <c r="WTK96" s="14"/>
      <c r="WTL96" s="14"/>
      <c r="WTM96" s="14"/>
      <c r="WTN96" s="14"/>
      <c r="WTO96" s="14"/>
      <c r="WTP96" s="14"/>
      <c r="WTQ96" s="14"/>
      <c r="WTR96" s="14"/>
      <c r="WTS96" s="14"/>
      <c r="WTT96" s="14"/>
      <c r="WTU96" s="14"/>
      <c r="WTV96" s="14"/>
      <c r="WTW96" s="14"/>
      <c r="WTX96" s="14"/>
      <c r="WTY96" s="14"/>
      <c r="WTZ96" s="14"/>
      <c r="WUA96" s="14"/>
      <c r="WUB96" s="14"/>
      <c r="WUC96" s="14"/>
      <c r="WUD96" s="14"/>
      <c r="WUE96" s="14"/>
      <c r="WUF96" s="14"/>
      <c r="WUG96" s="14"/>
      <c r="WUH96" s="14"/>
      <c r="WUI96" s="14"/>
      <c r="WUJ96" s="14"/>
      <c r="WUK96" s="14"/>
      <c r="WUL96" s="14"/>
      <c r="WUM96" s="14"/>
      <c r="WUN96" s="14"/>
      <c r="WUO96" s="14"/>
      <c r="WUP96" s="14"/>
      <c r="WUQ96" s="14"/>
      <c r="WUR96" s="14"/>
      <c r="WUS96" s="14"/>
      <c r="WUT96" s="14"/>
      <c r="WUU96" s="14"/>
      <c r="WUV96" s="14"/>
      <c r="WUW96" s="14"/>
      <c r="WUX96" s="14"/>
      <c r="WUY96" s="14"/>
      <c r="WUZ96" s="14"/>
      <c r="WVA96" s="14"/>
      <c r="WVB96" s="14"/>
      <c r="WVC96" s="14"/>
      <c r="WVD96" s="14"/>
      <c r="WVE96" s="14"/>
      <c r="WVF96" s="14"/>
      <c r="WVG96" s="14"/>
      <c r="WVH96" s="14"/>
      <c r="WVI96" s="14"/>
      <c r="WVJ96" s="14"/>
      <c r="WVK96" s="14"/>
      <c r="WVL96" s="14"/>
      <c r="WVM96" s="14"/>
      <c r="WVN96" s="14"/>
      <c r="WVO96" s="14"/>
      <c r="WVP96" s="14"/>
      <c r="WVQ96" s="14"/>
      <c r="WVR96" s="14"/>
      <c r="WVS96" s="14"/>
      <c r="WVT96" s="14"/>
      <c r="WVU96" s="14"/>
      <c r="WVV96" s="14"/>
      <c r="WVW96" s="14"/>
      <c r="WVX96" s="14"/>
      <c r="WVY96" s="14"/>
      <c r="WVZ96" s="14"/>
      <c r="WWA96" s="14"/>
      <c r="WWB96" s="14"/>
      <c r="WWC96" s="14"/>
      <c r="WWD96" s="14"/>
      <c r="WWE96" s="14"/>
      <c r="WWF96" s="14"/>
      <c r="WWG96" s="14"/>
      <c r="WWH96" s="14"/>
      <c r="WWI96" s="14"/>
      <c r="WWJ96" s="14"/>
      <c r="WWK96" s="14"/>
      <c r="WWL96" s="14"/>
      <c r="WWM96" s="14"/>
      <c r="WWN96" s="14"/>
      <c r="WWO96" s="14"/>
      <c r="WWP96" s="14"/>
      <c r="WWQ96" s="14"/>
      <c r="WWR96" s="14"/>
      <c r="WWS96" s="14"/>
      <c r="WWT96" s="14"/>
      <c r="WWU96" s="14"/>
      <c r="WWV96" s="14"/>
      <c r="WWW96" s="14"/>
      <c r="WWX96" s="14"/>
      <c r="WWY96" s="14"/>
      <c r="WWZ96" s="14"/>
      <c r="WXA96" s="14"/>
      <c r="WXB96" s="14"/>
      <c r="WXC96" s="14"/>
      <c r="WXD96" s="14"/>
      <c r="WXE96" s="14"/>
      <c r="WXF96" s="14"/>
      <c r="WXG96" s="14"/>
      <c r="WXH96" s="14"/>
      <c r="WXI96" s="14"/>
      <c r="WXJ96" s="14"/>
      <c r="WXK96" s="14"/>
      <c r="WXL96" s="14"/>
      <c r="WXM96" s="14"/>
      <c r="WXN96" s="14"/>
      <c r="WXO96" s="14"/>
      <c r="WXP96" s="14"/>
      <c r="WXQ96" s="14"/>
      <c r="WXR96" s="14"/>
      <c r="WXS96" s="14"/>
      <c r="WXT96" s="14"/>
      <c r="WXU96" s="14"/>
      <c r="WXV96" s="14"/>
      <c r="WXW96" s="14"/>
      <c r="WXX96" s="14"/>
      <c r="WXY96" s="14"/>
      <c r="WXZ96" s="14"/>
      <c r="WYA96" s="14"/>
      <c r="WYB96" s="14"/>
      <c r="WYC96" s="14"/>
      <c r="WYD96" s="14"/>
      <c r="WYE96" s="14"/>
      <c r="WYF96" s="14"/>
      <c r="WYG96" s="14"/>
      <c r="WYH96" s="14"/>
      <c r="WYI96" s="14"/>
      <c r="WYJ96" s="14"/>
      <c r="WYK96" s="14"/>
      <c r="WYL96" s="14"/>
      <c r="WYM96" s="14"/>
      <c r="WYN96" s="14"/>
      <c r="WYO96" s="14"/>
      <c r="WYP96" s="14"/>
      <c r="WYQ96" s="14"/>
      <c r="WYR96" s="14"/>
      <c r="WYS96" s="14"/>
      <c r="WYT96" s="14"/>
      <c r="WYU96" s="14"/>
      <c r="WYV96" s="14"/>
      <c r="WYW96" s="14"/>
      <c r="WYX96" s="14"/>
      <c r="WYY96" s="14"/>
      <c r="WYZ96" s="14"/>
      <c r="WZA96" s="14"/>
      <c r="WZB96" s="14"/>
      <c r="WZC96" s="14"/>
      <c r="WZD96" s="14"/>
      <c r="WZE96" s="14"/>
      <c r="WZF96" s="14"/>
      <c r="WZG96" s="14"/>
      <c r="WZH96" s="14"/>
      <c r="WZI96" s="14"/>
      <c r="WZJ96" s="14"/>
      <c r="WZK96" s="14"/>
      <c r="WZL96" s="14"/>
      <c r="WZM96" s="14"/>
      <c r="WZN96" s="14"/>
      <c r="WZO96" s="14"/>
      <c r="WZP96" s="14"/>
      <c r="WZQ96" s="14"/>
      <c r="WZR96" s="14"/>
      <c r="WZS96" s="14"/>
      <c r="WZT96" s="14"/>
      <c r="WZU96" s="14"/>
      <c r="WZV96" s="14"/>
      <c r="WZW96" s="14"/>
      <c r="WZX96" s="14"/>
      <c r="WZY96" s="14"/>
      <c r="WZZ96" s="14"/>
      <c r="XAA96" s="14"/>
      <c r="XAB96" s="14"/>
      <c r="XAC96" s="14"/>
      <c r="XAD96" s="14"/>
      <c r="XAE96" s="14"/>
      <c r="XAF96" s="14"/>
      <c r="XAG96" s="14"/>
      <c r="XAH96" s="14"/>
      <c r="XAI96" s="14"/>
      <c r="XAJ96" s="14"/>
      <c r="XAK96" s="14"/>
      <c r="XAL96" s="14"/>
      <c r="XAM96" s="14"/>
      <c r="XAN96" s="14"/>
      <c r="XAO96" s="14"/>
      <c r="XAP96" s="14"/>
      <c r="XAQ96" s="14"/>
      <c r="XAR96" s="14"/>
      <c r="XAS96" s="14"/>
      <c r="XAT96" s="14"/>
      <c r="XAU96" s="14"/>
      <c r="XAV96" s="14"/>
      <c r="XAW96" s="14"/>
      <c r="XAX96" s="14"/>
      <c r="XAY96" s="14"/>
      <c r="XAZ96" s="14"/>
      <c r="XBA96" s="14"/>
      <c r="XBB96" s="14"/>
      <c r="XBC96" s="14"/>
      <c r="XBD96" s="14"/>
      <c r="XBE96" s="14"/>
      <c r="XBF96" s="14"/>
      <c r="XBG96" s="14"/>
      <c r="XBH96" s="14"/>
      <c r="XBI96" s="14"/>
      <c r="XBJ96" s="14"/>
      <c r="XBK96" s="14"/>
      <c r="XBL96" s="14"/>
      <c r="XBM96" s="14"/>
      <c r="XBN96" s="14"/>
      <c r="XBO96" s="14"/>
      <c r="XBP96" s="14"/>
      <c r="XBQ96" s="14"/>
      <c r="XBR96" s="14"/>
      <c r="XBS96" s="14"/>
      <c r="XBT96" s="14"/>
      <c r="XBU96" s="14"/>
      <c r="XBV96" s="14"/>
      <c r="XBW96" s="14"/>
      <c r="XBX96" s="14"/>
      <c r="XBY96" s="14"/>
      <c r="XBZ96" s="14"/>
      <c r="XCA96" s="14"/>
      <c r="XCB96" s="14"/>
      <c r="XCC96" s="14"/>
      <c r="XCD96" s="14"/>
      <c r="XCE96" s="14"/>
      <c r="XCF96" s="14"/>
      <c r="XCG96" s="14"/>
      <c r="XCH96" s="14"/>
      <c r="XCI96" s="14"/>
      <c r="XCJ96" s="14"/>
      <c r="XCK96" s="14"/>
      <c r="XCL96" s="14"/>
      <c r="XCM96" s="14"/>
      <c r="XCN96" s="14"/>
      <c r="XCO96" s="14"/>
      <c r="XCP96" s="14"/>
      <c r="XCQ96" s="14"/>
      <c r="XCR96" s="14"/>
      <c r="XCS96" s="14"/>
      <c r="XCT96" s="14"/>
      <c r="XCU96" s="14"/>
      <c r="XCV96" s="14"/>
      <c r="XCW96" s="14"/>
      <c r="XCX96" s="14"/>
      <c r="XCY96" s="14"/>
      <c r="XCZ96" s="14"/>
      <c r="XDA96" s="14"/>
      <c r="XDB96" s="14"/>
      <c r="XDC96" s="14"/>
      <c r="XDD96" s="14"/>
      <c r="XDE96" s="14"/>
      <c r="XDF96" s="14"/>
      <c r="XDG96" s="14"/>
      <c r="XDH96" s="14"/>
      <c r="XDI96" s="14"/>
      <c r="XDJ96" s="14"/>
      <c r="XDK96" s="14"/>
      <c r="XDL96" s="14"/>
      <c r="XDM96" s="14"/>
      <c r="XDN96" s="14"/>
      <c r="XDO96" s="14"/>
      <c r="XDP96" s="14"/>
      <c r="XDQ96" s="14"/>
      <c r="XDR96" s="14"/>
      <c r="XDS96" s="14"/>
      <c r="XDT96" s="14"/>
      <c r="XDU96" s="14"/>
      <c r="XDV96" s="14"/>
      <c r="XDW96" s="14"/>
      <c r="XDX96" s="14"/>
      <c r="XDY96" s="14"/>
      <c r="XDZ96" s="14"/>
      <c r="XEA96" s="14"/>
      <c r="XEB96" s="14"/>
      <c r="XEC96" s="14"/>
      <c r="XED96" s="14"/>
      <c r="XEE96" s="14"/>
      <c r="XEF96" s="14"/>
      <c r="XEG96" s="14"/>
      <c r="XEH96" s="14"/>
      <c r="XEI96" s="14"/>
      <c r="XEJ96" s="14"/>
      <c r="XEK96" s="14"/>
      <c r="XEL96" s="14"/>
      <c r="XEM96" s="14"/>
      <c r="XEN96" s="14"/>
      <c r="XEO96" s="14"/>
      <c r="XEP96" s="14"/>
      <c r="XEQ96" s="14"/>
      <c r="XER96" s="14"/>
      <c r="XES96" s="14"/>
      <c r="XET96" s="14"/>
      <c r="XEU96" s="14"/>
      <c r="XEV96" s="14"/>
      <c r="XEW96" s="14"/>
      <c r="XEX96" s="14"/>
      <c r="XEY96" s="14"/>
      <c r="XEZ96" s="14"/>
      <c r="XFA96" s="14"/>
      <c r="XFB96" s="14"/>
      <c r="XFC96" s="14"/>
    </row>
    <row r="97" spans="1:16383" s="3" customFormat="1" x14ac:dyDescent="0.25">
      <c r="A97" s="758" t="e">
        <f t="shared" si="42"/>
        <v>#REF!</v>
      </c>
      <c r="B97" s="1247" t="s">
        <v>16</v>
      </c>
      <c r="C97" s="1248"/>
      <c r="D97" s="1008">
        <f>+D93-D95-D96</f>
        <v>40131681.310499519</v>
      </c>
      <c r="E97" s="1003">
        <f>+E93-E95-E96</f>
        <v>41592972.097797498</v>
      </c>
      <c r="F97" s="1003">
        <f>+F93-F95-F96</f>
        <v>69497098.117832348</v>
      </c>
      <c r="G97" s="1003">
        <f t="shared" ref="G97:O97" si="47">+G93-G95-G96</f>
        <v>41592972.097797498</v>
      </c>
      <c r="H97" s="1003">
        <f t="shared" si="47"/>
        <v>41592972.097797498</v>
      </c>
      <c r="I97" s="1003">
        <f>+I93-I95</f>
        <v>41592972.097797498</v>
      </c>
      <c r="J97" s="1003">
        <f t="shared" si="47"/>
        <v>41592972.097797498</v>
      </c>
      <c r="K97" s="1003">
        <f t="shared" si="47"/>
        <v>41592972.097797498</v>
      </c>
      <c r="L97" s="1003">
        <f t="shared" si="47"/>
        <v>41592972.097797498</v>
      </c>
      <c r="M97" s="1003">
        <f t="shared" si="47"/>
        <v>41592972.097797498</v>
      </c>
      <c r="N97" s="1003">
        <f t="shared" si="47"/>
        <v>41592972.097797498</v>
      </c>
      <c r="O97" s="1003">
        <f t="shared" si="47"/>
        <v>41592972.097797498</v>
      </c>
      <c r="P97" s="997">
        <f t="shared" si="43"/>
        <v>525558500.40630698</v>
      </c>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c r="MT97" s="14"/>
      <c r="MU97" s="14"/>
      <c r="MV97" s="14"/>
      <c r="MW97" s="14"/>
      <c r="MX97" s="14"/>
      <c r="MY97" s="14"/>
      <c r="MZ97" s="14"/>
      <c r="NA97" s="14"/>
      <c r="NB97" s="14"/>
      <c r="NC97" s="14"/>
      <c r="ND97" s="14"/>
      <c r="NE97" s="14"/>
      <c r="NF97" s="14"/>
      <c r="NG97" s="14"/>
      <c r="NH97" s="14"/>
      <c r="NI97" s="14"/>
      <c r="NJ97" s="14"/>
      <c r="NK97" s="14"/>
      <c r="NL97" s="14"/>
      <c r="NM97" s="14"/>
      <c r="NN97" s="14"/>
      <c r="NO97" s="14"/>
      <c r="NP97" s="14"/>
      <c r="NQ97" s="14"/>
      <c r="NR97" s="14"/>
      <c r="NS97" s="14"/>
      <c r="NT97" s="14"/>
      <c r="NU97" s="14"/>
      <c r="NV97" s="14"/>
      <c r="NW97" s="14"/>
      <c r="NX97" s="14"/>
      <c r="NY97" s="14"/>
      <c r="NZ97" s="14"/>
      <c r="OA97" s="14"/>
      <c r="OB97" s="14"/>
      <c r="OC97" s="14"/>
      <c r="OD97" s="14"/>
      <c r="OE97" s="14"/>
      <c r="OF97" s="14"/>
      <c r="OG97" s="14"/>
      <c r="OH97" s="14"/>
      <c r="OI97" s="14"/>
      <c r="OJ97" s="14"/>
      <c r="OK97" s="14"/>
      <c r="OL97" s="14"/>
      <c r="OM97" s="14"/>
      <c r="ON97" s="14"/>
      <c r="OO97" s="14"/>
      <c r="OP97" s="14"/>
      <c r="OQ97" s="14"/>
      <c r="OR97" s="14"/>
      <c r="OS97" s="14"/>
      <c r="OT97" s="14"/>
      <c r="OU97" s="14"/>
      <c r="OV97" s="14"/>
      <c r="OW97" s="14"/>
      <c r="OX97" s="14"/>
      <c r="OY97" s="14"/>
      <c r="OZ97" s="14"/>
      <c r="PA97" s="14"/>
      <c r="PB97" s="14"/>
      <c r="PC97" s="14"/>
      <c r="PD97" s="14"/>
      <c r="PE97" s="14"/>
      <c r="PF97" s="14"/>
      <c r="PG97" s="14"/>
      <c r="PH97" s="14"/>
      <c r="PI97" s="14"/>
      <c r="PJ97" s="14"/>
      <c r="PK97" s="14"/>
      <c r="PL97" s="14"/>
      <c r="PM97" s="14"/>
      <c r="PN97" s="14"/>
      <c r="PO97" s="14"/>
      <c r="PP97" s="14"/>
      <c r="PQ97" s="14"/>
      <c r="PR97" s="14"/>
      <c r="PS97" s="14"/>
      <c r="PT97" s="14"/>
      <c r="PU97" s="14"/>
      <c r="PV97" s="14"/>
      <c r="PW97" s="14"/>
      <c r="PX97" s="14"/>
      <c r="PY97" s="14"/>
      <c r="PZ97" s="14"/>
      <c r="QA97" s="14"/>
      <c r="QB97" s="14"/>
      <c r="QC97" s="14"/>
      <c r="QD97" s="14"/>
      <c r="QE97" s="14"/>
      <c r="QF97" s="14"/>
      <c r="QG97" s="14"/>
      <c r="QH97" s="14"/>
      <c r="QI97" s="14"/>
      <c r="QJ97" s="14"/>
      <c r="QK97" s="14"/>
      <c r="QL97" s="14"/>
      <c r="QM97" s="14"/>
      <c r="QN97" s="14"/>
      <c r="QO97" s="14"/>
      <c r="QP97" s="14"/>
      <c r="QQ97" s="14"/>
      <c r="QR97" s="14"/>
      <c r="QS97" s="14"/>
      <c r="QT97" s="14"/>
      <c r="QU97" s="14"/>
      <c r="QV97" s="14"/>
      <c r="QW97" s="14"/>
      <c r="QX97" s="14"/>
      <c r="QY97" s="14"/>
      <c r="QZ97" s="14"/>
      <c r="RA97" s="14"/>
      <c r="RB97" s="14"/>
      <c r="RC97" s="14"/>
      <c r="RD97" s="14"/>
      <c r="RE97" s="14"/>
      <c r="RF97" s="14"/>
      <c r="RG97" s="14"/>
      <c r="RH97" s="14"/>
      <c r="RI97" s="14"/>
      <c r="RJ97" s="14"/>
      <c r="RK97" s="14"/>
      <c r="RL97" s="14"/>
      <c r="RM97" s="14"/>
      <c r="RN97" s="14"/>
      <c r="RO97" s="14"/>
      <c r="RP97" s="14"/>
      <c r="RQ97" s="14"/>
      <c r="RR97" s="14"/>
      <c r="RS97" s="14"/>
      <c r="RT97" s="14"/>
      <c r="RU97" s="14"/>
      <c r="RV97" s="14"/>
      <c r="RW97" s="14"/>
      <c r="RX97" s="14"/>
      <c r="RY97" s="14"/>
      <c r="RZ97" s="14"/>
      <c r="SA97" s="14"/>
      <c r="SB97" s="14"/>
      <c r="SC97" s="14"/>
      <c r="SD97" s="14"/>
      <c r="SE97" s="14"/>
      <c r="SF97" s="14"/>
      <c r="SG97" s="14"/>
      <c r="SH97" s="14"/>
      <c r="SI97" s="14"/>
      <c r="SJ97" s="14"/>
      <c r="SK97" s="14"/>
      <c r="SL97" s="14"/>
      <c r="SM97" s="14"/>
      <c r="SN97" s="14"/>
      <c r="SO97" s="14"/>
      <c r="SP97" s="14"/>
      <c r="SQ97" s="14"/>
      <c r="SR97" s="14"/>
      <c r="SS97" s="14"/>
      <c r="ST97" s="14"/>
      <c r="SU97" s="14"/>
      <c r="SV97" s="14"/>
      <c r="SW97" s="14"/>
      <c r="SX97" s="14"/>
      <c r="SY97" s="14"/>
      <c r="SZ97" s="14"/>
      <c r="TA97" s="14"/>
      <c r="TB97" s="14"/>
      <c r="TC97" s="14"/>
      <c r="TD97" s="14"/>
      <c r="TE97" s="14"/>
      <c r="TF97" s="14"/>
      <c r="TG97" s="14"/>
      <c r="TH97" s="14"/>
      <c r="TI97" s="14"/>
      <c r="TJ97" s="14"/>
      <c r="TK97" s="14"/>
      <c r="TL97" s="14"/>
      <c r="TM97" s="14"/>
      <c r="TN97" s="14"/>
      <c r="TO97" s="14"/>
      <c r="TP97" s="14"/>
      <c r="TQ97" s="14"/>
      <c r="TR97" s="14"/>
      <c r="TS97" s="14"/>
      <c r="TT97" s="14"/>
      <c r="TU97" s="14"/>
      <c r="TV97" s="14"/>
      <c r="TW97" s="14"/>
      <c r="TX97" s="14"/>
      <c r="TY97" s="14"/>
      <c r="TZ97" s="14"/>
      <c r="UA97" s="14"/>
      <c r="UB97" s="14"/>
      <c r="UC97" s="14"/>
      <c r="UD97" s="14"/>
      <c r="UE97" s="14"/>
      <c r="UF97" s="14"/>
      <c r="UG97" s="14"/>
      <c r="UH97" s="14"/>
      <c r="UI97" s="14"/>
      <c r="UJ97" s="14"/>
      <c r="UK97" s="14"/>
      <c r="UL97" s="14"/>
      <c r="UM97" s="14"/>
      <c r="UN97" s="14"/>
      <c r="UO97" s="14"/>
      <c r="UP97" s="14"/>
      <c r="UQ97" s="14"/>
      <c r="UR97" s="14"/>
      <c r="US97" s="14"/>
      <c r="UT97" s="14"/>
      <c r="UU97" s="14"/>
      <c r="UV97" s="14"/>
      <c r="UW97" s="14"/>
      <c r="UX97" s="14"/>
      <c r="UY97" s="14"/>
      <c r="UZ97" s="14"/>
      <c r="VA97" s="14"/>
      <c r="VB97" s="14"/>
      <c r="VC97" s="14"/>
      <c r="VD97" s="14"/>
      <c r="VE97" s="14"/>
      <c r="VF97" s="14"/>
      <c r="VG97" s="14"/>
      <c r="VH97" s="14"/>
      <c r="VI97" s="14"/>
      <c r="VJ97" s="14"/>
      <c r="VK97" s="14"/>
      <c r="VL97" s="14"/>
      <c r="VM97" s="14"/>
      <c r="VN97" s="14"/>
      <c r="VO97" s="14"/>
      <c r="VP97" s="14"/>
      <c r="VQ97" s="14"/>
      <c r="VR97" s="14"/>
      <c r="VS97" s="14"/>
      <c r="VT97" s="14"/>
      <c r="VU97" s="14"/>
      <c r="VV97" s="14"/>
      <c r="VW97" s="14"/>
      <c r="VX97" s="14"/>
      <c r="VY97" s="14"/>
      <c r="VZ97" s="14"/>
      <c r="WA97" s="14"/>
      <c r="WB97" s="14"/>
      <c r="WC97" s="14"/>
      <c r="WD97" s="14"/>
      <c r="WE97" s="14"/>
      <c r="WF97" s="14"/>
      <c r="WG97" s="14"/>
      <c r="WH97" s="14"/>
      <c r="WI97" s="14"/>
      <c r="WJ97" s="14"/>
      <c r="WK97" s="14"/>
      <c r="WL97" s="14"/>
      <c r="WM97" s="14"/>
      <c r="WN97" s="14"/>
      <c r="WO97" s="14"/>
      <c r="WP97" s="14"/>
      <c r="WQ97" s="14"/>
      <c r="WR97" s="14"/>
      <c r="WS97" s="14"/>
      <c r="WT97" s="14"/>
      <c r="WU97" s="14"/>
      <c r="WV97" s="14"/>
      <c r="WW97" s="14"/>
      <c r="WX97" s="14"/>
      <c r="WY97" s="14"/>
      <c r="WZ97" s="14"/>
      <c r="XA97" s="14"/>
      <c r="XB97" s="14"/>
      <c r="XC97" s="14"/>
      <c r="XD97" s="14"/>
      <c r="XE97" s="14"/>
      <c r="XF97" s="14"/>
      <c r="XG97" s="14"/>
      <c r="XH97" s="14"/>
      <c r="XI97" s="14"/>
      <c r="XJ97" s="14"/>
      <c r="XK97" s="14"/>
      <c r="XL97" s="14"/>
      <c r="XM97" s="14"/>
      <c r="XN97" s="14"/>
      <c r="XO97" s="14"/>
      <c r="XP97" s="14"/>
      <c r="XQ97" s="14"/>
      <c r="XR97" s="14"/>
      <c r="XS97" s="14"/>
      <c r="XT97" s="14"/>
      <c r="XU97" s="14"/>
      <c r="XV97" s="14"/>
      <c r="XW97" s="14"/>
      <c r="XX97" s="14"/>
      <c r="XY97" s="14"/>
      <c r="XZ97" s="14"/>
      <c r="YA97" s="14"/>
      <c r="YB97" s="14"/>
      <c r="YC97" s="14"/>
      <c r="YD97" s="14"/>
      <c r="YE97" s="14"/>
      <c r="YF97" s="14"/>
      <c r="YG97" s="14"/>
      <c r="YH97" s="14"/>
      <c r="YI97" s="14"/>
      <c r="YJ97" s="14"/>
      <c r="YK97" s="14"/>
      <c r="YL97" s="14"/>
      <c r="YM97" s="14"/>
      <c r="YN97" s="14"/>
      <c r="YO97" s="14"/>
      <c r="YP97" s="14"/>
      <c r="YQ97" s="14"/>
      <c r="YR97" s="14"/>
      <c r="YS97" s="14"/>
      <c r="YT97" s="14"/>
      <c r="YU97" s="14"/>
      <c r="YV97" s="14"/>
      <c r="YW97" s="14"/>
      <c r="YX97" s="14"/>
      <c r="YY97" s="14"/>
      <c r="YZ97" s="14"/>
      <c r="ZA97" s="14"/>
      <c r="ZB97" s="14"/>
      <c r="ZC97" s="14"/>
      <c r="ZD97" s="14"/>
      <c r="ZE97" s="14"/>
      <c r="ZF97" s="14"/>
      <c r="ZG97" s="14"/>
      <c r="ZH97" s="14"/>
      <c r="ZI97" s="14"/>
      <c r="ZJ97" s="14"/>
      <c r="ZK97" s="14"/>
      <c r="ZL97" s="14"/>
      <c r="ZM97" s="14"/>
      <c r="ZN97" s="14"/>
      <c r="ZO97" s="14"/>
      <c r="ZP97" s="14"/>
      <c r="ZQ97" s="14"/>
      <c r="ZR97" s="14"/>
      <c r="ZS97" s="14"/>
      <c r="ZT97" s="14"/>
      <c r="ZU97" s="14"/>
      <c r="ZV97" s="14"/>
      <c r="ZW97" s="14"/>
      <c r="ZX97" s="14"/>
      <c r="ZY97" s="14"/>
      <c r="ZZ97" s="14"/>
      <c r="AAA97" s="14"/>
      <c r="AAB97" s="14"/>
      <c r="AAC97" s="14"/>
      <c r="AAD97" s="14"/>
      <c r="AAE97" s="14"/>
      <c r="AAF97" s="14"/>
      <c r="AAG97" s="14"/>
      <c r="AAH97" s="14"/>
      <c r="AAI97" s="14"/>
      <c r="AAJ97" s="14"/>
      <c r="AAK97" s="14"/>
      <c r="AAL97" s="14"/>
      <c r="AAM97" s="14"/>
      <c r="AAN97" s="14"/>
      <c r="AAO97" s="14"/>
      <c r="AAP97" s="14"/>
      <c r="AAQ97" s="14"/>
      <c r="AAR97" s="14"/>
      <c r="AAS97" s="14"/>
      <c r="AAT97" s="14"/>
      <c r="AAU97" s="14"/>
      <c r="AAV97" s="14"/>
      <c r="AAW97" s="14"/>
      <c r="AAX97" s="14"/>
      <c r="AAY97" s="14"/>
      <c r="AAZ97" s="14"/>
      <c r="ABA97" s="14"/>
      <c r="ABB97" s="14"/>
      <c r="ABC97" s="14"/>
      <c r="ABD97" s="14"/>
      <c r="ABE97" s="14"/>
      <c r="ABF97" s="14"/>
      <c r="ABG97" s="14"/>
      <c r="ABH97" s="14"/>
      <c r="ABI97" s="14"/>
      <c r="ABJ97" s="14"/>
      <c r="ABK97" s="14"/>
      <c r="ABL97" s="14"/>
      <c r="ABM97" s="14"/>
      <c r="ABN97" s="14"/>
      <c r="ABO97" s="14"/>
      <c r="ABP97" s="14"/>
      <c r="ABQ97" s="14"/>
      <c r="ABR97" s="14"/>
      <c r="ABS97" s="14"/>
      <c r="ABT97" s="14"/>
      <c r="ABU97" s="14"/>
      <c r="ABV97" s="14"/>
      <c r="ABW97" s="14"/>
      <c r="ABX97" s="14"/>
      <c r="ABY97" s="14"/>
      <c r="ABZ97" s="14"/>
      <c r="ACA97" s="14"/>
      <c r="ACB97" s="14"/>
      <c r="ACC97" s="14"/>
      <c r="ACD97" s="14"/>
      <c r="ACE97" s="14"/>
      <c r="ACF97" s="14"/>
      <c r="ACG97" s="14"/>
      <c r="ACH97" s="14"/>
      <c r="ACI97" s="14"/>
      <c r="ACJ97" s="14"/>
      <c r="ACK97" s="14"/>
      <c r="ACL97" s="14"/>
      <c r="ACM97" s="14"/>
      <c r="ACN97" s="14"/>
      <c r="ACO97" s="14"/>
      <c r="ACP97" s="14"/>
      <c r="ACQ97" s="14"/>
      <c r="ACR97" s="14"/>
      <c r="ACS97" s="14"/>
      <c r="ACT97" s="14"/>
      <c r="ACU97" s="14"/>
      <c r="ACV97" s="14"/>
      <c r="ACW97" s="14"/>
      <c r="ACX97" s="14"/>
      <c r="ACY97" s="14"/>
      <c r="ACZ97" s="14"/>
      <c r="ADA97" s="14"/>
      <c r="ADB97" s="14"/>
      <c r="ADC97" s="14"/>
      <c r="ADD97" s="14"/>
      <c r="ADE97" s="14"/>
      <c r="ADF97" s="14"/>
      <c r="ADG97" s="14"/>
      <c r="ADH97" s="14"/>
      <c r="ADI97" s="14"/>
      <c r="ADJ97" s="14"/>
      <c r="ADK97" s="14"/>
      <c r="ADL97" s="14"/>
      <c r="ADM97" s="14"/>
      <c r="ADN97" s="14"/>
      <c r="ADO97" s="14"/>
      <c r="ADP97" s="14"/>
      <c r="ADQ97" s="14"/>
      <c r="ADR97" s="14"/>
      <c r="ADS97" s="14"/>
      <c r="ADT97" s="14"/>
      <c r="ADU97" s="14"/>
      <c r="ADV97" s="14"/>
      <c r="ADW97" s="14"/>
      <c r="ADX97" s="14"/>
      <c r="ADY97" s="14"/>
      <c r="ADZ97" s="14"/>
      <c r="AEA97" s="14"/>
      <c r="AEB97" s="14"/>
      <c r="AEC97" s="14"/>
      <c r="AED97" s="14"/>
      <c r="AEE97" s="14"/>
      <c r="AEF97" s="14"/>
      <c r="AEG97" s="14"/>
      <c r="AEH97" s="14"/>
      <c r="AEI97" s="14"/>
      <c r="AEJ97" s="14"/>
      <c r="AEK97" s="14"/>
      <c r="AEL97" s="14"/>
      <c r="AEM97" s="14"/>
      <c r="AEN97" s="14"/>
      <c r="AEO97" s="14"/>
      <c r="AEP97" s="14"/>
      <c r="AEQ97" s="14"/>
      <c r="AER97" s="14"/>
      <c r="AES97" s="14"/>
      <c r="AET97" s="14"/>
      <c r="AEU97" s="14"/>
      <c r="AEV97" s="14"/>
      <c r="AEW97" s="14"/>
      <c r="AEX97" s="14"/>
      <c r="AEY97" s="14"/>
      <c r="AEZ97" s="14"/>
      <c r="AFA97" s="14"/>
      <c r="AFB97" s="14"/>
      <c r="AFC97" s="14"/>
      <c r="AFD97" s="14"/>
      <c r="AFE97" s="14"/>
      <c r="AFF97" s="14"/>
      <c r="AFG97" s="14"/>
      <c r="AFH97" s="14"/>
      <c r="AFI97" s="14"/>
      <c r="AFJ97" s="14"/>
      <c r="AFK97" s="14"/>
      <c r="AFL97" s="14"/>
      <c r="AFM97" s="14"/>
      <c r="AFN97" s="14"/>
      <c r="AFO97" s="14"/>
      <c r="AFP97" s="14"/>
      <c r="AFQ97" s="14"/>
      <c r="AFR97" s="14"/>
      <c r="AFS97" s="14"/>
      <c r="AFT97" s="14"/>
      <c r="AFU97" s="14"/>
      <c r="AFV97" s="14"/>
      <c r="AFW97" s="14"/>
      <c r="AFX97" s="14"/>
      <c r="AFY97" s="14"/>
      <c r="AFZ97" s="14"/>
      <c r="AGA97" s="14"/>
      <c r="AGB97" s="14"/>
      <c r="AGC97" s="14"/>
      <c r="AGD97" s="14"/>
      <c r="AGE97" s="14"/>
      <c r="AGF97" s="14"/>
      <c r="AGG97" s="14"/>
      <c r="AGH97" s="14"/>
      <c r="AGI97" s="14"/>
      <c r="AGJ97" s="14"/>
      <c r="AGK97" s="14"/>
      <c r="AGL97" s="14"/>
      <c r="AGM97" s="14"/>
      <c r="AGN97" s="14"/>
      <c r="AGO97" s="14"/>
      <c r="AGP97" s="14"/>
      <c r="AGQ97" s="14"/>
      <c r="AGR97" s="14"/>
      <c r="AGS97" s="14"/>
      <c r="AGT97" s="14"/>
      <c r="AGU97" s="14"/>
      <c r="AGV97" s="14"/>
      <c r="AGW97" s="14"/>
      <c r="AGX97" s="14"/>
      <c r="AGY97" s="14"/>
      <c r="AGZ97" s="14"/>
      <c r="AHA97" s="14"/>
      <c r="AHB97" s="14"/>
      <c r="AHC97" s="14"/>
      <c r="AHD97" s="14"/>
      <c r="AHE97" s="14"/>
      <c r="AHF97" s="14"/>
      <c r="AHG97" s="14"/>
      <c r="AHH97" s="14"/>
      <c r="AHI97" s="14"/>
      <c r="AHJ97" s="14"/>
      <c r="AHK97" s="14"/>
      <c r="AHL97" s="14"/>
      <c r="AHM97" s="14"/>
      <c r="AHN97" s="14"/>
      <c r="AHO97" s="14"/>
      <c r="AHP97" s="14"/>
      <c r="AHQ97" s="14"/>
      <c r="AHR97" s="14"/>
      <c r="AHS97" s="14"/>
      <c r="AHT97" s="14"/>
      <c r="AHU97" s="14"/>
      <c r="AHV97" s="14"/>
      <c r="AHW97" s="14"/>
      <c r="AHX97" s="14"/>
      <c r="AHY97" s="14"/>
      <c r="AHZ97" s="14"/>
      <c r="AIA97" s="14"/>
      <c r="AIB97" s="14"/>
      <c r="AIC97" s="14"/>
      <c r="AID97" s="14"/>
      <c r="AIE97" s="14"/>
      <c r="AIF97" s="14"/>
      <c r="AIG97" s="14"/>
      <c r="AIH97" s="14"/>
      <c r="AII97" s="14"/>
      <c r="AIJ97" s="14"/>
      <c r="AIK97" s="14"/>
      <c r="AIL97" s="14"/>
      <c r="AIM97" s="14"/>
      <c r="AIN97" s="14"/>
      <c r="AIO97" s="14"/>
      <c r="AIP97" s="14"/>
      <c r="AIQ97" s="14"/>
      <c r="AIR97" s="14"/>
      <c r="AIS97" s="14"/>
      <c r="AIT97" s="14"/>
      <c r="AIU97" s="14"/>
      <c r="AIV97" s="14"/>
      <c r="AIW97" s="14"/>
      <c r="AIX97" s="14"/>
      <c r="AIY97" s="14"/>
      <c r="AIZ97" s="14"/>
      <c r="AJA97" s="14"/>
      <c r="AJB97" s="14"/>
      <c r="AJC97" s="14"/>
      <c r="AJD97" s="14"/>
      <c r="AJE97" s="14"/>
      <c r="AJF97" s="14"/>
      <c r="AJG97" s="14"/>
      <c r="AJH97" s="14"/>
      <c r="AJI97" s="14"/>
      <c r="AJJ97" s="14"/>
      <c r="AJK97" s="14"/>
      <c r="AJL97" s="14"/>
      <c r="AJM97" s="14"/>
      <c r="AJN97" s="14"/>
      <c r="AJO97" s="14"/>
      <c r="AJP97" s="14"/>
      <c r="AJQ97" s="14"/>
      <c r="AJR97" s="14"/>
      <c r="AJS97" s="14"/>
      <c r="AJT97" s="14"/>
      <c r="AJU97" s="14"/>
      <c r="AJV97" s="14"/>
      <c r="AJW97" s="14"/>
      <c r="AJX97" s="14"/>
      <c r="AJY97" s="14"/>
      <c r="AJZ97" s="14"/>
      <c r="AKA97" s="14"/>
      <c r="AKB97" s="14"/>
      <c r="AKC97" s="14"/>
      <c r="AKD97" s="14"/>
      <c r="AKE97" s="14"/>
      <c r="AKF97" s="14"/>
      <c r="AKG97" s="14"/>
      <c r="AKH97" s="14"/>
      <c r="AKI97" s="14"/>
      <c r="AKJ97" s="14"/>
      <c r="AKK97" s="14"/>
      <c r="AKL97" s="14"/>
      <c r="AKM97" s="14"/>
      <c r="AKN97" s="14"/>
      <c r="AKO97" s="14"/>
      <c r="AKP97" s="14"/>
      <c r="AKQ97" s="14"/>
      <c r="AKR97" s="14"/>
      <c r="AKS97" s="14"/>
      <c r="AKT97" s="14"/>
      <c r="AKU97" s="14"/>
      <c r="AKV97" s="14"/>
      <c r="AKW97" s="14"/>
      <c r="AKX97" s="14"/>
      <c r="AKY97" s="14"/>
      <c r="AKZ97" s="14"/>
      <c r="ALA97" s="14"/>
      <c r="ALB97" s="14"/>
      <c r="ALC97" s="14"/>
      <c r="ALD97" s="14"/>
      <c r="ALE97" s="14"/>
      <c r="ALF97" s="14"/>
      <c r="ALG97" s="14"/>
      <c r="ALH97" s="14"/>
      <c r="ALI97" s="14"/>
      <c r="ALJ97" s="14"/>
      <c r="ALK97" s="14"/>
      <c r="ALL97" s="14"/>
      <c r="ALM97" s="14"/>
      <c r="ALN97" s="14"/>
      <c r="ALO97" s="14"/>
      <c r="ALP97" s="14"/>
      <c r="ALQ97" s="14"/>
      <c r="ALR97" s="14"/>
      <c r="ALS97" s="14"/>
      <c r="ALT97" s="14"/>
      <c r="ALU97" s="14"/>
      <c r="ALV97" s="14"/>
      <c r="ALW97" s="14"/>
      <c r="ALX97" s="14"/>
      <c r="ALY97" s="14"/>
      <c r="ALZ97" s="14"/>
      <c r="AMA97" s="14"/>
      <c r="AMB97" s="14"/>
      <c r="AMC97" s="14"/>
      <c r="AMD97" s="14"/>
      <c r="AME97" s="14"/>
      <c r="AMF97" s="14"/>
      <c r="AMG97" s="14"/>
      <c r="AMH97" s="14"/>
      <c r="AMI97" s="14"/>
      <c r="AMJ97" s="14"/>
      <c r="AMK97" s="14"/>
      <c r="AML97" s="14"/>
      <c r="AMM97" s="14"/>
      <c r="AMN97" s="14"/>
      <c r="AMO97" s="14"/>
      <c r="AMP97" s="14"/>
      <c r="AMQ97" s="14"/>
      <c r="AMR97" s="14"/>
      <c r="AMS97" s="14"/>
      <c r="AMT97" s="14"/>
      <c r="AMU97" s="14"/>
      <c r="AMV97" s="14"/>
      <c r="AMW97" s="14"/>
      <c r="AMX97" s="14"/>
      <c r="AMY97" s="14"/>
      <c r="AMZ97" s="14"/>
      <c r="ANA97" s="14"/>
      <c r="ANB97" s="14"/>
      <c r="ANC97" s="14"/>
      <c r="AND97" s="14"/>
      <c r="ANE97" s="14"/>
      <c r="ANF97" s="14"/>
      <c r="ANG97" s="14"/>
      <c r="ANH97" s="14"/>
      <c r="ANI97" s="14"/>
      <c r="ANJ97" s="14"/>
      <c r="ANK97" s="14"/>
      <c r="ANL97" s="14"/>
      <c r="ANM97" s="14"/>
      <c r="ANN97" s="14"/>
      <c r="ANO97" s="14"/>
      <c r="ANP97" s="14"/>
      <c r="ANQ97" s="14"/>
      <c r="ANR97" s="14"/>
      <c r="ANS97" s="14"/>
      <c r="ANT97" s="14"/>
      <c r="ANU97" s="14"/>
      <c r="ANV97" s="14"/>
      <c r="ANW97" s="14"/>
      <c r="ANX97" s="14"/>
      <c r="ANY97" s="14"/>
      <c r="ANZ97" s="14"/>
      <c r="AOA97" s="14"/>
      <c r="AOB97" s="14"/>
      <c r="AOC97" s="14"/>
      <c r="AOD97" s="14"/>
      <c r="AOE97" s="14"/>
      <c r="AOF97" s="14"/>
      <c r="AOG97" s="14"/>
      <c r="AOH97" s="14"/>
      <c r="AOI97" s="14"/>
      <c r="AOJ97" s="14"/>
      <c r="AOK97" s="14"/>
      <c r="AOL97" s="14"/>
      <c r="AOM97" s="14"/>
      <c r="AON97" s="14"/>
      <c r="AOO97" s="14"/>
      <c r="AOP97" s="14"/>
      <c r="AOQ97" s="14"/>
      <c r="AOR97" s="14"/>
      <c r="AOS97" s="14"/>
      <c r="AOT97" s="14"/>
      <c r="AOU97" s="14"/>
      <c r="AOV97" s="14"/>
      <c r="AOW97" s="14"/>
      <c r="AOX97" s="14"/>
      <c r="AOY97" s="14"/>
      <c r="AOZ97" s="14"/>
      <c r="APA97" s="14"/>
      <c r="APB97" s="14"/>
      <c r="APC97" s="14"/>
      <c r="APD97" s="14"/>
      <c r="APE97" s="14"/>
      <c r="APF97" s="14"/>
      <c r="APG97" s="14"/>
      <c r="APH97" s="14"/>
      <c r="API97" s="14"/>
      <c r="APJ97" s="14"/>
      <c r="APK97" s="14"/>
      <c r="APL97" s="14"/>
      <c r="APM97" s="14"/>
      <c r="APN97" s="14"/>
      <c r="APO97" s="14"/>
      <c r="APP97" s="14"/>
      <c r="APQ97" s="14"/>
      <c r="APR97" s="14"/>
      <c r="APS97" s="14"/>
      <c r="APT97" s="14"/>
      <c r="APU97" s="14"/>
      <c r="APV97" s="14"/>
      <c r="APW97" s="14"/>
      <c r="APX97" s="14"/>
      <c r="APY97" s="14"/>
      <c r="APZ97" s="14"/>
      <c r="AQA97" s="14"/>
      <c r="AQB97" s="14"/>
      <c r="AQC97" s="14"/>
      <c r="AQD97" s="14"/>
      <c r="AQE97" s="14"/>
      <c r="AQF97" s="14"/>
      <c r="AQG97" s="14"/>
      <c r="AQH97" s="14"/>
      <c r="AQI97" s="14"/>
      <c r="AQJ97" s="14"/>
      <c r="AQK97" s="14"/>
      <c r="AQL97" s="14"/>
      <c r="AQM97" s="14"/>
      <c r="AQN97" s="14"/>
      <c r="AQO97" s="14"/>
      <c r="AQP97" s="14"/>
      <c r="AQQ97" s="14"/>
      <c r="AQR97" s="14"/>
      <c r="AQS97" s="14"/>
      <c r="AQT97" s="14"/>
      <c r="AQU97" s="14"/>
      <c r="AQV97" s="14"/>
      <c r="AQW97" s="14"/>
      <c r="AQX97" s="14"/>
      <c r="AQY97" s="14"/>
      <c r="AQZ97" s="14"/>
      <c r="ARA97" s="14"/>
      <c r="ARB97" s="14"/>
      <c r="ARC97" s="14"/>
      <c r="ARD97" s="14"/>
      <c r="ARE97" s="14"/>
      <c r="ARF97" s="14"/>
      <c r="ARG97" s="14"/>
      <c r="ARH97" s="14"/>
      <c r="ARI97" s="14"/>
      <c r="ARJ97" s="14"/>
      <c r="ARK97" s="14"/>
      <c r="ARL97" s="14"/>
      <c r="ARM97" s="14"/>
      <c r="ARN97" s="14"/>
      <c r="ARO97" s="14"/>
      <c r="ARP97" s="14"/>
      <c r="ARQ97" s="14"/>
      <c r="ARR97" s="14"/>
      <c r="ARS97" s="14"/>
      <c r="ART97" s="14"/>
      <c r="ARU97" s="14"/>
      <c r="ARV97" s="14"/>
      <c r="ARW97" s="14"/>
      <c r="ARX97" s="14"/>
      <c r="ARY97" s="14"/>
      <c r="ARZ97" s="14"/>
      <c r="ASA97" s="14"/>
      <c r="ASB97" s="14"/>
      <c r="ASC97" s="14"/>
      <c r="ASD97" s="14"/>
      <c r="ASE97" s="14"/>
      <c r="ASF97" s="14"/>
      <c r="ASG97" s="14"/>
      <c r="ASH97" s="14"/>
      <c r="ASI97" s="14"/>
      <c r="ASJ97" s="14"/>
      <c r="ASK97" s="14"/>
      <c r="ASL97" s="14"/>
      <c r="ASM97" s="14"/>
      <c r="ASN97" s="14"/>
      <c r="ASO97" s="14"/>
      <c r="ASP97" s="14"/>
      <c r="ASQ97" s="14"/>
      <c r="ASR97" s="14"/>
      <c r="ASS97" s="14"/>
      <c r="AST97" s="14"/>
      <c r="ASU97" s="14"/>
      <c r="ASV97" s="14"/>
      <c r="ASW97" s="14"/>
      <c r="ASX97" s="14"/>
      <c r="ASY97" s="14"/>
      <c r="ASZ97" s="14"/>
      <c r="ATA97" s="14"/>
      <c r="ATB97" s="14"/>
      <c r="ATC97" s="14"/>
      <c r="ATD97" s="14"/>
      <c r="ATE97" s="14"/>
      <c r="ATF97" s="14"/>
      <c r="ATG97" s="14"/>
      <c r="ATH97" s="14"/>
      <c r="ATI97" s="14"/>
      <c r="ATJ97" s="14"/>
      <c r="ATK97" s="14"/>
      <c r="ATL97" s="14"/>
      <c r="ATM97" s="14"/>
      <c r="ATN97" s="14"/>
      <c r="ATO97" s="14"/>
      <c r="ATP97" s="14"/>
      <c r="ATQ97" s="14"/>
      <c r="ATR97" s="14"/>
      <c r="ATS97" s="14"/>
      <c r="ATT97" s="14"/>
      <c r="ATU97" s="14"/>
      <c r="ATV97" s="14"/>
      <c r="ATW97" s="14"/>
      <c r="ATX97" s="14"/>
      <c r="ATY97" s="14"/>
      <c r="ATZ97" s="14"/>
      <c r="AUA97" s="14"/>
      <c r="AUB97" s="14"/>
      <c r="AUC97" s="14"/>
      <c r="AUD97" s="14"/>
      <c r="AUE97" s="14"/>
      <c r="AUF97" s="14"/>
      <c r="AUG97" s="14"/>
      <c r="AUH97" s="14"/>
      <c r="AUI97" s="14"/>
      <c r="AUJ97" s="14"/>
      <c r="AUK97" s="14"/>
      <c r="AUL97" s="14"/>
      <c r="AUM97" s="14"/>
      <c r="AUN97" s="14"/>
      <c r="AUO97" s="14"/>
      <c r="AUP97" s="14"/>
      <c r="AUQ97" s="14"/>
      <c r="AUR97" s="14"/>
      <c r="AUS97" s="14"/>
      <c r="AUT97" s="14"/>
      <c r="AUU97" s="14"/>
      <c r="AUV97" s="14"/>
      <c r="AUW97" s="14"/>
      <c r="AUX97" s="14"/>
      <c r="AUY97" s="14"/>
      <c r="AUZ97" s="14"/>
      <c r="AVA97" s="14"/>
      <c r="AVB97" s="14"/>
      <c r="AVC97" s="14"/>
      <c r="AVD97" s="14"/>
      <c r="AVE97" s="14"/>
      <c r="AVF97" s="14"/>
      <c r="AVG97" s="14"/>
      <c r="AVH97" s="14"/>
      <c r="AVI97" s="14"/>
      <c r="AVJ97" s="14"/>
      <c r="AVK97" s="14"/>
      <c r="AVL97" s="14"/>
      <c r="AVM97" s="14"/>
      <c r="AVN97" s="14"/>
      <c r="AVO97" s="14"/>
      <c r="AVP97" s="14"/>
      <c r="AVQ97" s="14"/>
      <c r="AVR97" s="14"/>
      <c r="AVS97" s="14"/>
      <c r="AVT97" s="14"/>
      <c r="AVU97" s="14"/>
      <c r="AVV97" s="14"/>
      <c r="AVW97" s="14"/>
      <c r="AVX97" s="14"/>
      <c r="AVY97" s="14"/>
      <c r="AVZ97" s="14"/>
      <c r="AWA97" s="14"/>
      <c r="AWB97" s="14"/>
      <c r="AWC97" s="14"/>
      <c r="AWD97" s="14"/>
      <c r="AWE97" s="14"/>
      <c r="AWF97" s="14"/>
      <c r="AWG97" s="14"/>
      <c r="AWH97" s="14"/>
      <c r="AWI97" s="14"/>
      <c r="AWJ97" s="14"/>
      <c r="AWK97" s="14"/>
      <c r="AWL97" s="14"/>
      <c r="AWM97" s="14"/>
      <c r="AWN97" s="14"/>
      <c r="AWO97" s="14"/>
      <c r="AWP97" s="14"/>
      <c r="AWQ97" s="14"/>
      <c r="AWR97" s="14"/>
      <c r="AWS97" s="14"/>
      <c r="AWT97" s="14"/>
      <c r="AWU97" s="14"/>
      <c r="AWV97" s="14"/>
      <c r="AWW97" s="14"/>
      <c r="AWX97" s="14"/>
      <c r="AWY97" s="14"/>
      <c r="AWZ97" s="14"/>
      <c r="AXA97" s="14"/>
      <c r="AXB97" s="14"/>
      <c r="AXC97" s="14"/>
      <c r="AXD97" s="14"/>
      <c r="AXE97" s="14"/>
      <c r="AXF97" s="14"/>
      <c r="AXG97" s="14"/>
      <c r="AXH97" s="14"/>
      <c r="AXI97" s="14"/>
      <c r="AXJ97" s="14"/>
      <c r="AXK97" s="14"/>
      <c r="AXL97" s="14"/>
      <c r="AXM97" s="14"/>
      <c r="AXN97" s="14"/>
      <c r="AXO97" s="14"/>
      <c r="AXP97" s="14"/>
      <c r="AXQ97" s="14"/>
      <c r="AXR97" s="14"/>
      <c r="AXS97" s="14"/>
      <c r="AXT97" s="14"/>
      <c r="AXU97" s="14"/>
      <c r="AXV97" s="14"/>
      <c r="AXW97" s="14"/>
      <c r="AXX97" s="14"/>
      <c r="AXY97" s="14"/>
      <c r="AXZ97" s="14"/>
      <c r="AYA97" s="14"/>
      <c r="AYB97" s="14"/>
      <c r="AYC97" s="14"/>
      <c r="AYD97" s="14"/>
      <c r="AYE97" s="14"/>
      <c r="AYF97" s="14"/>
      <c r="AYG97" s="14"/>
      <c r="AYH97" s="14"/>
      <c r="AYI97" s="14"/>
      <c r="AYJ97" s="14"/>
      <c r="AYK97" s="14"/>
      <c r="AYL97" s="14"/>
      <c r="AYM97" s="14"/>
      <c r="AYN97" s="14"/>
      <c r="AYO97" s="14"/>
      <c r="AYP97" s="14"/>
      <c r="AYQ97" s="14"/>
      <c r="AYR97" s="14"/>
      <c r="AYS97" s="14"/>
      <c r="AYT97" s="14"/>
      <c r="AYU97" s="14"/>
      <c r="AYV97" s="14"/>
      <c r="AYW97" s="14"/>
      <c r="AYX97" s="14"/>
      <c r="AYY97" s="14"/>
      <c r="AYZ97" s="14"/>
      <c r="AZA97" s="14"/>
      <c r="AZB97" s="14"/>
      <c r="AZC97" s="14"/>
      <c r="AZD97" s="14"/>
      <c r="AZE97" s="14"/>
      <c r="AZF97" s="14"/>
      <c r="AZG97" s="14"/>
      <c r="AZH97" s="14"/>
      <c r="AZI97" s="14"/>
      <c r="AZJ97" s="14"/>
      <c r="AZK97" s="14"/>
      <c r="AZL97" s="14"/>
      <c r="AZM97" s="14"/>
      <c r="AZN97" s="14"/>
      <c r="AZO97" s="14"/>
      <c r="AZP97" s="14"/>
      <c r="AZQ97" s="14"/>
      <c r="AZR97" s="14"/>
      <c r="AZS97" s="14"/>
      <c r="AZT97" s="14"/>
      <c r="AZU97" s="14"/>
      <c r="AZV97" s="14"/>
      <c r="AZW97" s="14"/>
      <c r="AZX97" s="14"/>
      <c r="AZY97" s="14"/>
      <c r="AZZ97" s="14"/>
      <c r="BAA97" s="14"/>
      <c r="BAB97" s="14"/>
      <c r="BAC97" s="14"/>
      <c r="BAD97" s="14"/>
      <c r="BAE97" s="14"/>
      <c r="BAF97" s="14"/>
      <c r="BAG97" s="14"/>
      <c r="BAH97" s="14"/>
      <c r="BAI97" s="14"/>
      <c r="BAJ97" s="14"/>
      <c r="BAK97" s="14"/>
      <c r="BAL97" s="14"/>
      <c r="BAM97" s="14"/>
      <c r="BAN97" s="14"/>
      <c r="BAO97" s="14"/>
      <c r="BAP97" s="14"/>
      <c r="BAQ97" s="14"/>
      <c r="BAR97" s="14"/>
      <c r="BAS97" s="14"/>
      <c r="BAT97" s="14"/>
      <c r="BAU97" s="14"/>
      <c r="BAV97" s="14"/>
      <c r="BAW97" s="14"/>
      <c r="BAX97" s="14"/>
      <c r="BAY97" s="14"/>
      <c r="BAZ97" s="14"/>
      <c r="BBA97" s="14"/>
      <c r="BBB97" s="14"/>
      <c r="BBC97" s="14"/>
      <c r="BBD97" s="14"/>
      <c r="BBE97" s="14"/>
      <c r="BBF97" s="14"/>
      <c r="BBG97" s="14"/>
      <c r="BBH97" s="14"/>
      <c r="BBI97" s="14"/>
      <c r="BBJ97" s="14"/>
      <c r="BBK97" s="14"/>
      <c r="BBL97" s="14"/>
      <c r="BBM97" s="14"/>
      <c r="BBN97" s="14"/>
      <c r="BBO97" s="14"/>
      <c r="BBP97" s="14"/>
      <c r="BBQ97" s="14"/>
      <c r="BBR97" s="14"/>
      <c r="BBS97" s="14"/>
      <c r="BBT97" s="14"/>
      <c r="BBU97" s="14"/>
      <c r="BBV97" s="14"/>
      <c r="BBW97" s="14"/>
      <c r="BBX97" s="14"/>
      <c r="BBY97" s="14"/>
      <c r="BBZ97" s="14"/>
      <c r="BCA97" s="14"/>
      <c r="BCB97" s="14"/>
      <c r="BCC97" s="14"/>
      <c r="BCD97" s="14"/>
      <c r="BCE97" s="14"/>
      <c r="BCF97" s="14"/>
      <c r="BCG97" s="14"/>
      <c r="BCH97" s="14"/>
      <c r="BCI97" s="14"/>
      <c r="BCJ97" s="14"/>
      <c r="BCK97" s="14"/>
      <c r="BCL97" s="14"/>
      <c r="BCM97" s="14"/>
      <c r="BCN97" s="14"/>
      <c r="BCO97" s="14"/>
      <c r="BCP97" s="14"/>
      <c r="BCQ97" s="14"/>
      <c r="BCR97" s="14"/>
      <c r="BCS97" s="14"/>
      <c r="BCT97" s="14"/>
      <c r="BCU97" s="14"/>
      <c r="BCV97" s="14"/>
      <c r="BCW97" s="14"/>
      <c r="BCX97" s="14"/>
      <c r="BCY97" s="14"/>
      <c r="BCZ97" s="14"/>
      <c r="BDA97" s="14"/>
      <c r="BDB97" s="14"/>
      <c r="BDC97" s="14"/>
      <c r="BDD97" s="14"/>
      <c r="BDE97" s="14"/>
      <c r="BDF97" s="14"/>
      <c r="BDG97" s="14"/>
      <c r="BDH97" s="14"/>
      <c r="BDI97" s="14"/>
      <c r="BDJ97" s="14"/>
      <c r="BDK97" s="14"/>
      <c r="BDL97" s="14"/>
      <c r="BDM97" s="14"/>
      <c r="BDN97" s="14"/>
      <c r="BDO97" s="14"/>
      <c r="BDP97" s="14"/>
      <c r="BDQ97" s="14"/>
      <c r="BDR97" s="14"/>
      <c r="BDS97" s="14"/>
      <c r="BDT97" s="14"/>
      <c r="BDU97" s="14"/>
      <c r="BDV97" s="14"/>
      <c r="BDW97" s="14"/>
      <c r="BDX97" s="14"/>
      <c r="BDY97" s="14"/>
      <c r="BDZ97" s="14"/>
      <c r="BEA97" s="14"/>
      <c r="BEB97" s="14"/>
      <c r="BEC97" s="14"/>
      <c r="BED97" s="14"/>
      <c r="BEE97" s="14"/>
      <c r="BEF97" s="14"/>
      <c r="BEG97" s="14"/>
      <c r="BEH97" s="14"/>
      <c r="BEI97" s="14"/>
      <c r="BEJ97" s="14"/>
      <c r="BEK97" s="14"/>
      <c r="BEL97" s="14"/>
      <c r="BEM97" s="14"/>
      <c r="BEN97" s="14"/>
      <c r="BEO97" s="14"/>
      <c r="BEP97" s="14"/>
      <c r="BEQ97" s="14"/>
      <c r="BER97" s="14"/>
      <c r="BES97" s="14"/>
      <c r="BET97" s="14"/>
      <c r="BEU97" s="14"/>
      <c r="BEV97" s="14"/>
      <c r="BEW97" s="14"/>
      <c r="BEX97" s="14"/>
      <c r="BEY97" s="14"/>
      <c r="BEZ97" s="14"/>
      <c r="BFA97" s="14"/>
      <c r="BFB97" s="14"/>
      <c r="BFC97" s="14"/>
      <c r="BFD97" s="14"/>
      <c r="BFE97" s="14"/>
      <c r="BFF97" s="14"/>
      <c r="BFG97" s="14"/>
      <c r="BFH97" s="14"/>
      <c r="BFI97" s="14"/>
      <c r="BFJ97" s="14"/>
      <c r="BFK97" s="14"/>
      <c r="BFL97" s="14"/>
      <c r="BFM97" s="14"/>
      <c r="BFN97" s="14"/>
      <c r="BFO97" s="14"/>
      <c r="BFP97" s="14"/>
      <c r="BFQ97" s="14"/>
      <c r="BFR97" s="14"/>
      <c r="BFS97" s="14"/>
      <c r="BFT97" s="14"/>
      <c r="BFU97" s="14"/>
      <c r="BFV97" s="14"/>
      <c r="BFW97" s="14"/>
      <c r="BFX97" s="14"/>
      <c r="BFY97" s="14"/>
      <c r="BFZ97" s="14"/>
      <c r="BGA97" s="14"/>
      <c r="BGB97" s="14"/>
      <c r="BGC97" s="14"/>
      <c r="BGD97" s="14"/>
      <c r="BGE97" s="14"/>
      <c r="BGF97" s="14"/>
      <c r="BGG97" s="14"/>
      <c r="BGH97" s="14"/>
      <c r="BGI97" s="14"/>
      <c r="BGJ97" s="14"/>
      <c r="BGK97" s="14"/>
      <c r="BGL97" s="14"/>
      <c r="BGM97" s="14"/>
      <c r="BGN97" s="14"/>
      <c r="BGO97" s="14"/>
      <c r="BGP97" s="14"/>
      <c r="BGQ97" s="14"/>
      <c r="BGR97" s="14"/>
      <c r="BGS97" s="14"/>
      <c r="BGT97" s="14"/>
      <c r="BGU97" s="14"/>
      <c r="BGV97" s="14"/>
      <c r="BGW97" s="14"/>
      <c r="BGX97" s="14"/>
      <c r="BGY97" s="14"/>
      <c r="BGZ97" s="14"/>
      <c r="BHA97" s="14"/>
      <c r="BHB97" s="14"/>
      <c r="BHC97" s="14"/>
      <c r="BHD97" s="14"/>
      <c r="BHE97" s="14"/>
      <c r="BHF97" s="14"/>
      <c r="BHG97" s="14"/>
      <c r="BHH97" s="14"/>
      <c r="BHI97" s="14"/>
      <c r="BHJ97" s="14"/>
      <c r="BHK97" s="14"/>
      <c r="BHL97" s="14"/>
      <c r="BHM97" s="14"/>
      <c r="BHN97" s="14"/>
      <c r="BHO97" s="14"/>
      <c r="BHP97" s="14"/>
      <c r="BHQ97" s="14"/>
      <c r="BHR97" s="14"/>
      <c r="BHS97" s="14"/>
      <c r="BHT97" s="14"/>
      <c r="BHU97" s="14"/>
      <c r="BHV97" s="14"/>
      <c r="BHW97" s="14"/>
      <c r="BHX97" s="14"/>
      <c r="BHY97" s="14"/>
      <c r="BHZ97" s="14"/>
      <c r="BIA97" s="14"/>
      <c r="BIB97" s="14"/>
      <c r="BIC97" s="14"/>
      <c r="BID97" s="14"/>
      <c r="BIE97" s="14"/>
      <c r="BIF97" s="14"/>
      <c r="BIG97" s="14"/>
      <c r="BIH97" s="14"/>
      <c r="BII97" s="14"/>
      <c r="BIJ97" s="14"/>
      <c r="BIK97" s="14"/>
      <c r="BIL97" s="14"/>
      <c r="BIM97" s="14"/>
      <c r="BIN97" s="14"/>
      <c r="BIO97" s="14"/>
      <c r="BIP97" s="14"/>
      <c r="BIQ97" s="14"/>
      <c r="BIR97" s="14"/>
      <c r="BIS97" s="14"/>
      <c r="BIT97" s="14"/>
      <c r="BIU97" s="14"/>
      <c r="BIV97" s="14"/>
      <c r="BIW97" s="14"/>
      <c r="BIX97" s="14"/>
      <c r="BIY97" s="14"/>
      <c r="BIZ97" s="14"/>
      <c r="BJA97" s="14"/>
      <c r="BJB97" s="14"/>
      <c r="BJC97" s="14"/>
      <c r="BJD97" s="14"/>
      <c r="BJE97" s="14"/>
      <c r="BJF97" s="14"/>
      <c r="BJG97" s="14"/>
      <c r="BJH97" s="14"/>
      <c r="BJI97" s="14"/>
      <c r="BJJ97" s="14"/>
      <c r="BJK97" s="14"/>
      <c r="BJL97" s="14"/>
      <c r="BJM97" s="14"/>
      <c r="BJN97" s="14"/>
      <c r="BJO97" s="14"/>
      <c r="BJP97" s="14"/>
      <c r="BJQ97" s="14"/>
      <c r="BJR97" s="14"/>
      <c r="BJS97" s="14"/>
      <c r="BJT97" s="14"/>
      <c r="BJU97" s="14"/>
      <c r="BJV97" s="14"/>
      <c r="BJW97" s="14"/>
      <c r="BJX97" s="14"/>
      <c r="BJY97" s="14"/>
      <c r="BJZ97" s="14"/>
      <c r="BKA97" s="14"/>
      <c r="BKB97" s="14"/>
      <c r="BKC97" s="14"/>
      <c r="BKD97" s="14"/>
      <c r="BKE97" s="14"/>
      <c r="BKF97" s="14"/>
      <c r="BKG97" s="14"/>
      <c r="BKH97" s="14"/>
      <c r="BKI97" s="14"/>
      <c r="BKJ97" s="14"/>
      <c r="BKK97" s="14"/>
      <c r="BKL97" s="14"/>
      <c r="BKM97" s="14"/>
      <c r="BKN97" s="14"/>
      <c r="BKO97" s="14"/>
      <c r="BKP97" s="14"/>
      <c r="BKQ97" s="14"/>
      <c r="BKR97" s="14"/>
      <c r="BKS97" s="14"/>
      <c r="BKT97" s="14"/>
      <c r="BKU97" s="14"/>
      <c r="BKV97" s="14"/>
      <c r="BKW97" s="14"/>
      <c r="BKX97" s="14"/>
      <c r="BKY97" s="14"/>
      <c r="BKZ97" s="14"/>
      <c r="BLA97" s="14"/>
      <c r="BLB97" s="14"/>
      <c r="BLC97" s="14"/>
      <c r="BLD97" s="14"/>
      <c r="BLE97" s="14"/>
      <c r="BLF97" s="14"/>
      <c r="BLG97" s="14"/>
      <c r="BLH97" s="14"/>
      <c r="BLI97" s="14"/>
      <c r="BLJ97" s="14"/>
      <c r="BLK97" s="14"/>
      <c r="BLL97" s="14"/>
      <c r="BLM97" s="14"/>
      <c r="BLN97" s="14"/>
      <c r="BLO97" s="14"/>
      <c r="BLP97" s="14"/>
      <c r="BLQ97" s="14"/>
      <c r="BLR97" s="14"/>
      <c r="BLS97" s="14"/>
      <c r="BLT97" s="14"/>
      <c r="BLU97" s="14"/>
      <c r="BLV97" s="14"/>
      <c r="BLW97" s="14"/>
      <c r="BLX97" s="14"/>
      <c r="BLY97" s="14"/>
      <c r="BLZ97" s="14"/>
      <c r="BMA97" s="14"/>
      <c r="BMB97" s="14"/>
      <c r="BMC97" s="14"/>
      <c r="BMD97" s="14"/>
      <c r="BME97" s="14"/>
      <c r="BMF97" s="14"/>
      <c r="BMG97" s="14"/>
      <c r="BMH97" s="14"/>
      <c r="BMI97" s="14"/>
      <c r="BMJ97" s="14"/>
      <c r="BMK97" s="14"/>
      <c r="BML97" s="14"/>
      <c r="BMM97" s="14"/>
      <c r="BMN97" s="14"/>
      <c r="BMO97" s="14"/>
      <c r="BMP97" s="14"/>
      <c r="BMQ97" s="14"/>
      <c r="BMR97" s="14"/>
      <c r="BMS97" s="14"/>
      <c r="BMT97" s="14"/>
      <c r="BMU97" s="14"/>
      <c r="BMV97" s="14"/>
      <c r="BMW97" s="14"/>
      <c r="BMX97" s="14"/>
      <c r="BMY97" s="14"/>
      <c r="BMZ97" s="14"/>
      <c r="BNA97" s="14"/>
      <c r="BNB97" s="14"/>
      <c r="BNC97" s="14"/>
      <c r="BND97" s="14"/>
      <c r="BNE97" s="14"/>
      <c r="BNF97" s="14"/>
      <c r="BNG97" s="14"/>
      <c r="BNH97" s="14"/>
      <c r="BNI97" s="14"/>
      <c r="BNJ97" s="14"/>
      <c r="BNK97" s="14"/>
      <c r="BNL97" s="14"/>
      <c r="BNM97" s="14"/>
      <c r="BNN97" s="14"/>
      <c r="BNO97" s="14"/>
      <c r="BNP97" s="14"/>
      <c r="BNQ97" s="14"/>
      <c r="BNR97" s="14"/>
      <c r="BNS97" s="14"/>
      <c r="BNT97" s="14"/>
      <c r="BNU97" s="14"/>
      <c r="BNV97" s="14"/>
      <c r="BNW97" s="14"/>
      <c r="BNX97" s="14"/>
      <c r="BNY97" s="14"/>
      <c r="BNZ97" s="14"/>
      <c r="BOA97" s="14"/>
      <c r="BOB97" s="14"/>
      <c r="BOC97" s="14"/>
      <c r="BOD97" s="14"/>
      <c r="BOE97" s="14"/>
      <c r="BOF97" s="14"/>
      <c r="BOG97" s="14"/>
      <c r="BOH97" s="14"/>
      <c r="BOI97" s="14"/>
      <c r="BOJ97" s="14"/>
      <c r="BOK97" s="14"/>
      <c r="BOL97" s="14"/>
      <c r="BOM97" s="14"/>
      <c r="BON97" s="14"/>
      <c r="BOO97" s="14"/>
      <c r="BOP97" s="14"/>
      <c r="BOQ97" s="14"/>
      <c r="BOR97" s="14"/>
      <c r="BOS97" s="14"/>
      <c r="BOT97" s="14"/>
      <c r="BOU97" s="14"/>
      <c r="BOV97" s="14"/>
      <c r="BOW97" s="14"/>
      <c r="BOX97" s="14"/>
      <c r="BOY97" s="14"/>
      <c r="BOZ97" s="14"/>
      <c r="BPA97" s="14"/>
      <c r="BPB97" s="14"/>
      <c r="BPC97" s="14"/>
      <c r="BPD97" s="14"/>
      <c r="BPE97" s="14"/>
      <c r="BPF97" s="14"/>
      <c r="BPG97" s="14"/>
      <c r="BPH97" s="14"/>
      <c r="BPI97" s="14"/>
      <c r="BPJ97" s="14"/>
      <c r="BPK97" s="14"/>
      <c r="BPL97" s="14"/>
      <c r="BPM97" s="14"/>
      <c r="BPN97" s="14"/>
      <c r="BPO97" s="14"/>
      <c r="BPP97" s="14"/>
      <c r="BPQ97" s="14"/>
      <c r="BPR97" s="14"/>
      <c r="BPS97" s="14"/>
      <c r="BPT97" s="14"/>
      <c r="BPU97" s="14"/>
      <c r="BPV97" s="14"/>
      <c r="BPW97" s="14"/>
      <c r="BPX97" s="14"/>
      <c r="BPY97" s="14"/>
      <c r="BPZ97" s="14"/>
      <c r="BQA97" s="14"/>
      <c r="BQB97" s="14"/>
      <c r="BQC97" s="14"/>
      <c r="BQD97" s="14"/>
      <c r="BQE97" s="14"/>
      <c r="BQF97" s="14"/>
      <c r="BQG97" s="14"/>
      <c r="BQH97" s="14"/>
      <c r="BQI97" s="14"/>
      <c r="BQJ97" s="14"/>
      <c r="BQK97" s="14"/>
      <c r="BQL97" s="14"/>
      <c r="BQM97" s="14"/>
      <c r="BQN97" s="14"/>
      <c r="BQO97" s="14"/>
      <c r="BQP97" s="14"/>
      <c r="BQQ97" s="14"/>
      <c r="BQR97" s="14"/>
      <c r="BQS97" s="14"/>
      <c r="BQT97" s="14"/>
      <c r="BQU97" s="14"/>
      <c r="BQV97" s="14"/>
      <c r="BQW97" s="14"/>
      <c r="BQX97" s="14"/>
      <c r="BQY97" s="14"/>
      <c r="BQZ97" s="14"/>
      <c r="BRA97" s="14"/>
      <c r="BRB97" s="14"/>
      <c r="BRC97" s="14"/>
      <c r="BRD97" s="14"/>
      <c r="BRE97" s="14"/>
      <c r="BRF97" s="14"/>
      <c r="BRG97" s="14"/>
      <c r="BRH97" s="14"/>
      <c r="BRI97" s="14"/>
      <c r="BRJ97" s="14"/>
      <c r="BRK97" s="14"/>
      <c r="BRL97" s="14"/>
      <c r="BRM97" s="14"/>
      <c r="BRN97" s="14"/>
      <c r="BRO97" s="14"/>
      <c r="BRP97" s="14"/>
      <c r="BRQ97" s="14"/>
      <c r="BRR97" s="14"/>
      <c r="BRS97" s="14"/>
      <c r="BRT97" s="14"/>
      <c r="BRU97" s="14"/>
      <c r="BRV97" s="14"/>
      <c r="BRW97" s="14"/>
      <c r="BRX97" s="14"/>
      <c r="BRY97" s="14"/>
      <c r="BRZ97" s="14"/>
      <c r="BSA97" s="14"/>
      <c r="BSB97" s="14"/>
      <c r="BSC97" s="14"/>
      <c r="BSD97" s="14"/>
      <c r="BSE97" s="14"/>
      <c r="BSF97" s="14"/>
      <c r="BSG97" s="14"/>
      <c r="BSH97" s="14"/>
      <c r="BSI97" s="14"/>
      <c r="BSJ97" s="14"/>
      <c r="BSK97" s="14"/>
      <c r="BSL97" s="14"/>
      <c r="BSM97" s="14"/>
      <c r="BSN97" s="14"/>
      <c r="BSO97" s="14"/>
      <c r="BSP97" s="14"/>
      <c r="BSQ97" s="14"/>
      <c r="BSR97" s="14"/>
      <c r="BSS97" s="14"/>
      <c r="BST97" s="14"/>
      <c r="BSU97" s="14"/>
      <c r="BSV97" s="14"/>
      <c r="BSW97" s="14"/>
      <c r="BSX97" s="14"/>
      <c r="BSY97" s="14"/>
      <c r="BSZ97" s="14"/>
      <c r="BTA97" s="14"/>
      <c r="BTB97" s="14"/>
      <c r="BTC97" s="14"/>
      <c r="BTD97" s="14"/>
      <c r="BTE97" s="14"/>
      <c r="BTF97" s="14"/>
      <c r="BTG97" s="14"/>
      <c r="BTH97" s="14"/>
      <c r="BTI97" s="14"/>
      <c r="BTJ97" s="14"/>
      <c r="BTK97" s="14"/>
      <c r="BTL97" s="14"/>
      <c r="BTM97" s="14"/>
      <c r="BTN97" s="14"/>
      <c r="BTO97" s="14"/>
      <c r="BTP97" s="14"/>
      <c r="BTQ97" s="14"/>
      <c r="BTR97" s="14"/>
      <c r="BTS97" s="14"/>
      <c r="BTT97" s="14"/>
      <c r="BTU97" s="14"/>
      <c r="BTV97" s="14"/>
      <c r="BTW97" s="14"/>
      <c r="BTX97" s="14"/>
      <c r="BTY97" s="14"/>
      <c r="BTZ97" s="14"/>
      <c r="BUA97" s="14"/>
      <c r="BUB97" s="14"/>
      <c r="BUC97" s="14"/>
      <c r="BUD97" s="14"/>
      <c r="BUE97" s="14"/>
      <c r="BUF97" s="14"/>
      <c r="BUG97" s="14"/>
      <c r="BUH97" s="14"/>
      <c r="BUI97" s="14"/>
      <c r="BUJ97" s="14"/>
      <c r="BUK97" s="14"/>
      <c r="BUL97" s="14"/>
      <c r="BUM97" s="14"/>
      <c r="BUN97" s="14"/>
      <c r="BUO97" s="14"/>
      <c r="BUP97" s="14"/>
      <c r="BUQ97" s="14"/>
      <c r="BUR97" s="14"/>
      <c r="BUS97" s="14"/>
      <c r="BUT97" s="14"/>
      <c r="BUU97" s="14"/>
      <c r="BUV97" s="14"/>
      <c r="BUW97" s="14"/>
      <c r="BUX97" s="14"/>
      <c r="BUY97" s="14"/>
      <c r="BUZ97" s="14"/>
      <c r="BVA97" s="14"/>
      <c r="BVB97" s="14"/>
      <c r="BVC97" s="14"/>
      <c r="BVD97" s="14"/>
      <c r="BVE97" s="14"/>
      <c r="BVF97" s="14"/>
      <c r="BVG97" s="14"/>
      <c r="BVH97" s="14"/>
      <c r="BVI97" s="14"/>
      <c r="BVJ97" s="14"/>
      <c r="BVK97" s="14"/>
      <c r="BVL97" s="14"/>
      <c r="BVM97" s="14"/>
      <c r="BVN97" s="14"/>
      <c r="BVO97" s="14"/>
      <c r="BVP97" s="14"/>
      <c r="BVQ97" s="14"/>
      <c r="BVR97" s="14"/>
      <c r="BVS97" s="14"/>
      <c r="BVT97" s="14"/>
      <c r="BVU97" s="14"/>
      <c r="BVV97" s="14"/>
      <c r="BVW97" s="14"/>
      <c r="BVX97" s="14"/>
      <c r="BVY97" s="14"/>
      <c r="BVZ97" s="14"/>
      <c r="BWA97" s="14"/>
      <c r="BWB97" s="14"/>
      <c r="BWC97" s="14"/>
      <c r="BWD97" s="14"/>
      <c r="BWE97" s="14"/>
      <c r="BWF97" s="14"/>
      <c r="BWG97" s="14"/>
      <c r="BWH97" s="14"/>
      <c r="BWI97" s="14"/>
      <c r="BWJ97" s="14"/>
      <c r="BWK97" s="14"/>
      <c r="BWL97" s="14"/>
      <c r="BWM97" s="14"/>
      <c r="BWN97" s="14"/>
      <c r="BWO97" s="14"/>
      <c r="BWP97" s="14"/>
      <c r="BWQ97" s="14"/>
      <c r="BWR97" s="14"/>
      <c r="BWS97" s="14"/>
      <c r="BWT97" s="14"/>
      <c r="BWU97" s="14"/>
      <c r="BWV97" s="14"/>
      <c r="BWW97" s="14"/>
      <c r="BWX97" s="14"/>
      <c r="BWY97" s="14"/>
      <c r="BWZ97" s="14"/>
      <c r="BXA97" s="14"/>
      <c r="BXB97" s="14"/>
      <c r="BXC97" s="14"/>
      <c r="BXD97" s="14"/>
      <c r="BXE97" s="14"/>
      <c r="BXF97" s="14"/>
      <c r="BXG97" s="14"/>
      <c r="BXH97" s="14"/>
      <c r="BXI97" s="14"/>
      <c r="BXJ97" s="14"/>
      <c r="BXK97" s="14"/>
      <c r="BXL97" s="14"/>
      <c r="BXM97" s="14"/>
      <c r="BXN97" s="14"/>
      <c r="BXO97" s="14"/>
      <c r="BXP97" s="14"/>
      <c r="BXQ97" s="14"/>
      <c r="BXR97" s="14"/>
      <c r="BXS97" s="14"/>
      <c r="BXT97" s="14"/>
      <c r="BXU97" s="14"/>
      <c r="BXV97" s="14"/>
      <c r="BXW97" s="14"/>
      <c r="BXX97" s="14"/>
      <c r="BXY97" s="14"/>
      <c r="BXZ97" s="14"/>
      <c r="BYA97" s="14"/>
      <c r="BYB97" s="14"/>
      <c r="BYC97" s="14"/>
      <c r="BYD97" s="14"/>
      <c r="BYE97" s="14"/>
      <c r="BYF97" s="14"/>
      <c r="BYG97" s="14"/>
      <c r="BYH97" s="14"/>
      <c r="BYI97" s="14"/>
      <c r="BYJ97" s="14"/>
      <c r="BYK97" s="14"/>
      <c r="BYL97" s="14"/>
      <c r="BYM97" s="14"/>
      <c r="BYN97" s="14"/>
      <c r="BYO97" s="14"/>
      <c r="BYP97" s="14"/>
      <c r="BYQ97" s="14"/>
      <c r="BYR97" s="14"/>
      <c r="BYS97" s="14"/>
      <c r="BYT97" s="14"/>
      <c r="BYU97" s="14"/>
      <c r="BYV97" s="14"/>
      <c r="BYW97" s="14"/>
      <c r="BYX97" s="14"/>
      <c r="BYY97" s="14"/>
      <c r="BYZ97" s="14"/>
      <c r="BZA97" s="14"/>
      <c r="BZB97" s="14"/>
      <c r="BZC97" s="14"/>
      <c r="BZD97" s="14"/>
      <c r="BZE97" s="14"/>
      <c r="BZF97" s="14"/>
      <c r="BZG97" s="14"/>
      <c r="BZH97" s="14"/>
      <c r="BZI97" s="14"/>
      <c r="BZJ97" s="14"/>
      <c r="BZK97" s="14"/>
      <c r="BZL97" s="14"/>
      <c r="BZM97" s="14"/>
      <c r="BZN97" s="14"/>
      <c r="BZO97" s="14"/>
      <c r="BZP97" s="14"/>
      <c r="BZQ97" s="14"/>
      <c r="BZR97" s="14"/>
      <c r="BZS97" s="14"/>
      <c r="BZT97" s="14"/>
      <c r="BZU97" s="14"/>
      <c r="BZV97" s="14"/>
      <c r="BZW97" s="14"/>
      <c r="BZX97" s="14"/>
      <c r="BZY97" s="14"/>
      <c r="BZZ97" s="14"/>
      <c r="CAA97" s="14"/>
      <c r="CAB97" s="14"/>
      <c r="CAC97" s="14"/>
      <c r="CAD97" s="14"/>
      <c r="CAE97" s="14"/>
      <c r="CAF97" s="14"/>
      <c r="CAG97" s="14"/>
      <c r="CAH97" s="14"/>
      <c r="CAI97" s="14"/>
      <c r="CAJ97" s="14"/>
      <c r="CAK97" s="14"/>
      <c r="CAL97" s="14"/>
      <c r="CAM97" s="14"/>
      <c r="CAN97" s="14"/>
      <c r="CAO97" s="14"/>
      <c r="CAP97" s="14"/>
      <c r="CAQ97" s="14"/>
      <c r="CAR97" s="14"/>
      <c r="CAS97" s="14"/>
      <c r="CAT97" s="14"/>
      <c r="CAU97" s="14"/>
      <c r="CAV97" s="14"/>
      <c r="CAW97" s="14"/>
      <c r="CAX97" s="14"/>
      <c r="CAY97" s="14"/>
      <c r="CAZ97" s="14"/>
      <c r="CBA97" s="14"/>
      <c r="CBB97" s="14"/>
      <c r="CBC97" s="14"/>
      <c r="CBD97" s="14"/>
      <c r="CBE97" s="14"/>
      <c r="CBF97" s="14"/>
      <c r="CBG97" s="14"/>
      <c r="CBH97" s="14"/>
      <c r="CBI97" s="14"/>
      <c r="CBJ97" s="14"/>
      <c r="CBK97" s="14"/>
      <c r="CBL97" s="14"/>
      <c r="CBM97" s="14"/>
      <c r="CBN97" s="14"/>
      <c r="CBO97" s="14"/>
      <c r="CBP97" s="14"/>
      <c r="CBQ97" s="14"/>
      <c r="CBR97" s="14"/>
      <c r="CBS97" s="14"/>
      <c r="CBT97" s="14"/>
      <c r="CBU97" s="14"/>
      <c r="CBV97" s="14"/>
      <c r="CBW97" s="14"/>
      <c r="CBX97" s="14"/>
      <c r="CBY97" s="14"/>
      <c r="CBZ97" s="14"/>
      <c r="CCA97" s="14"/>
      <c r="CCB97" s="14"/>
      <c r="CCC97" s="14"/>
      <c r="CCD97" s="14"/>
      <c r="CCE97" s="14"/>
      <c r="CCF97" s="14"/>
      <c r="CCG97" s="14"/>
      <c r="CCH97" s="14"/>
      <c r="CCI97" s="14"/>
      <c r="CCJ97" s="14"/>
      <c r="CCK97" s="14"/>
      <c r="CCL97" s="14"/>
      <c r="CCM97" s="14"/>
      <c r="CCN97" s="14"/>
      <c r="CCO97" s="14"/>
      <c r="CCP97" s="14"/>
      <c r="CCQ97" s="14"/>
      <c r="CCR97" s="14"/>
      <c r="CCS97" s="14"/>
      <c r="CCT97" s="14"/>
      <c r="CCU97" s="14"/>
      <c r="CCV97" s="14"/>
      <c r="CCW97" s="14"/>
      <c r="CCX97" s="14"/>
      <c r="CCY97" s="14"/>
      <c r="CCZ97" s="14"/>
      <c r="CDA97" s="14"/>
      <c r="CDB97" s="14"/>
      <c r="CDC97" s="14"/>
      <c r="CDD97" s="14"/>
      <c r="CDE97" s="14"/>
      <c r="CDF97" s="14"/>
      <c r="CDG97" s="14"/>
      <c r="CDH97" s="14"/>
      <c r="CDI97" s="14"/>
      <c r="CDJ97" s="14"/>
      <c r="CDK97" s="14"/>
      <c r="CDL97" s="14"/>
      <c r="CDM97" s="14"/>
      <c r="CDN97" s="14"/>
      <c r="CDO97" s="14"/>
      <c r="CDP97" s="14"/>
      <c r="CDQ97" s="14"/>
      <c r="CDR97" s="14"/>
      <c r="CDS97" s="14"/>
      <c r="CDT97" s="14"/>
      <c r="CDU97" s="14"/>
      <c r="CDV97" s="14"/>
      <c r="CDW97" s="14"/>
      <c r="CDX97" s="14"/>
      <c r="CDY97" s="14"/>
      <c r="CDZ97" s="14"/>
      <c r="CEA97" s="14"/>
      <c r="CEB97" s="14"/>
      <c r="CEC97" s="14"/>
      <c r="CED97" s="14"/>
      <c r="CEE97" s="14"/>
      <c r="CEF97" s="14"/>
      <c r="CEG97" s="14"/>
      <c r="CEH97" s="14"/>
      <c r="CEI97" s="14"/>
      <c r="CEJ97" s="14"/>
      <c r="CEK97" s="14"/>
      <c r="CEL97" s="14"/>
      <c r="CEM97" s="14"/>
      <c r="CEN97" s="14"/>
      <c r="CEO97" s="14"/>
      <c r="CEP97" s="14"/>
      <c r="CEQ97" s="14"/>
      <c r="CER97" s="14"/>
      <c r="CES97" s="14"/>
      <c r="CET97" s="14"/>
      <c r="CEU97" s="14"/>
      <c r="CEV97" s="14"/>
      <c r="CEW97" s="14"/>
      <c r="CEX97" s="14"/>
      <c r="CEY97" s="14"/>
      <c r="CEZ97" s="14"/>
      <c r="CFA97" s="14"/>
      <c r="CFB97" s="14"/>
      <c r="CFC97" s="14"/>
      <c r="CFD97" s="14"/>
      <c r="CFE97" s="14"/>
      <c r="CFF97" s="14"/>
      <c r="CFG97" s="14"/>
      <c r="CFH97" s="14"/>
      <c r="CFI97" s="14"/>
      <c r="CFJ97" s="14"/>
      <c r="CFK97" s="14"/>
      <c r="CFL97" s="14"/>
      <c r="CFM97" s="14"/>
      <c r="CFN97" s="14"/>
      <c r="CFO97" s="14"/>
      <c r="CFP97" s="14"/>
      <c r="CFQ97" s="14"/>
      <c r="CFR97" s="14"/>
      <c r="CFS97" s="14"/>
      <c r="CFT97" s="14"/>
      <c r="CFU97" s="14"/>
      <c r="CFV97" s="14"/>
      <c r="CFW97" s="14"/>
      <c r="CFX97" s="14"/>
      <c r="CFY97" s="14"/>
      <c r="CFZ97" s="14"/>
      <c r="CGA97" s="14"/>
      <c r="CGB97" s="14"/>
      <c r="CGC97" s="14"/>
      <c r="CGD97" s="14"/>
      <c r="CGE97" s="14"/>
      <c r="CGF97" s="14"/>
      <c r="CGG97" s="14"/>
      <c r="CGH97" s="14"/>
      <c r="CGI97" s="14"/>
      <c r="CGJ97" s="14"/>
      <c r="CGK97" s="14"/>
      <c r="CGL97" s="14"/>
      <c r="CGM97" s="14"/>
      <c r="CGN97" s="14"/>
      <c r="CGO97" s="14"/>
      <c r="CGP97" s="14"/>
      <c r="CGQ97" s="14"/>
      <c r="CGR97" s="14"/>
      <c r="CGS97" s="14"/>
      <c r="CGT97" s="14"/>
      <c r="CGU97" s="14"/>
      <c r="CGV97" s="14"/>
      <c r="CGW97" s="14"/>
      <c r="CGX97" s="14"/>
      <c r="CGY97" s="14"/>
      <c r="CGZ97" s="14"/>
      <c r="CHA97" s="14"/>
      <c r="CHB97" s="14"/>
      <c r="CHC97" s="14"/>
      <c r="CHD97" s="14"/>
      <c r="CHE97" s="14"/>
      <c r="CHF97" s="14"/>
      <c r="CHG97" s="14"/>
      <c r="CHH97" s="14"/>
      <c r="CHI97" s="14"/>
      <c r="CHJ97" s="14"/>
      <c r="CHK97" s="14"/>
      <c r="CHL97" s="14"/>
      <c r="CHM97" s="14"/>
      <c r="CHN97" s="14"/>
      <c r="CHO97" s="14"/>
      <c r="CHP97" s="14"/>
      <c r="CHQ97" s="14"/>
      <c r="CHR97" s="14"/>
      <c r="CHS97" s="14"/>
      <c r="CHT97" s="14"/>
      <c r="CHU97" s="14"/>
      <c r="CHV97" s="14"/>
      <c r="CHW97" s="14"/>
      <c r="CHX97" s="14"/>
      <c r="CHY97" s="14"/>
      <c r="CHZ97" s="14"/>
      <c r="CIA97" s="14"/>
      <c r="CIB97" s="14"/>
      <c r="CIC97" s="14"/>
      <c r="CID97" s="14"/>
      <c r="CIE97" s="14"/>
      <c r="CIF97" s="14"/>
      <c r="CIG97" s="14"/>
      <c r="CIH97" s="14"/>
      <c r="CII97" s="14"/>
      <c r="CIJ97" s="14"/>
      <c r="CIK97" s="14"/>
      <c r="CIL97" s="14"/>
      <c r="CIM97" s="14"/>
      <c r="CIN97" s="14"/>
      <c r="CIO97" s="14"/>
      <c r="CIP97" s="14"/>
      <c r="CIQ97" s="14"/>
      <c r="CIR97" s="14"/>
      <c r="CIS97" s="14"/>
      <c r="CIT97" s="14"/>
      <c r="CIU97" s="14"/>
      <c r="CIV97" s="14"/>
      <c r="CIW97" s="14"/>
      <c r="CIX97" s="14"/>
      <c r="CIY97" s="14"/>
      <c r="CIZ97" s="14"/>
      <c r="CJA97" s="14"/>
      <c r="CJB97" s="14"/>
      <c r="CJC97" s="14"/>
      <c r="CJD97" s="14"/>
      <c r="CJE97" s="14"/>
      <c r="CJF97" s="14"/>
      <c r="CJG97" s="14"/>
      <c r="CJH97" s="14"/>
      <c r="CJI97" s="14"/>
      <c r="CJJ97" s="14"/>
      <c r="CJK97" s="14"/>
      <c r="CJL97" s="14"/>
      <c r="CJM97" s="14"/>
      <c r="CJN97" s="14"/>
      <c r="CJO97" s="14"/>
      <c r="CJP97" s="14"/>
      <c r="CJQ97" s="14"/>
      <c r="CJR97" s="14"/>
      <c r="CJS97" s="14"/>
      <c r="CJT97" s="14"/>
      <c r="CJU97" s="14"/>
      <c r="CJV97" s="14"/>
      <c r="CJW97" s="14"/>
      <c r="CJX97" s="14"/>
      <c r="CJY97" s="14"/>
      <c r="CJZ97" s="14"/>
      <c r="CKA97" s="14"/>
      <c r="CKB97" s="14"/>
      <c r="CKC97" s="14"/>
      <c r="CKD97" s="14"/>
      <c r="CKE97" s="14"/>
      <c r="CKF97" s="14"/>
      <c r="CKG97" s="14"/>
      <c r="CKH97" s="14"/>
      <c r="CKI97" s="14"/>
      <c r="CKJ97" s="14"/>
      <c r="CKK97" s="14"/>
      <c r="CKL97" s="14"/>
      <c r="CKM97" s="14"/>
      <c r="CKN97" s="14"/>
      <c r="CKO97" s="14"/>
      <c r="CKP97" s="14"/>
      <c r="CKQ97" s="14"/>
      <c r="CKR97" s="14"/>
      <c r="CKS97" s="14"/>
      <c r="CKT97" s="14"/>
      <c r="CKU97" s="14"/>
      <c r="CKV97" s="14"/>
      <c r="CKW97" s="14"/>
      <c r="CKX97" s="14"/>
      <c r="CKY97" s="14"/>
      <c r="CKZ97" s="14"/>
      <c r="CLA97" s="14"/>
      <c r="CLB97" s="14"/>
      <c r="CLC97" s="14"/>
      <c r="CLD97" s="14"/>
      <c r="CLE97" s="14"/>
      <c r="CLF97" s="14"/>
      <c r="CLG97" s="14"/>
      <c r="CLH97" s="14"/>
      <c r="CLI97" s="14"/>
      <c r="CLJ97" s="14"/>
      <c r="CLK97" s="14"/>
      <c r="CLL97" s="14"/>
      <c r="CLM97" s="14"/>
      <c r="CLN97" s="14"/>
      <c r="CLO97" s="14"/>
      <c r="CLP97" s="14"/>
      <c r="CLQ97" s="14"/>
      <c r="CLR97" s="14"/>
      <c r="CLS97" s="14"/>
      <c r="CLT97" s="14"/>
      <c r="CLU97" s="14"/>
      <c r="CLV97" s="14"/>
      <c r="CLW97" s="14"/>
      <c r="CLX97" s="14"/>
      <c r="CLY97" s="14"/>
      <c r="CLZ97" s="14"/>
      <c r="CMA97" s="14"/>
      <c r="CMB97" s="14"/>
      <c r="CMC97" s="14"/>
      <c r="CMD97" s="14"/>
      <c r="CME97" s="14"/>
      <c r="CMF97" s="14"/>
      <c r="CMG97" s="14"/>
      <c r="CMH97" s="14"/>
      <c r="CMI97" s="14"/>
      <c r="CMJ97" s="14"/>
      <c r="CMK97" s="14"/>
      <c r="CML97" s="14"/>
      <c r="CMM97" s="14"/>
      <c r="CMN97" s="14"/>
      <c r="CMO97" s="14"/>
      <c r="CMP97" s="14"/>
      <c r="CMQ97" s="14"/>
      <c r="CMR97" s="14"/>
      <c r="CMS97" s="14"/>
      <c r="CMT97" s="14"/>
      <c r="CMU97" s="14"/>
      <c r="CMV97" s="14"/>
      <c r="CMW97" s="14"/>
      <c r="CMX97" s="14"/>
      <c r="CMY97" s="14"/>
      <c r="CMZ97" s="14"/>
      <c r="CNA97" s="14"/>
      <c r="CNB97" s="14"/>
      <c r="CNC97" s="14"/>
      <c r="CND97" s="14"/>
      <c r="CNE97" s="14"/>
      <c r="CNF97" s="14"/>
      <c r="CNG97" s="14"/>
      <c r="CNH97" s="14"/>
      <c r="CNI97" s="14"/>
      <c r="CNJ97" s="14"/>
      <c r="CNK97" s="14"/>
      <c r="CNL97" s="14"/>
      <c r="CNM97" s="14"/>
      <c r="CNN97" s="14"/>
      <c r="CNO97" s="14"/>
      <c r="CNP97" s="14"/>
      <c r="CNQ97" s="14"/>
      <c r="CNR97" s="14"/>
      <c r="CNS97" s="14"/>
      <c r="CNT97" s="14"/>
      <c r="CNU97" s="14"/>
      <c r="CNV97" s="14"/>
      <c r="CNW97" s="14"/>
      <c r="CNX97" s="14"/>
      <c r="CNY97" s="14"/>
      <c r="CNZ97" s="14"/>
      <c r="COA97" s="14"/>
      <c r="COB97" s="14"/>
      <c r="COC97" s="14"/>
      <c r="COD97" s="14"/>
      <c r="COE97" s="14"/>
      <c r="COF97" s="14"/>
      <c r="COG97" s="14"/>
      <c r="COH97" s="14"/>
      <c r="COI97" s="14"/>
      <c r="COJ97" s="14"/>
      <c r="COK97" s="14"/>
      <c r="COL97" s="14"/>
      <c r="COM97" s="14"/>
      <c r="CON97" s="14"/>
      <c r="COO97" s="14"/>
      <c r="COP97" s="14"/>
      <c r="COQ97" s="14"/>
      <c r="COR97" s="14"/>
      <c r="COS97" s="14"/>
      <c r="COT97" s="14"/>
      <c r="COU97" s="14"/>
      <c r="COV97" s="14"/>
      <c r="COW97" s="14"/>
      <c r="COX97" s="14"/>
      <c r="COY97" s="14"/>
      <c r="COZ97" s="14"/>
      <c r="CPA97" s="14"/>
      <c r="CPB97" s="14"/>
      <c r="CPC97" s="14"/>
      <c r="CPD97" s="14"/>
      <c r="CPE97" s="14"/>
      <c r="CPF97" s="14"/>
      <c r="CPG97" s="14"/>
      <c r="CPH97" s="14"/>
      <c r="CPI97" s="14"/>
      <c r="CPJ97" s="14"/>
      <c r="CPK97" s="14"/>
      <c r="CPL97" s="14"/>
      <c r="CPM97" s="14"/>
      <c r="CPN97" s="14"/>
      <c r="CPO97" s="14"/>
      <c r="CPP97" s="14"/>
      <c r="CPQ97" s="14"/>
      <c r="CPR97" s="14"/>
      <c r="CPS97" s="14"/>
      <c r="CPT97" s="14"/>
      <c r="CPU97" s="14"/>
      <c r="CPV97" s="14"/>
      <c r="CPW97" s="14"/>
      <c r="CPX97" s="14"/>
      <c r="CPY97" s="14"/>
      <c r="CPZ97" s="14"/>
      <c r="CQA97" s="14"/>
      <c r="CQB97" s="14"/>
      <c r="CQC97" s="14"/>
      <c r="CQD97" s="14"/>
      <c r="CQE97" s="14"/>
      <c r="CQF97" s="14"/>
      <c r="CQG97" s="14"/>
      <c r="CQH97" s="14"/>
      <c r="CQI97" s="14"/>
      <c r="CQJ97" s="14"/>
      <c r="CQK97" s="14"/>
      <c r="CQL97" s="14"/>
      <c r="CQM97" s="14"/>
      <c r="CQN97" s="14"/>
      <c r="CQO97" s="14"/>
      <c r="CQP97" s="14"/>
      <c r="CQQ97" s="14"/>
      <c r="CQR97" s="14"/>
      <c r="CQS97" s="14"/>
      <c r="CQT97" s="14"/>
      <c r="CQU97" s="14"/>
      <c r="CQV97" s="14"/>
      <c r="CQW97" s="14"/>
      <c r="CQX97" s="14"/>
      <c r="CQY97" s="14"/>
      <c r="CQZ97" s="14"/>
      <c r="CRA97" s="14"/>
      <c r="CRB97" s="14"/>
      <c r="CRC97" s="14"/>
      <c r="CRD97" s="14"/>
      <c r="CRE97" s="14"/>
      <c r="CRF97" s="14"/>
      <c r="CRG97" s="14"/>
      <c r="CRH97" s="14"/>
      <c r="CRI97" s="14"/>
      <c r="CRJ97" s="14"/>
      <c r="CRK97" s="14"/>
      <c r="CRL97" s="14"/>
      <c r="CRM97" s="14"/>
      <c r="CRN97" s="14"/>
      <c r="CRO97" s="14"/>
      <c r="CRP97" s="14"/>
      <c r="CRQ97" s="14"/>
      <c r="CRR97" s="14"/>
      <c r="CRS97" s="14"/>
      <c r="CRT97" s="14"/>
      <c r="CRU97" s="14"/>
      <c r="CRV97" s="14"/>
      <c r="CRW97" s="14"/>
      <c r="CRX97" s="14"/>
      <c r="CRY97" s="14"/>
      <c r="CRZ97" s="14"/>
      <c r="CSA97" s="14"/>
      <c r="CSB97" s="14"/>
      <c r="CSC97" s="14"/>
      <c r="CSD97" s="14"/>
      <c r="CSE97" s="14"/>
      <c r="CSF97" s="14"/>
      <c r="CSG97" s="14"/>
      <c r="CSH97" s="14"/>
      <c r="CSI97" s="14"/>
      <c r="CSJ97" s="14"/>
      <c r="CSK97" s="14"/>
      <c r="CSL97" s="14"/>
      <c r="CSM97" s="14"/>
      <c r="CSN97" s="14"/>
      <c r="CSO97" s="14"/>
      <c r="CSP97" s="14"/>
      <c r="CSQ97" s="14"/>
      <c r="CSR97" s="14"/>
      <c r="CSS97" s="14"/>
      <c r="CST97" s="14"/>
      <c r="CSU97" s="14"/>
      <c r="CSV97" s="14"/>
      <c r="CSW97" s="14"/>
      <c r="CSX97" s="14"/>
      <c r="CSY97" s="14"/>
      <c r="CSZ97" s="14"/>
      <c r="CTA97" s="14"/>
      <c r="CTB97" s="14"/>
      <c r="CTC97" s="14"/>
      <c r="CTD97" s="14"/>
      <c r="CTE97" s="14"/>
      <c r="CTF97" s="14"/>
      <c r="CTG97" s="14"/>
      <c r="CTH97" s="14"/>
      <c r="CTI97" s="14"/>
      <c r="CTJ97" s="14"/>
      <c r="CTK97" s="14"/>
      <c r="CTL97" s="14"/>
      <c r="CTM97" s="14"/>
      <c r="CTN97" s="14"/>
      <c r="CTO97" s="14"/>
      <c r="CTP97" s="14"/>
      <c r="CTQ97" s="14"/>
      <c r="CTR97" s="14"/>
      <c r="CTS97" s="14"/>
      <c r="CTT97" s="14"/>
      <c r="CTU97" s="14"/>
      <c r="CTV97" s="14"/>
      <c r="CTW97" s="14"/>
      <c r="CTX97" s="14"/>
      <c r="CTY97" s="14"/>
      <c r="CTZ97" s="14"/>
      <c r="CUA97" s="14"/>
      <c r="CUB97" s="14"/>
      <c r="CUC97" s="14"/>
      <c r="CUD97" s="14"/>
      <c r="CUE97" s="14"/>
      <c r="CUF97" s="14"/>
      <c r="CUG97" s="14"/>
      <c r="CUH97" s="14"/>
      <c r="CUI97" s="14"/>
      <c r="CUJ97" s="14"/>
      <c r="CUK97" s="14"/>
      <c r="CUL97" s="14"/>
      <c r="CUM97" s="14"/>
      <c r="CUN97" s="14"/>
      <c r="CUO97" s="14"/>
      <c r="CUP97" s="14"/>
      <c r="CUQ97" s="14"/>
      <c r="CUR97" s="14"/>
      <c r="CUS97" s="14"/>
      <c r="CUT97" s="14"/>
      <c r="CUU97" s="14"/>
      <c r="CUV97" s="14"/>
      <c r="CUW97" s="14"/>
      <c r="CUX97" s="14"/>
      <c r="CUY97" s="14"/>
      <c r="CUZ97" s="14"/>
      <c r="CVA97" s="14"/>
      <c r="CVB97" s="14"/>
      <c r="CVC97" s="14"/>
      <c r="CVD97" s="14"/>
      <c r="CVE97" s="14"/>
      <c r="CVF97" s="14"/>
      <c r="CVG97" s="14"/>
      <c r="CVH97" s="14"/>
      <c r="CVI97" s="14"/>
      <c r="CVJ97" s="14"/>
      <c r="CVK97" s="14"/>
      <c r="CVL97" s="14"/>
      <c r="CVM97" s="14"/>
      <c r="CVN97" s="14"/>
      <c r="CVO97" s="14"/>
      <c r="CVP97" s="14"/>
      <c r="CVQ97" s="14"/>
      <c r="CVR97" s="14"/>
      <c r="CVS97" s="14"/>
      <c r="CVT97" s="14"/>
      <c r="CVU97" s="14"/>
      <c r="CVV97" s="14"/>
      <c r="CVW97" s="14"/>
      <c r="CVX97" s="14"/>
      <c r="CVY97" s="14"/>
      <c r="CVZ97" s="14"/>
      <c r="CWA97" s="14"/>
      <c r="CWB97" s="14"/>
      <c r="CWC97" s="14"/>
      <c r="CWD97" s="14"/>
      <c r="CWE97" s="14"/>
      <c r="CWF97" s="14"/>
      <c r="CWG97" s="14"/>
      <c r="CWH97" s="14"/>
      <c r="CWI97" s="14"/>
      <c r="CWJ97" s="14"/>
      <c r="CWK97" s="14"/>
      <c r="CWL97" s="14"/>
      <c r="CWM97" s="14"/>
      <c r="CWN97" s="14"/>
      <c r="CWO97" s="14"/>
      <c r="CWP97" s="14"/>
      <c r="CWQ97" s="14"/>
      <c r="CWR97" s="14"/>
      <c r="CWS97" s="14"/>
      <c r="CWT97" s="14"/>
      <c r="CWU97" s="14"/>
      <c r="CWV97" s="14"/>
      <c r="CWW97" s="14"/>
      <c r="CWX97" s="14"/>
      <c r="CWY97" s="14"/>
      <c r="CWZ97" s="14"/>
      <c r="CXA97" s="14"/>
      <c r="CXB97" s="14"/>
      <c r="CXC97" s="14"/>
      <c r="CXD97" s="14"/>
      <c r="CXE97" s="14"/>
      <c r="CXF97" s="14"/>
      <c r="CXG97" s="14"/>
      <c r="CXH97" s="14"/>
      <c r="CXI97" s="14"/>
      <c r="CXJ97" s="14"/>
      <c r="CXK97" s="14"/>
      <c r="CXL97" s="14"/>
      <c r="CXM97" s="14"/>
      <c r="CXN97" s="14"/>
      <c r="CXO97" s="14"/>
      <c r="CXP97" s="14"/>
      <c r="CXQ97" s="14"/>
      <c r="CXR97" s="14"/>
      <c r="CXS97" s="14"/>
      <c r="CXT97" s="14"/>
      <c r="CXU97" s="14"/>
      <c r="CXV97" s="14"/>
      <c r="CXW97" s="14"/>
      <c r="CXX97" s="14"/>
      <c r="CXY97" s="14"/>
      <c r="CXZ97" s="14"/>
      <c r="CYA97" s="14"/>
      <c r="CYB97" s="14"/>
      <c r="CYC97" s="14"/>
      <c r="CYD97" s="14"/>
      <c r="CYE97" s="14"/>
      <c r="CYF97" s="14"/>
      <c r="CYG97" s="14"/>
      <c r="CYH97" s="14"/>
      <c r="CYI97" s="14"/>
      <c r="CYJ97" s="14"/>
      <c r="CYK97" s="14"/>
      <c r="CYL97" s="14"/>
      <c r="CYM97" s="14"/>
      <c r="CYN97" s="14"/>
      <c r="CYO97" s="14"/>
      <c r="CYP97" s="14"/>
      <c r="CYQ97" s="14"/>
      <c r="CYR97" s="14"/>
      <c r="CYS97" s="14"/>
      <c r="CYT97" s="14"/>
      <c r="CYU97" s="14"/>
      <c r="CYV97" s="14"/>
      <c r="CYW97" s="14"/>
      <c r="CYX97" s="14"/>
      <c r="CYY97" s="14"/>
      <c r="CYZ97" s="14"/>
      <c r="CZA97" s="14"/>
      <c r="CZB97" s="14"/>
      <c r="CZC97" s="14"/>
      <c r="CZD97" s="14"/>
      <c r="CZE97" s="14"/>
      <c r="CZF97" s="14"/>
      <c r="CZG97" s="14"/>
      <c r="CZH97" s="14"/>
      <c r="CZI97" s="14"/>
      <c r="CZJ97" s="14"/>
      <c r="CZK97" s="14"/>
      <c r="CZL97" s="14"/>
      <c r="CZM97" s="14"/>
      <c r="CZN97" s="14"/>
      <c r="CZO97" s="14"/>
      <c r="CZP97" s="14"/>
      <c r="CZQ97" s="14"/>
      <c r="CZR97" s="14"/>
      <c r="CZS97" s="14"/>
      <c r="CZT97" s="14"/>
      <c r="CZU97" s="14"/>
      <c r="CZV97" s="14"/>
      <c r="CZW97" s="14"/>
      <c r="CZX97" s="14"/>
      <c r="CZY97" s="14"/>
      <c r="CZZ97" s="14"/>
      <c r="DAA97" s="14"/>
      <c r="DAB97" s="14"/>
      <c r="DAC97" s="14"/>
      <c r="DAD97" s="14"/>
      <c r="DAE97" s="14"/>
      <c r="DAF97" s="14"/>
      <c r="DAG97" s="14"/>
      <c r="DAH97" s="14"/>
      <c r="DAI97" s="14"/>
      <c r="DAJ97" s="14"/>
      <c r="DAK97" s="14"/>
      <c r="DAL97" s="14"/>
      <c r="DAM97" s="14"/>
      <c r="DAN97" s="14"/>
      <c r="DAO97" s="14"/>
      <c r="DAP97" s="14"/>
      <c r="DAQ97" s="14"/>
      <c r="DAR97" s="14"/>
      <c r="DAS97" s="14"/>
      <c r="DAT97" s="14"/>
      <c r="DAU97" s="14"/>
      <c r="DAV97" s="14"/>
      <c r="DAW97" s="14"/>
      <c r="DAX97" s="14"/>
      <c r="DAY97" s="14"/>
      <c r="DAZ97" s="14"/>
      <c r="DBA97" s="14"/>
      <c r="DBB97" s="14"/>
      <c r="DBC97" s="14"/>
      <c r="DBD97" s="14"/>
      <c r="DBE97" s="14"/>
      <c r="DBF97" s="14"/>
      <c r="DBG97" s="14"/>
      <c r="DBH97" s="14"/>
      <c r="DBI97" s="14"/>
      <c r="DBJ97" s="14"/>
      <c r="DBK97" s="14"/>
      <c r="DBL97" s="14"/>
      <c r="DBM97" s="14"/>
      <c r="DBN97" s="14"/>
      <c r="DBO97" s="14"/>
      <c r="DBP97" s="14"/>
      <c r="DBQ97" s="14"/>
      <c r="DBR97" s="14"/>
      <c r="DBS97" s="14"/>
      <c r="DBT97" s="14"/>
      <c r="DBU97" s="14"/>
      <c r="DBV97" s="14"/>
      <c r="DBW97" s="14"/>
      <c r="DBX97" s="14"/>
      <c r="DBY97" s="14"/>
      <c r="DBZ97" s="14"/>
      <c r="DCA97" s="14"/>
      <c r="DCB97" s="14"/>
      <c r="DCC97" s="14"/>
      <c r="DCD97" s="14"/>
      <c r="DCE97" s="14"/>
      <c r="DCF97" s="14"/>
      <c r="DCG97" s="14"/>
      <c r="DCH97" s="14"/>
      <c r="DCI97" s="14"/>
      <c r="DCJ97" s="14"/>
      <c r="DCK97" s="14"/>
      <c r="DCL97" s="14"/>
      <c r="DCM97" s="14"/>
      <c r="DCN97" s="14"/>
      <c r="DCO97" s="14"/>
      <c r="DCP97" s="14"/>
      <c r="DCQ97" s="14"/>
      <c r="DCR97" s="14"/>
      <c r="DCS97" s="14"/>
      <c r="DCT97" s="14"/>
      <c r="DCU97" s="14"/>
      <c r="DCV97" s="14"/>
      <c r="DCW97" s="14"/>
      <c r="DCX97" s="14"/>
      <c r="DCY97" s="14"/>
      <c r="DCZ97" s="14"/>
      <c r="DDA97" s="14"/>
      <c r="DDB97" s="14"/>
      <c r="DDC97" s="14"/>
      <c r="DDD97" s="14"/>
      <c r="DDE97" s="14"/>
      <c r="DDF97" s="14"/>
      <c r="DDG97" s="14"/>
      <c r="DDH97" s="14"/>
      <c r="DDI97" s="14"/>
      <c r="DDJ97" s="14"/>
      <c r="DDK97" s="14"/>
      <c r="DDL97" s="14"/>
      <c r="DDM97" s="14"/>
      <c r="DDN97" s="14"/>
      <c r="DDO97" s="14"/>
      <c r="DDP97" s="14"/>
      <c r="DDQ97" s="14"/>
      <c r="DDR97" s="14"/>
      <c r="DDS97" s="14"/>
      <c r="DDT97" s="14"/>
      <c r="DDU97" s="14"/>
      <c r="DDV97" s="14"/>
      <c r="DDW97" s="14"/>
      <c r="DDX97" s="14"/>
      <c r="DDY97" s="14"/>
      <c r="DDZ97" s="14"/>
      <c r="DEA97" s="14"/>
      <c r="DEB97" s="14"/>
      <c r="DEC97" s="14"/>
      <c r="DED97" s="14"/>
      <c r="DEE97" s="14"/>
      <c r="DEF97" s="14"/>
      <c r="DEG97" s="14"/>
      <c r="DEH97" s="14"/>
      <c r="DEI97" s="14"/>
      <c r="DEJ97" s="14"/>
      <c r="DEK97" s="14"/>
      <c r="DEL97" s="14"/>
      <c r="DEM97" s="14"/>
      <c r="DEN97" s="14"/>
      <c r="DEO97" s="14"/>
      <c r="DEP97" s="14"/>
      <c r="DEQ97" s="14"/>
      <c r="DER97" s="14"/>
      <c r="DES97" s="14"/>
      <c r="DET97" s="14"/>
      <c r="DEU97" s="14"/>
      <c r="DEV97" s="14"/>
      <c r="DEW97" s="14"/>
      <c r="DEX97" s="14"/>
      <c r="DEY97" s="14"/>
      <c r="DEZ97" s="14"/>
      <c r="DFA97" s="14"/>
      <c r="DFB97" s="14"/>
      <c r="DFC97" s="14"/>
      <c r="DFD97" s="14"/>
      <c r="DFE97" s="14"/>
      <c r="DFF97" s="14"/>
      <c r="DFG97" s="14"/>
      <c r="DFH97" s="14"/>
      <c r="DFI97" s="14"/>
      <c r="DFJ97" s="14"/>
      <c r="DFK97" s="14"/>
      <c r="DFL97" s="14"/>
      <c r="DFM97" s="14"/>
      <c r="DFN97" s="14"/>
      <c r="DFO97" s="14"/>
      <c r="DFP97" s="14"/>
      <c r="DFQ97" s="14"/>
      <c r="DFR97" s="14"/>
      <c r="DFS97" s="14"/>
      <c r="DFT97" s="14"/>
      <c r="DFU97" s="14"/>
      <c r="DFV97" s="14"/>
      <c r="DFW97" s="14"/>
      <c r="DFX97" s="14"/>
      <c r="DFY97" s="14"/>
      <c r="DFZ97" s="14"/>
      <c r="DGA97" s="14"/>
      <c r="DGB97" s="14"/>
      <c r="DGC97" s="14"/>
      <c r="DGD97" s="14"/>
      <c r="DGE97" s="14"/>
      <c r="DGF97" s="14"/>
      <c r="DGG97" s="14"/>
      <c r="DGH97" s="14"/>
      <c r="DGI97" s="14"/>
      <c r="DGJ97" s="14"/>
      <c r="DGK97" s="14"/>
      <c r="DGL97" s="14"/>
      <c r="DGM97" s="14"/>
      <c r="DGN97" s="14"/>
      <c r="DGO97" s="14"/>
      <c r="DGP97" s="14"/>
      <c r="DGQ97" s="14"/>
      <c r="DGR97" s="14"/>
      <c r="DGS97" s="14"/>
      <c r="DGT97" s="14"/>
      <c r="DGU97" s="14"/>
      <c r="DGV97" s="14"/>
      <c r="DGW97" s="14"/>
      <c r="DGX97" s="14"/>
      <c r="DGY97" s="14"/>
      <c r="DGZ97" s="14"/>
      <c r="DHA97" s="14"/>
      <c r="DHB97" s="14"/>
      <c r="DHC97" s="14"/>
      <c r="DHD97" s="14"/>
      <c r="DHE97" s="14"/>
      <c r="DHF97" s="14"/>
      <c r="DHG97" s="14"/>
      <c r="DHH97" s="14"/>
      <c r="DHI97" s="14"/>
      <c r="DHJ97" s="14"/>
      <c r="DHK97" s="14"/>
      <c r="DHL97" s="14"/>
      <c r="DHM97" s="14"/>
      <c r="DHN97" s="14"/>
      <c r="DHO97" s="14"/>
      <c r="DHP97" s="14"/>
      <c r="DHQ97" s="14"/>
      <c r="DHR97" s="14"/>
      <c r="DHS97" s="14"/>
      <c r="DHT97" s="14"/>
      <c r="DHU97" s="14"/>
      <c r="DHV97" s="14"/>
      <c r="DHW97" s="14"/>
      <c r="DHX97" s="14"/>
      <c r="DHY97" s="14"/>
      <c r="DHZ97" s="14"/>
      <c r="DIA97" s="14"/>
      <c r="DIB97" s="14"/>
      <c r="DIC97" s="14"/>
      <c r="DID97" s="14"/>
      <c r="DIE97" s="14"/>
      <c r="DIF97" s="14"/>
      <c r="DIG97" s="14"/>
      <c r="DIH97" s="14"/>
      <c r="DII97" s="14"/>
      <c r="DIJ97" s="14"/>
      <c r="DIK97" s="14"/>
      <c r="DIL97" s="14"/>
      <c r="DIM97" s="14"/>
      <c r="DIN97" s="14"/>
      <c r="DIO97" s="14"/>
      <c r="DIP97" s="14"/>
      <c r="DIQ97" s="14"/>
      <c r="DIR97" s="14"/>
      <c r="DIS97" s="14"/>
      <c r="DIT97" s="14"/>
      <c r="DIU97" s="14"/>
      <c r="DIV97" s="14"/>
      <c r="DIW97" s="14"/>
      <c r="DIX97" s="14"/>
      <c r="DIY97" s="14"/>
      <c r="DIZ97" s="14"/>
      <c r="DJA97" s="14"/>
      <c r="DJB97" s="14"/>
      <c r="DJC97" s="14"/>
      <c r="DJD97" s="14"/>
      <c r="DJE97" s="14"/>
      <c r="DJF97" s="14"/>
      <c r="DJG97" s="14"/>
      <c r="DJH97" s="14"/>
      <c r="DJI97" s="14"/>
      <c r="DJJ97" s="14"/>
      <c r="DJK97" s="14"/>
      <c r="DJL97" s="14"/>
      <c r="DJM97" s="14"/>
      <c r="DJN97" s="14"/>
      <c r="DJO97" s="14"/>
      <c r="DJP97" s="14"/>
      <c r="DJQ97" s="14"/>
      <c r="DJR97" s="14"/>
      <c r="DJS97" s="14"/>
      <c r="DJT97" s="14"/>
      <c r="DJU97" s="14"/>
      <c r="DJV97" s="14"/>
      <c r="DJW97" s="14"/>
      <c r="DJX97" s="14"/>
      <c r="DJY97" s="14"/>
      <c r="DJZ97" s="14"/>
      <c r="DKA97" s="14"/>
      <c r="DKB97" s="14"/>
      <c r="DKC97" s="14"/>
      <c r="DKD97" s="14"/>
      <c r="DKE97" s="14"/>
      <c r="DKF97" s="14"/>
      <c r="DKG97" s="14"/>
      <c r="DKH97" s="14"/>
      <c r="DKI97" s="14"/>
      <c r="DKJ97" s="14"/>
      <c r="DKK97" s="14"/>
      <c r="DKL97" s="14"/>
      <c r="DKM97" s="14"/>
      <c r="DKN97" s="14"/>
      <c r="DKO97" s="14"/>
      <c r="DKP97" s="14"/>
      <c r="DKQ97" s="14"/>
      <c r="DKR97" s="14"/>
      <c r="DKS97" s="14"/>
      <c r="DKT97" s="14"/>
      <c r="DKU97" s="14"/>
      <c r="DKV97" s="14"/>
      <c r="DKW97" s="14"/>
      <c r="DKX97" s="14"/>
      <c r="DKY97" s="14"/>
      <c r="DKZ97" s="14"/>
      <c r="DLA97" s="14"/>
      <c r="DLB97" s="14"/>
      <c r="DLC97" s="14"/>
      <c r="DLD97" s="14"/>
      <c r="DLE97" s="14"/>
      <c r="DLF97" s="14"/>
      <c r="DLG97" s="14"/>
      <c r="DLH97" s="14"/>
      <c r="DLI97" s="14"/>
      <c r="DLJ97" s="14"/>
      <c r="DLK97" s="14"/>
      <c r="DLL97" s="14"/>
      <c r="DLM97" s="14"/>
      <c r="DLN97" s="14"/>
      <c r="DLO97" s="14"/>
      <c r="DLP97" s="14"/>
      <c r="DLQ97" s="14"/>
      <c r="DLR97" s="14"/>
      <c r="DLS97" s="14"/>
      <c r="DLT97" s="14"/>
      <c r="DLU97" s="14"/>
      <c r="DLV97" s="14"/>
      <c r="DLW97" s="14"/>
      <c r="DLX97" s="14"/>
      <c r="DLY97" s="14"/>
      <c r="DLZ97" s="14"/>
      <c r="DMA97" s="14"/>
      <c r="DMB97" s="14"/>
      <c r="DMC97" s="14"/>
      <c r="DMD97" s="14"/>
      <c r="DME97" s="14"/>
      <c r="DMF97" s="14"/>
      <c r="DMG97" s="14"/>
      <c r="DMH97" s="14"/>
      <c r="DMI97" s="14"/>
      <c r="DMJ97" s="14"/>
      <c r="DMK97" s="14"/>
      <c r="DML97" s="14"/>
      <c r="DMM97" s="14"/>
      <c r="DMN97" s="14"/>
      <c r="DMO97" s="14"/>
      <c r="DMP97" s="14"/>
      <c r="DMQ97" s="14"/>
      <c r="DMR97" s="14"/>
      <c r="DMS97" s="14"/>
      <c r="DMT97" s="14"/>
      <c r="DMU97" s="14"/>
      <c r="DMV97" s="14"/>
      <c r="DMW97" s="14"/>
      <c r="DMX97" s="14"/>
      <c r="DMY97" s="14"/>
      <c r="DMZ97" s="14"/>
      <c r="DNA97" s="14"/>
      <c r="DNB97" s="14"/>
      <c r="DNC97" s="14"/>
      <c r="DND97" s="14"/>
      <c r="DNE97" s="14"/>
      <c r="DNF97" s="14"/>
      <c r="DNG97" s="14"/>
      <c r="DNH97" s="14"/>
      <c r="DNI97" s="14"/>
      <c r="DNJ97" s="14"/>
      <c r="DNK97" s="14"/>
      <c r="DNL97" s="14"/>
      <c r="DNM97" s="14"/>
      <c r="DNN97" s="14"/>
      <c r="DNO97" s="14"/>
      <c r="DNP97" s="14"/>
      <c r="DNQ97" s="14"/>
      <c r="DNR97" s="14"/>
      <c r="DNS97" s="14"/>
      <c r="DNT97" s="14"/>
      <c r="DNU97" s="14"/>
      <c r="DNV97" s="14"/>
      <c r="DNW97" s="14"/>
      <c r="DNX97" s="14"/>
      <c r="DNY97" s="14"/>
      <c r="DNZ97" s="14"/>
      <c r="DOA97" s="14"/>
      <c r="DOB97" s="14"/>
      <c r="DOC97" s="14"/>
      <c r="DOD97" s="14"/>
      <c r="DOE97" s="14"/>
      <c r="DOF97" s="14"/>
      <c r="DOG97" s="14"/>
      <c r="DOH97" s="14"/>
      <c r="DOI97" s="14"/>
      <c r="DOJ97" s="14"/>
      <c r="DOK97" s="14"/>
      <c r="DOL97" s="14"/>
      <c r="DOM97" s="14"/>
      <c r="DON97" s="14"/>
      <c r="DOO97" s="14"/>
      <c r="DOP97" s="14"/>
      <c r="DOQ97" s="14"/>
      <c r="DOR97" s="14"/>
      <c r="DOS97" s="14"/>
      <c r="DOT97" s="14"/>
      <c r="DOU97" s="14"/>
      <c r="DOV97" s="14"/>
      <c r="DOW97" s="14"/>
      <c r="DOX97" s="14"/>
      <c r="DOY97" s="14"/>
      <c r="DOZ97" s="14"/>
      <c r="DPA97" s="14"/>
      <c r="DPB97" s="14"/>
      <c r="DPC97" s="14"/>
      <c r="DPD97" s="14"/>
      <c r="DPE97" s="14"/>
      <c r="DPF97" s="14"/>
      <c r="DPG97" s="14"/>
      <c r="DPH97" s="14"/>
      <c r="DPI97" s="14"/>
      <c r="DPJ97" s="14"/>
      <c r="DPK97" s="14"/>
      <c r="DPL97" s="14"/>
      <c r="DPM97" s="14"/>
      <c r="DPN97" s="14"/>
      <c r="DPO97" s="14"/>
      <c r="DPP97" s="14"/>
      <c r="DPQ97" s="14"/>
      <c r="DPR97" s="14"/>
      <c r="DPS97" s="14"/>
      <c r="DPT97" s="14"/>
      <c r="DPU97" s="14"/>
      <c r="DPV97" s="14"/>
      <c r="DPW97" s="14"/>
      <c r="DPX97" s="14"/>
      <c r="DPY97" s="14"/>
      <c r="DPZ97" s="14"/>
      <c r="DQA97" s="14"/>
      <c r="DQB97" s="14"/>
      <c r="DQC97" s="14"/>
      <c r="DQD97" s="14"/>
      <c r="DQE97" s="14"/>
      <c r="DQF97" s="14"/>
      <c r="DQG97" s="14"/>
      <c r="DQH97" s="14"/>
      <c r="DQI97" s="14"/>
      <c r="DQJ97" s="14"/>
      <c r="DQK97" s="14"/>
      <c r="DQL97" s="14"/>
      <c r="DQM97" s="14"/>
      <c r="DQN97" s="14"/>
      <c r="DQO97" s="14"/>
      <c r="DQP97" s="14"/>
      <c r="DQQ97" s="14"/>
      <c r="DQR97" s="14"/>
      <c r="DQS97" s="14"/>
      <c r="DQT97" s="14"/>
      <c r="DQU97" s="14"/>
      <c r="DQV97" s="14"/>
      <c r="DQW97" s="14"/>
      <c r="DQX97" s="14"/>
      <c r="DQY97" s="14"/>
      <c r="DQZ97" s="14"/>
      <c r="DRA97" s="14"/>
      <c r="DRB97" s="14"/>
      <c r="DRC97" s="14"/>
      <c r="DRD97" s="14"/>
      <c r="DRE97" s="14"/>
      <c r="DRF97" s="14"/>
      <c r="DRG97" s="14"/>
      <c r="DRH97" s="14"/>
      <c r="DRI97" s="14"/>
      <c r="DRJ97" s="14"/>
      <c r="DRK97" s="14"/>
      <c r="DRL97" s="14"/>
      <c r="DRM97" s="14"/>
      <c r="DRN97" s="14"/>
      <c r="DRO97" s="14"/>
      <c r="DRP97" s="14"/>
      <c r="DRQ97" s="14"/>
      <c r="DRR97" s="14"/>
      <c r="DRS97" s="14"/>
      <c r="DRT97" s="14"/>
      <c r="DRU97" s="14"/>
      <c r="DRV97" s="14"/>
      <c r="DRW97" s="14"/>
      <c r="DRX97" s="14"/>
      <c r="DRY97" s="14"/>
      <c r="DRZ97" s="14"/>
      <c r="DSA97" s="14"/>
      <c r="DSB97" s="14"/>
      <c r="DSC97" s="14"/>
      <c r="DSD97" s="14"/>
      <c r="DSE97" s="14"/>
      <c r="DSF97" s="14"/>
      <c r="DSG97" s="14"/>
      <c r="DSH97" s="14"/>
      <c r="DSI97" s="14"/>
      <c r="DSJ97" s="14"/>
      <c r="DSK97" s="14"/>
      <c r="DSL97" s="14"/>
      <c r="DSM97" s="14"/>
      <c r="DSN97" s="14"/>
      <c r="DSO97" s="14"/>
      <c r="DSP97" s="14"/>
      <c r="DSQ97" s="14"/>
      <c r="DSR97" s="14"/>
      <c r="DSS97" s="14"/>
      <c r="DST97" s="14"/>
      <c r="DSU97" s="14"/>
      <c r="DSV97" s="14"/>
      <c r="DSW97" s="14"/>
      <c r="DSX97" s="14"/>
      <c r="DSY97" s="14"/>
      <c r="DSZ97" s="14"/>
      <c r="DTA97" s="14"/>
      <c r="DTB97" s="14"/>
      <c r="DTC97" s="14"/>
      <c r="DTD97" s="14"/>
      <c r="DTE97" s="14"/>
      <c r="DTF97" s="14"/>
      <c r="DTG97" s="14"/>
      <c r="DTH97" s="14"/>
      <c r="DTI97" s="14"/>
      <c r="DTJ97" s="14"/>
      <c r="DTK97" s="14"/>
      <c r="DTL97" s="14"/>
      <c r="DTM97" s="14"/>
      <c r="DTN97" s="14"/>
      <c r="DTO97" s="14"/>
      <c r="DTP97" s="14"/>
      <c r="DTQ97" s="14"/>
      <c r="DTR97" s="14"/>
      <c r="DTS97" s="14"/>
      <c r="DTT97" s="14"/>
      <c r="DTU97" s="14"/>
      <c r="DTV97" s="14"/>
      <c r="DTW97" s="14"/>
      <c r="DTX97" s="14"/>
      <c r="DTY97" s="14"/>
      <c r="DTZ97" s="14"/>
      <c r="DUA97" s="14"/>
      <c r="DUB97" s="14"/>
      <c r="DUC97" s="14"/>
      <c r="DUD97" s="14"/>
      <c r="DUE97" s="14"/>
      <c r="DUF97" s="14"/>
      <c r="DUG97" s="14"/>
      <c r="DUH97" s="14"/>
      <c r="DUI97" s="14"/>
      <c r="DUJ97" s="14"/>
      <c r="DUK97" s="14"/>
      <c r="DUL97" s="14"/>
      <c r="DUM97" s="14"/>
      <c r="DUN97" s="14"/>
      <c r="DUO97" s="14"/>
      <c r="DUP97" s="14"/>
      <c r="DUQ97" s="14"/>
      <c r="DUR97" s="14"/>
      <c r="DUS97" s="14"/>
      <c r="DUT97" s="14"/>
      <c r="DUU97" s="14"/>
      <c r="DUV97" s="14"/>
      <c r="DUW97" s="14"/>
      <c r="DUX97" s="14"/>
      <c r="DUY97" s="14"/>
      <c r="DUZ97" s="14"/>
      <c r="DVA97" s="14"/>
      <c r="DVB97" s="14"/>
      <c r="DVC97" s="14"/>
      <c r="DVD97" s="14"/>
      <c r="DVE97" s="14"/>
      <c r="DVF97" s="14"/>
      <c r="DVG97" s="14"/>
      <c r="DVH97" s="14"/>
      <c r="DVI97" s="14"/>
      <c r="DVJ97" s="14"/>
      <c r="DVK97" s="14"/>
      <c r="DVL97" s="14"/>
      <c r="DVM97" s="14"/>
      <c r="DVN97" s="14"/>
      <c r="DVO97" s="14"/>
      <c r="DVP97" s="14"/>
      <c r="DVQ97" s="14"/>
      <c r="DVR97" s="14"/>
      <c r="DVS97" s="14"/>
      <c r="DVT97" s="14"/>
      <c r="DVU97" s="14"/>
      <c r="DVV97" s="14"/>
      <c r="DVW97" s="14"/>
      <c r="DVX97" s="14"/>
      <c r="DVY97" s="14"/>
      <c r="DVZ97" s="14"/>
      <c r="DWA97" s="14"/>
      <c r="DWB97" s="14"/>
      <c r="DWC97" s="14"/>
      <c r="DWD97" s="14"/>
      <c r="DWE97" s="14"/>
      <c r="DWF97" s="14"/>
      <c r="DWG97" s="14"/>
      <c r="DWH97" s="14"/>
      <c r="DWI97" s="14"/>
      <c r="DWJ97" s="14"/>
      <c r="DWK97" s="14"/>
      <c r="DWL97" s="14"/>
      <c r="DWM97" s="14"/>
      <c r="DWN97" s="14"/>
      <c r="DWO97" s="14"/>
      <c r="DWP97" s="14"/>
      <c r="DWQ97" s="14"/>
      <c r="DWR97" s="14"/>
      <c r="DWS97" s="14"/>
      <c r="DWT97" s="14"/>
      <c r="DWU97" s="14"/>
      <c r="DWV97" s="14"/>
      <c r="DWW97" s="14"/>
      <c r="DWX97" s="14"/>
      <c r="DWY97" s="14"/>
      <c r="DWZ97" s="14"/>
      <c r="DXA97" s="14"/>
      <c r="DXB97" s="14"/>
      <c r="DXC97" s="14"/>
      <c r="DXD97" s="14"/>
      <c r="DXE97" s="14"/>
      <c r="DXF97" s="14"/>
      <c r="DXG97" s="14"/>
      <c r="DXH97" s="14"/>
      <c r="DXI97" s="14"/>
      <c r="DXJ97" s="14"/>
      <c r="DXK97" s="14"/>
      <c r="DXL97" s="14"/>
      <c r="DXM97" s="14"/>
      <c r="DXN97" s="14"/>
      <c r="DXO97" s="14"/>
      <c r="DXP97" s="14"/>
      <c r="DXQ97" s="14"/>
      <c r="DXR97" s="14"/>
      <c r="DXS97" s="14"/>
      <c r="DXT97" s="14"/>
      <c r="DXU97" s="14"/>
      <c r="DXV97" s="14"/>
      <c r="DXW97" s="14"/>
      <c r="DXX97" s="14"/>
      <c r="DXY97" s="14"/>
      <c r="DXZ97" s="14"/>
      <c r="DYA97" s="14"/>
      <c r="DYB97" s="14"/>
      <c r="DYC97" s="14"/>
      <c r="DYD97" s="14"/>
      <c r="DYE97" s="14"/>
      <c r="DYF97" s="14"/>
      <c r="DYG97" s="14"/>
      <c r="DYH97" s="14"/>
      <c r="DYI97" s="14"/>
      <c r="DYJ97" s="14"/>
      <c r="DYK97" s="14"/>
      <c r="DYL97" s="14"/>
      <c r="DYM97" s="14"/>
      <c r="DYN97" s="14"/>
      <c r="DYO97" s="14"/>
      <c r="DYP97" s="14"/>
      <c r="DYQ97" s="14"/>
      <c r="DYR97" s="14"/>
      <c r="DYS97" s="14"/>
      <c r="DYT97" s="14"/>
      <c r="DYU97" s="14"/>
      <c r="DYV97" s="14"/>
      <c r="DYW97" s="14"/>
      <c r="DYX97" s="14"/>
      <c r="DYY97" s="14"/>
      <c r="DYZ97" s="14"/>
      <c r="DZA97" s="14"/>
      <c r="DZB97" s="14"/>
      <c r="DZC97" s="14"/>
      <c r="DZD97" s="14"/>
      <c r="DZE97" s="14"/>
      <c r="DZF97" s="14"/>
      <c r="DZG97" s="14"/>
      <c r="DZH97" s="14"/>
      <c r="DZI97" s="14"/>
      <c r="DZJ97" s="14"/>
      <c r="DZK97" s="14"/>
      <c r="DZL97" s="14"/>
      <c r="DZM97" s="14"/>
      <c r="DZN97" s="14"/>
      <c r="DZO97" s="14"/>
      <c r="DZP97" s="14"/>
      <c r="DZQ97" s="14"/>
      <c r="DZR97" s="14"/>
      <c r="DZS97" s="14"/>
      <c r="DZT97" s="14"/>
      <c r="DZU97" s="14"/>
      <c r="DZV97" s="14"/>
      <c r="DZW97" s="14"/>
      <c r="DZX97" s="14"/>
      <c r="DZY97" s="14"/>
      <c r="DZZ97" s="14"/>
      <c r="EAA97" s="14"/>
      <c r="EAB97" s="14"/>
      <c r="EAC97" s="14"/>
      <c r="EAD97" s="14"/>
      <c r="EAE97" s="14"/>
      <c r="EAF97" s="14"/>
      <c r="EAG97" s="14"/>
      <c r="EAH97" s="14"/>
      <c r="EAI97" s="14"/>
      <c r="EAJ97" s="14"/>
      <c r="EAK97" s="14"/>
      <c r="EAL97" s="14"/>
      <c r="EAM97" s="14"/>
      <c r="EAN97" s="14"/>
      <c r="EAO97" s="14"/>
      <c r="EAP97" s="14"/>
      <c r="EAQ97" s="14"/>
      <c r="EAR97" s="14"/>
      <c r="EAS97" s="14"/>
      <c r="EAT97" s="14"/>
      <c r="EAU97" s="14"/>
      <c r="EAV97" s="14"/>
      <c r="EAW97" s="14"/>
      <c r="EAX97" s="14"/>
      <c r="EAY97" s="14"/>
      <c r="EAZ97" s="14"/>
      <c r="EBA97" s="14"/>
      <c r="EBB97" s="14"/>
      <c r="EBC97" s="14"/>
      <c r="EBD97" s="14"/>
      <c r="EBE97" s="14"/>
      <c r="EBF97" s="14"/>
      <c r="EBG97" s="14"/>
      <c r="EBH97" s="14"/>
      <c r="EBI97" s="14"/>
      <c r="EBJ97" s="14"/>
      <c r="EBK97" s="14"/>
      <c r="EBL97" s="14"/>
      <c r="EBM97" s="14"/>
      <c r="EBN97" s="14"/>
      <c r="EBO97" s="14"/>
      <c r="EBP97" s="14"/>
      <c r="EBQ97" s="14"/>
      <c r="EBR97" s="14"/>
      <c r="EBS97" s="14"/>
      <c r="EBT97" s="14"/>
      <c r="EBU97" s="14"/>
      <c r="EBV97" s="14"/>
      <c r="EBW97" s="14"/>
      <c r="EBX97" s="14"/>
      <c r="EBY97" s="14"/>
      <c r="EBZ97" s="14"/>
      <c r="ECA97" s="14"/>
      <c r="ECB97" s="14"/>
      <c r="ECC97" s="14"/>
      <c r="ECD97" s="14"/>
      <c r="ECE97" s="14"/>
      <c r="ECF97" s="14"/>
      <c r="ECG97" s="14"/>
      <c r="ECH97" s="14"/>
      <c r="ECI97" s="14"/>
      <c r="ECJ97" s="14"/>
      <c r="ECK97" s="14"/>
      <c r="ECL97" s="14"/>
      <c r="ECM97" s="14"/>
      <c r="ECN97" s="14"/>
      <c r="ECO97" s="14"/>
      <c r="ECP97" s="14"/>
      <c r="ECQ97" s="14"/>
      <c r="ECR97" s="14"/>
      <c r="ECS97" s="14"/>
      <c r="ECT97" s="14"/>
      <c r="ECU97" s="14"/>
      <c r="ECV97" s="14"/>
      <c r="ECW97" s="14"/>
      <c r="ECX97" s="14"/>
      <c r="ECY97" s="14"/>
      <c r="ECZ97" s="14"/>
      <c r="EDA97" s="14"/>
      <c r="EDB97" s="14"/>
      <c r="EDC97" s="14"/>
      <c r="EDD97" s="14"/>
      <c r="EDE97" s="14"/>
      <c r="EDF97" s="14"/>
      <c r="EDG97" s="14"/>
      <c r="EDH97" s="14"/>
      <c r="EDI97" s="14"/>
      <c r="EDJ97" s="14"/>
      <c r="EDK97" s="14"/>
      <c r="EDL97" s="14"/>
      <c r="EDM97" s="14"/>
      <c r="EDN97" s="14"/>
      <c r="EDO97" s="14"/>
      <c r="EDP97" s="14"/>
      <c r="EDQ97" s="14"/>
      <c r="EDR97" s="14"/>
      <c r="EDS97" s="14"/>
      <c r="EDT97" s="14"/>
      <c r="EDU97" s="14"/>
      <c r="EDV97" s="14"/>
      <c r="EDW97" s="14"/>
      <c r="EDX97" s="14"/>
      <c r="EDY97" s="14"/>
      <c r="EDZ97" s="14"/>
      <c r="EEA97" s="14"/>
      <c r="EEB97" s="14"/>
      <c r="EEC97" s="14"/>
      <c r="EED97" s="14"/>
      <c r="EEE97" s="14"/>
      <c r="EEF97" s="14"/>
      <c r="EEG97" s="14"/>
      <c r="EEH97" s="14"/>
      <c r="EEI97" s="14"/>
      <c r="EEJ97" s="14"/>
      <c r="EEK97" s="14"/>
      <c r="EEL97" s="14"/>
      <c r="EEM97" s="14"/>
      <c r="EEN97" s="14"/>
      <c r="EEO97" s="14"/>
      <c r="EEP97" s="14"/>
      <c r="EEQ97" s="14"/>
      <c r="EER97" s="14"/>
      <c r="EES97" s="14"/>
      <c r="EET97" s="14"/>
      <c r="EEU97" s="14"/>
      <c r="EEV97" s="14"/>
      <c r="EEW97" s="14"/>
      <c r="EEX97" s="14"/>
      <c r="EEY97" s="14"/>
      <c r="EEZ97" s="14"/>
      <c r="EFA97" s="14"/>
      <c r="EFB97" s="14"/>
      <c r="EFC97" s="14"/>
      <c r="EFD97" s="14"/>
      <c r="EFE97" s="14"/>
      <c r="EFF97" s="14"/>
      <c r="EFG97" s="14"/>
      <c r="EFH97" s="14"/>
      <c r="EFI97" s="14"/>
      <c r="EFJ97" s="14"/>
      <c r="EFK97" s="14"/>
      <c r="EFL97" s="14"/>
      <c r="EFM97" s="14"/>
      <c r="EFN97" s="14"/>
      <c r="EFO97" s="14"/>
      <c r="EFP97" s="14"/>
      <c r="EFQ97" s="14"/>
      <c r="EFR97" s="14"/>
      <c r="EFS97" s="14"/>
      <c r="EFT97" s="14"/>
      <c r="EFU97" s="14"/>
      <c r="EFV97" s="14"/>
      <c r="EFW97" s="14"/>
      <c r="EFX97" s="14"/>
      <c r="EFY97" s="14"/>
      <c r="EFZ97" s="14"/>
      <c r="EGA97" s="14"/>
      <c r="EGB97" s="14"/>
      <c r="EGC97" s="14"/>
      <c r="EGD97" s="14"/>
      <c r="EGE97" s="14"/>
      <c r="EGF97" s="14"/>
      <c r="EGG97" s="14"/>
      <c r="EGH97" s="14"/>
      <c r="EGI97" s="14"/>
      <c r="EGJ97" s="14"/>
      <c r="EGK97" s="14"/>
      <c r="EGL97" s="14"/>
      <c r="EGM97" s="14"/>
      <c r="EGN97" s="14"/>
      <c r="EGO97" s="14"/>
      <c r="EGP97" s="14"/>
      <c r="EGQ97" s="14"/>
      <c r="EGR97" s="14"/>
      <c r="EGS97" s="14"/>
      <c r="EGT97" s="14"/>
      <c r="EGU97" s="14"/>
      <c r="EGV97" s="14"/>
      <c r="EGW97" s="14"/>
      <c r="EGX97" s="14"/>
      <c r="EGY97" s="14"/>
      <c r="EGZ97" s="14"/>
      <c r="EHA97" s="14"/>
      <c r="EHB97" s="14"/>
      <c r="EHC97" s="14"/>
      <c r="EHD97" s="14"/>
      <c r="EHE97" s="14"/>
      <c r="EHF97" s="14"/>
      <c r="EHG97" s="14"/>
      <c r="EHH97" s="14"/>
      <c r="EHI97" s="14"/>
      <c r="EHJ97" s="14"/>
      <c r="EHK97" s="14"/>
      <c r="EHL97" s="14"/>
      <c r="EHM97" s="14"/>
      <c r="EHN97" s="14"/>
      <c r="EHO97" s="14"/>
      <c r="EHP97" s="14"/>
      <c r="EHQ97" s="14"/>
      <c r="EHR97" s="14"/>
      <c r="EHS97" s="14"/>
      <c r="EHT97" s="14"/>
      <c r="EHU97" s="14"/>
      <c r="EHV97" s="14"/>
      <c r="EHW97" s="14"/>
      <c r="EHX97" s="14"/>
      <c r="EHY97" s="14"/>
      <c r="EHZ97" s="14"/>
      <c r="EIA97" s="14"/>
      <c r="EIB97" s="14"/>
      <c r="EIC97" s="14"/>
      <c r="EID97" s="14"/>
      <c r="EIE97" s="14"/>
      <c r="EIF97" s="14"/>
      <c r="EIG97" s="14"/>
      <c r="EIH97" s="14"/>
      <c r="EII97" s="14"/>
      <c r="EIJ97" s="14"/>
      <c r="EIK97" s="14"/>
      <c r="EIL97" s="14"/>
      <c r="EIM97" s="14"/>
      <c r="EIN97" s="14"/>
      <c r="EIO97" s="14"/>
      <c r="EIP97" s="14"/>
      <c r="EIQ97" s="14"/>
      <c r="EIR97" s="14"/>
      <c r="EIS97" s="14"/>
      <c r="EIT97" s="14"/>
      <c r="EIU97" s="14"/>
      <c r="EIV97" s="14"/>
      <c r="EIW97" s="14"/>
      <c r="EIX97" s="14"/>
      <c r="EIY97" s="14"/>
      <c r="EIZ97" s="14"/>
      <c r="EJA97" s="14"/>
      <c r="EJB97" s="14"/>
      <c r="EJC97" s="14"/>
      <c r="EJD97" s="14"/>
      <c r="EJE97" s="14"/>
      <c r="EJF97" s="14"/>
      <c r="EJG97" s="14"/>
      <c r="EJH97" s="14"/>
      <c r="EJI97" s="14"/>
      <c r="EJJ97" s="14"/>
      <c r="EJK97" s="14"/>
      <c r="EJL97" s="14"/>
      <c r="EJM97" s="14"/>
      <c r="EJN97" s="14"/>
      <c r="EJO97" s="14"/>
      <c r="EJP97" s="14"/>
      <c r="EJQ97" s="14"/>
      <c r="EJR97" s="14"/>
      <c r="EJS97" s="14"/>
      <c r="EJT97" s="14"/>
      <c r="EJU97" s="14"/>
      <c r="EJV97" s="14"/>
      <c r="EJW97" s="14"/>
      <c r="EJX97" s="14"/>
      <c r="EJY97" s="14"/>
      <c r="EJZ97" s="14"/>
      <c r="EKA97" s="14"/>
      <c r="EKB97" s="14"/>
      <c r="EKC97" s="14"/>
      <c r="EKD97" s="14"/>
      <c r="EKE97" s="14"/>
      <c r="EKF97" s="14"/>
      <c r="EKG97" s="14"/>
      <c r="EKH97" s="14"/>
      <c r="EKI97" s="14"/>
      <c r="EKJ97" s="14"/>
      <c r="EKK97" s="14"/>
      <c r="EKL97" s="14"/>
      <c r="EKM97" s="14"/>
      <c r="EKN97" s="14"/>
      <c r="EKO97" s="14"/>
      <c r="EKP97" s="14"/>
      <c r="EKQ97" s="14"/>
      <c r="EKR97" s="14"/>
      <c r="EKS97" s="14"/>
      <c r="EKT97" s="14"/>
      <c r="EKU97" s="14"/>
      <c r="EKV97" s="14"/>
      <c r="EKW97" s="14"/>
      <c r="EKX97" s="14"/>
      <c r="EKY97" s="14"/>
      <c r="EKZ97" s="14"/>
      <c r="ELA97" s="14"/>
      <c r="ELB97" s="14"/>
      <c r="ELC97" s="14"/>
      <c r="ELD97" s="14"/>
      <c r="ELE97" s="14"/>
      <c r="ELF97" s="14"/>
      <c r="ELG97" s="14"/>
      <c r="ELH97" s="14"/>
      <c r="ELI97" s="14"/>
      <c r="ELJ97" s="14"/>
      <c r="ELK97" s="14"/>
      <c r="ELL97" s="14"/>
      <c r="ELM97" s="14"/>
      <c r="ELN97" s="14"/>
      <c r="ELO97" s="14"/>
      <c r="ELP97" s="14"/>
      <c r="ELQ97" s="14"/>
      <c r="ELR97" s="14"/>
      <c r="ELS97" s="14"/>
      <c r="ELT97" s="14"/>
      <c r="ELU97" s="14"/>
      <c r="ELV97" s="14"/>
      <c r="ELW97" s="14"/>
      <c r="ELX97" s="14"/>
      <c r="ELY97" s="14"/>
      <c r="ELZ97" s="14"/>
      <c r="EMA97" s="14"/>
      <c r="EMB97" s="14"/>
      <c r="EMC97" s="14"/>
      <c r="EMD97" s="14"/>
      <c r="EME97" s="14"/>
      <c r="EMF97" s="14"/>
      <c r="EMG97" s="14"/>
      <c r="EMH97" s="14"/>
      <c r="EMI97" s="14"/>
      <c r="EMJ97" s="14"/>
      <c r="EMK97" s="14"/>
      <c r="EML97" s="14"/>
      <c r="EMM97" s="14"/>
      <c r="EMN97" s="14"/>
      <c r="EMO97" s="14"/>
      <c r="EMP97" s="14"/>
      <c r="EMQ97" s="14"/>
      <c r="EMR97" s="14"/>
      <c r="EMS97" s="14"/>
      <c r="EMT97" s="14"/>
      <c r="EMU97" s="14"/>
      <c r="EMV97" s="14"/>
      <c r="EMW97" s="14"/>
      <c r="EMX97" s="14"/>
      <c r="EMY97" s="14"/>
      <c r="EMZ97" s="14"/>
      <c r="ENA97" s="14"/>
      <c r="ENB97" s="14"/>
      <c r="ENC97" s="14"/>
      <c r="END97" s="14"/>
      <c r="ENE97" s="14"/>
      <c r="ENF97" s="14"/>
      <c r="ENG97" s="14"/>
      <c r="ENH97" s="14"/>
      <c r="ENI97" s="14"/>
      <c r="ENJ97" s="14"/>
      <c r="ENK97" s="14"/>
      <c r="ENL97" s="14"/>
      <c r="ENM97" s="14"/>
      <c r="ENN97" s="14"/>
      <c r="ENO97" s="14"/>
      <c r="ENP97" s="14"/>
      <c r="ENQ97" s="14"/>
      <c r="ENR97" s="14"/>
      <c r="ENS97" s="14"/>
      <c r="ENT97" s="14"/>
      <c r="ENU97" s="14"/>
      <c r="ENV97" s="14"/>
      <c r="ENW97" s="14"/>
      <c r="ENX97" s="14"/>
      <c r="ENY97" s="14"/>
      <c r="ENZ97" s="14"/>
      <c r="EOA97" s="14"/>
      <c r="EOB97" s="14"/>
      <c r="EOC97" s="14"/>
      <c r="EOD97" s="14"/>
      <c r="EOE97" s="14"/>
      <c r="EOF97" s="14"/>
      <c r="EOG97" s="14"/>
      <c r="EOH97" s="14"/>
      <c r="EOI97" s="14"/>
      <c r="EOJ97" s="14"/>
      <c r="EOK97" s="14"/>
      <c r="EOL97" s="14"/>
      <c r="EOM97" s="14"/>
      <c r="EON97" s="14"/>
      <c r="EOO97" s="14"/>
      <c r="EOP97" s="14"/>
      <c r="EOQ97" s="14"/>
      <c r="EOR97" s="14"/>
      <c r="EOS97" s="14"/>
      <c r="EOT97" s="14"/>
      <c r="EOU97" s="14"/>
      <c r="EOV97" s="14"/>
      <c r="EOW97" s="14"/>
      <c r="EOX97" s="14"/>
      <c r="EOY97" s="14"/>
      <c r="EOZ97" s="14"/>
      <c r="EPA97" s="14"/>
      <c r="EPB97" s="14"/>
      <c r="EPC97" s="14"/>
      <c r="EPD97" s="14"/>
      <c r="EPE97" s="14"/>
      <c r="EPF97" s="14"/>
      <c r="EPG97" s="14"/>
      <c r="EPH97" s="14"/>
      <c r="EPI97" s="14"/>
      <c r="EPJ97" s="14"/>
      <c r="EPK97" s="14"/>
      <c r="EPL97" s="14"/>
      <c r="EPM97" s="14"/>
      <c r="EPN97" s="14"/>
      <c r="EPO97" s="14"/>
      <c r="EPP97" s="14"/>
      <c r="EPQ97" s="14"/>
      <c r="EPR97" s="14"/>
      <c r="EPS97" s="14"/>
      <c r="EPT97" s="14"/>
      <c r="EPU97" s="14"/>
      <c r="EPV97" s="14"/>
      <c r="EPW97" s="14"/>
      <c r="EPX97" s="14"/>
      <c r="EPY97" s="14"/>
      <c r="EPZ97" s="14"/>
      <c r="EQA97" s="14"/>
      <c r="EQB97" s="14"/>
      <c r="EQC97" s="14"/>
      <c r="EQD97" s="14"/>
      <c r="EQE97" s="14"/>
      <c r="EQF97" s="14"/>
      <c r="EQG97" s="14"/>
      <c r="EQH97" s="14"/>
      <c r="EQI97" s="14"/>
      <c r="EQJ97" s="14"/>
      <c r="EQK97" s="14"/>
      <c r="EQL97" s="14"/>
      <c r="EQM97" s="14"/>
      <c r="EQN97" s="14"/>
      <c r="EQO97" s="14"/>
      <c r="EQP97" s="14"/>
      <c r="EQQ97" s="14"/>
      <c r="EQR97" s="14"/>
      <c r="EQS97" s="14"/>
      <c r="EQT97" s="14"/>
      <c r="EQU97" s="14"/>
      <c r="EQV97" s="14"/>
      <c r="EQW97" s="14"/>
      <c r="EQX97" s="14"/>
      <c r="EQY97" s="14"/>
      <c r="EQZ97" s="14"/>
      <c r="ERA97" s="14"/>
      <c r="ERB97" s="14"/>
      <c r="ERC97" s="14"/>
      <c r="ERD97" s="14"/>
      <c r="ERE97" s="14"/>
      <c r="ERF97" s="14"/>
      <c r="ERG97" s="14"/>
      <c r="ERH97" s="14"/>
      <c r="ERI97" s="14"/>
      <c r="ERJ97" s="14"/>
      <c r="ERK97" s="14"/>
      <c r="ERL97" s="14"/>
      <c r="ERM97" s="14"/>
      <c r="ERN97" s="14"/>
      <c r="ERO97" s="14"/>
      <c r="ERP97" s="14"/>
      <c r="ERQ97" s="14"/>
      <c r="ERR97" s="14"/>
      <c r="ERS97" s="14"/>
      <c r="ERT97" s="14"/>
      <c r="ERU97" s="14"/>
      <c r="ERV97" s="14"/>
      <c r="ERW97" s="14"/>
      <c r="ERX97" s="14"/>
      <c r="ERY97" s="14"/>
      <c r="ERZ97" s="14"/>
      <c r="ESA97" s="14"/>
      <c r="ESB97" s="14"/>
      <c r="ESC97" s="14"/>
      <c r="ESD97" s="14"/>
      <c r="ESE97" s="14"/>
      <c r="ESF97" s="14"/>
      <c r="ESG97" s="14"/>
      <c r="ESH97" s="14"/>
      <c r="ESI97" s="14"/>
      <c r="ESJ97" s="14"/>
      <c r="ESK97" s="14"/>
      <c r="ESL97" s="14"/>
      <c r="ESM97" s="14"/>
      <c r="ESN97" s="14"/>
      <c r="ESO97" s="14"/>
      <c r="ESP97" s="14"/>
      <c r="ESQ97" s="14"/>
      <c r="ESR97" s="14"/>
      <c r="ESS97" s="14"/>
      <c r="EST97" s="14"/>
      <c r="ESU97" s="14"/>
      <c r="ESV97" s="14"/>
      <c r="ESW97" s="14"/>
      <c r="ESX97" s="14"/>
      <c r="ESY97" s="14"/>
      <c r="ESZ97" s="14"/>
      <c r="ETA97" s="14"/>
      <c r="ETB97" s="14"/>
      <c r="ETC97" s="14"/>
      <c r="ETD97" s="14"/>
      <c r="ETE97" s="14"/>
      <c r="ETF97" s="14"/>
      <c r="ETG97" s="14"/>
      <c r="ETH97" s="14"/>
      <c r="ETI97" s="14"/>
      <c r="ETJ97" s="14"/>
      <c r="ETK97" s="14"/>
      <c r="ETL97" s="14"/>
      <c r="ETM97" s="14"/>
      <c r="ETN97" s="14"/>
      <c r="ETO97" s="14"/>
      <c r="ETP97" s="14"/>
      <c r="ETQ97" s="14"/>
      <c r="ETR97" s="14"/>
      <c r="ETS97" s="14"/>
      <c r="ETT97" s="14"/>
      <c r="ETU97" s="14"/>
      <c r="ETV97" s="14"/>
      <c r="ETW97" s="14"/>
      <c r="ETX97" s="14"/>
      <c r="ETY97" s="14"/>
      <c r="ETZ97" s="14"/>
      <c r="EUA97" s="14"/>
      <c r="EUB97" s="14"/>
      <c r="EUC97" s="14"/>
      <c r="EUD97" s="14"/>
      <c r="EUE97" s="14"/>
      <c r="EUF97" s="14"/>
      <c r="EUG97" s="14"/>
      <c r="EUH97" s="14"/>
      <c r="EUI97" s="14"/>
      <c r="EUJ97" s="14"/>
      <c r="EUK97" s="14"/>
      <c r="EUL97" s="14"/>
      <c r="EUM97" s="14"/>
      <c r="EUN97" s="14"/>
      <c r="EUO97" s="14"/>
      <c r="EUP97" s="14"/>
      <c r="EUQ97" s="14"/>
      <c r="EUR97" s="14"/>
      <c r="EUS97" s="14"/>
      <c r="EUT97" s="14"/>
      <c r="EUU97" s="14"/>
      <c r="EUV97" s="14"/>
      <c r="EUW97" s="14"/>
      <c r="EUX97" s="14"/>
      <c r="EUY97" s="14"/>
      <c r="EUZ97" s="14"/>
      <c r="EVA97" s="14"/>
      <c r="EVB97" s="14"/>
      <c r="EVC97" s="14"/>
      <c r="EVD97" s="14"/>
      <c r="EVE97" s="14"/>
      <c r="EVF97" s="14"/>
      <c r="EVG97" s="14"/>
      <c r="EVH97" s="14"/>
      <c r="EVI97" s="14"/>
      <c r="EVJ97" s="14"/>
      <c r="EVK97" s="14"/>
      <c r="EVL97" s="14"/>
      <c r="EVM97" s="14"/>
      <c r="EVN97" s="14"/>
      <c r="EVO97" s="14"/>
      <c r="EVP97" s="14"/>
      <c r="EVQ97" s="14"/>
      <c r="EVR97" s="14"/>
      <c r="EVS97" s="14"/>
      <c r="EVT97" s="14"/>
      <c r="EVU97" s="14"/>
      <c r="EVV97" s="14"/>
      <c r="EVW97" s="14"/>
      <c r="EVX97" s="14"/>
      <c r="EVY97" s="14"/>
      <c r="EVZ97" s="14"/>
      <c r="EWA97" s="14"/>
      <c r="EWB97" s="14"/>
      <c r="EWC97" s="14"/>
      <c r="EWD97" s="14"/>
      <c r="EWE97" s="14"/>
      <c r="EWF97" s="14"/>
      <c r="EWG97" s="14"/>
      <c r="EWH97" s="14"/>
      <c r="EWI97" s="14"/>
      <c r="EWJ97" s="14"/>
      <c r="EWK97" s="14"/>
      <c r="EWL97" s="14"/>
      <c r="EWM97" s="14"/>
      <c r="EWN97" s="14"/>
      <c r="EWO97" s="14"/>
      <c r="EWP97" s="14"/>
      <c r="EWQ97" s="14"/>
      <c r="EWR97" s="14"/>
      <c r="EWS97" s="14"/>
      <c r="EWT97" s="14"/>
      <c r="EWU97" s="14"/>
      <c r="EWV97" s="14"/>
      <c r="EWW97" s="14"/>
      <c r="EWX97" s="14"/>
      <c r="EWY97" s="14"/>
      <c r="EWZ97" s="14"/>
      <c r="EXA97" s="14"/>
      <c r="EXB97" s="14"/>
      <c r="EXC97" s="14"/>
      <c r="EXD97" s="14"/>
      <c r="EXE97" s="14"/>
      <c r="EXF97" s="14"/>
      <c r="EXG97" s="14"/>
      <c r="EXH97" s="14"/>
      <c r="EXI97" s="14"/>
      <c r="EXJ97" s="14"/>
      <c r="EXK97" s="14"/>
      <c r="EXL97" s="14"/>
      <c r="EXM97" s="14"/>
      <c r="EXN97" s="14"/>
      <c r="EXO97" s="14"/>
      <c r="EXP97" s="14"/>
      <c r="EXQ97" s="14"/>
      <c r="EXR97" s="14"/>
      <c r="EXS97" s="14"/>
      <c r="EXT97" s="14"/>
      <c r="EXU97" s="14"/>
      <c r="EXV97" s="14"/>
      <c r="EXW97" s="14"/>
      <c r="EXX97" s="14"/>
      <c r="EXY97" s="14"/>
      <c r="EXZ97" s="14"/>
      <c r="EYA97" s="14"/>
      <c r="EYB97" s="14"/>
      <c r="EYC97" s="14"/>
      <c r="EYD97" s="14"/>
      <c r="EYE97" s="14"/>
      <c r="EYF97" s="14"/>
      <c r="EYG97" s="14"/>
      <c r="EYH97" s="14"/>
      <c r="EYI97" s="14"/>
      <c r="EYJ97" s="14"/>
      <c r="EYK97" s="14"/>
      <c r="EYL97" s="14"/>
      <c r="EYM97" s="14"/>
      <c r="EYN97" s="14"/>
      <c r="EYO97" s="14"/>
      <c r="EYP97" s="14"/>
      <c r="EYQ97" s="14"/>
      <c r="EYR97" s="14"/>
      <c r="EYS97" s="14"/>
      <c r="EYT97" s="14"/>
      <c r="EYU97" s="14"/>
      <c r="EYV97" s="14"/>
      <c r="EYW97" s="14"/>
      <c r="EYX97" s="14"/>
      <c r="EYY97" s="14"/>
      <c r="EYZ97" s="14"/>
      <c r="EZA97" s="14"/>
      <c r="EZB97" s="14"/>
      <c r="EZC97" s="14"/>
      <c r="EZD97" s="14"/>
      <c r="EZE97" s="14"/>
      <c r="EZF97" s="14"/>
      <c r="EZG97" s="14"/>
      <c r="EZH97" s="14"/>
      <c r="EZI97" s="14"/>
      <c r="EZJ97" s="14"/>
      <c r="EZK97" s="14"/>
      <c r="EZL97" s="14"/>
      <c r="EZM97" s="14"/>
      <c r="EZN97" s="14"/>
      <c r="EZO97" s="14"/>
      <c r="EZP97" s="14"/>
      <c r="EZQ97" s="14"/>
      <c r="EZR97" s="14"/>
      <c r="EZS97" s="14"/>
      <c r="EZT97" s="14"/>
      <c r="EZU97" s="14"/>
      <c r="EZV97" s="14"/>
      <c r="EZW97" s="14"/>
      <c r="EZX97" s="14"/>
      <c r="EZY97" s="14"/>
      <c r="EZZ97" s="14"/>
      <c r="FAA97" s="14"/>
      <c r="FAB97" s="14"/>
      <c r="FAC97" s="14"/>
      <c r="FAD97" s="14"/>
      <c r="FAE97" s="14"/>
      <c r="FAF97" s="14"/>
      <c r="FAG97" s="14"/>
      <c r="FAH97" s="14"/>
      <c r="FAI97" s="14"/>
      <c r="FAJ97" s="14"/>
      <c r="FAK97" s="14"/>
      <c r="FAL97" s="14"/>
      <c r="FAM97" s="14"/>
      <c r="FAN97" s="14"/>
      <c r="FAO97" s="14"/>
      <c r="FAP97" s="14"/>
      <c r="FAQ97" s="14"/>
      <c r="FAR97" s="14"/>
      <c r="FAS97" s="14"/>
      <c r="FAT97" s="14"/>
      <c r="FAU97" s="14"/>
      <c r="FAV97" s="14"/>
      <c r="FAW97" s="14"/>
      <c r="FAX97" s="14"/>
      <c r="FAY97" s="14"/>
      <c r="FAZ97" s="14"/>
      <c r="FBA97" s="14"/>
      <c r="FBB97" s="14"/>
      <c r="FBC97" s="14"/>
      <c r="FBD97" s="14"/>
      <c r="FBE97" s="14"/>
      <c r="FBF97" s="14"/>
      <c r="FBG97" s="14"/>
      <c r="FBH97" s="14"/>
      <c r="FBI97" s="14"/>
      <c r="FBJ97" s="14"/>
      <c r="FBK97" s="14"/>
      <c r="FBL97" s="14"/>
      <c r="FBM97" s="14"/>
      <c r="FBN97" s="14"/>
      <c r="FBO97" s="14"/>
      <c r="FBP97" s="14"/>
      <c r="FBQ97" s="14"/>
      <c r="FBR97" s="14"/>
      <c r="FBS97" s="14"/>
      <c r="FBT97" s="14"/>
      <c r="FBU97" s="14"/>
      <c r="FBV97" s="14"/>
      <c r="FBW97" s="14"/>
      <c r="FBX97" s="14"/>
      <c r="FBY97" s="14"/>
      <c r="FBZ97" s="14"/>
      <c r="FCA97" s="14"/>
      <c r="FCB97" s="14"/>
      <c r="FCC97" s="14"/>
      <c r="FCD97" s="14"/>
      <c r="FCE97" s="14"/>
      <c r="FCF97" s="14"/>
      <c r="FCG97" s="14"/>
      <c r="FCH97" s="14"/>
      <c r="FCI97" s="14"/>
      <c r="FCJ97" s="14"/>
      <c r="FCK97" s="14"/>
      <c r="FCL97" s="14"/>
      <c r="FCM97" s="14"/>
      <c r="FCN97" s="14"/>
      <c r="FCO97" s="14"/>
      <c r="FCP97" s="14"/>
      <c r="FCQ97" s="14"/>
      <c r="FCR97" s="14"/>
      <c r="FCS97" s="14"/>
      <c r="FCT97" s="14"/>
      <c r="FCU97" s="14"/>
      <c r="FCV97" s="14"/>
      <c r="FCW97" s="14"/>
      <c r="FCX97" s="14"/>
      <c r="FCY97" s="14"/>
      <c r="FCZ97" s="14"/>
      <c r="FDA97" s="14"/>
      <c r="FDB97" s="14"/>
      <c r="FDC97" s="14"/>
      <c r="FDD97" s="14"/>
      <c r="FDE97" s="14"/>
      <c r="FDF97" s="14"/>
      <c r="FDG97" s="14"/>
      <c r="FDH97" s="14"/>
      <c r="FDI97" s="14"/>
      <c r="FDJ97" s="14"/>
      <c r="FDK97" s="14"/>
      <c r="FDL97" s="14"/>
      <c r="FDM97" s="14"/>
      <c r="FDN97" s="14"/>
      <c r="FDO97" s="14"/>
      <c r="FDP97" s="14"/>
      <c r="FDQ97" s="14"/>
      <c r="FDR97" s="14"/>
      <c r="FDS97" s="14"/>
      <c r="FDT97" s="14"/>
      <c r="FDU97" s="14"/>
      <c r="FDV97" s="14"/>
      <c r="FDW97" s="14"/>
      <c r="FDX97" s="14"/>
      <c r="FDY97" s="14"/>
      <c r="FDZ97" s="14"/>
      <c r="FEA97" s="14"/>
      <c r="FEB97" s="14"/>
      <c r="FEC97" s="14"/>
      <c r="FED97" s="14"/>
      <c r="FEE97" s="14"/>
      <c r="FEF97" s="14"/>
      <c r="FEG97" s="14"/>
      <c r="FEH97" s="14"/>
      <c r="FEI97" s="14"/>
      <c r="FEJ97" s="14"/>
      <c r="FEK97" s="14"/>
      <c r="FEL97" s="14"/>
      <c r="FEM97" s="14"/>
      <c r="FEN97" s="14"/>
      <c r="FEO97" s="14"/>
      <c r="FEP97" s="14"/>
      <c r="FEQ97" s="14"/>
      <c r="FER97" s="14"/>
      <c r="FES97" s="14"/>
      <c r="FET97" s="14"/>
      <c r="FEU97" s="14"/>
      <c r="FEV97" s="14"/>
      <c r="FEW97" s="14"/>
      <c r="FEX97" s="14"/>
      <c r="FEY97" s="14"/>
      <c r="FEZ97" s="14"/>
      <c r="FFA97" s="14"/>
      <c r="FFB97" s="14"/>
      <c r="FFC97" s="14"/>
      <c r="FFD97" s="14"/>
      <c r="FFE97" s="14"/>
      <c r="FFF97" s="14"/>
      <c r="FFG97" s="14"/>
      <c r="FFH97" s="14"/>
      <c r="FFI97" s="14"/>
      <c r="FFJ97" s="14"/>
      <c r="FFK97" s="14"/>
      <c r="FFL97" s="14"/>
      <c r="FFM97" s="14"/>
      <c r="FFN97" s="14"/>
      <c r="FFO97" s="14"/>
      <c r="FFP97" s="14"/>
      <c r="FFQ97" s="14"/>
      <c r="FFR97" s="14"/>
      <c r="FFS97" s="14"/>
      <c r="FFT97" s="14"/>
      <c r="FFU97" s="14"/>
      <c r="FFV97" s="14"/>
      <c r="FFW97" s="14"/>
      <c r="FFX97" s="14"/>
      <c r="FFY97" s="14"/>
      <c r="FFZ97" s="14"/>
      <c r="FGA97" s="14"/>
      <c r="FGB97" s="14"/>
      <c r="FGC97" s="14"/>
      <c r="FGD97" s="14"/>
      <c r="FGE97" s="14"/>
      <c r="FGF97" s="14"/>
      <c r="FGG97" s="14"/>
      <c r="FGH97" s="14"/>
      <c r="FGI97" s="14"/>
      <c r="FGJ97" s="14"/>
      <c r="FGK97" s="14"/>
      <c r="FGL97" s="14"/>
      <c r="FGM97" s="14"/>
      <c r="FGN97" s="14"/>
      <c r="FGO97" s="14"/>
      <c r="FGP97" s="14"/>
      <c r="FGQ97" s="14"/>
      <c r="FGR97" s="14"/>
      <c r="FGS97" s="14"/>
      <c r="FGT97" s="14"/>
      <c r="FGU97" s="14"/>
      <c r="FGV97" s="14"/>
      <c r="FGW97" s="14"/>
      <c r="FGX97" s="14"/>
      <c r="FGY97" s="14"/>
      <c r="FGZ97" s="14"/>
      <c r="FHA97" s="14"/>
      <c r="FHB97" s="14"/>
      <c r="FHC97" s="14"/>
      <c r="FHD97" s="14"/>
      <c r="FHE97" s="14"/>
      <c r="FHF97" s="14"/>
      <c r="FHG97" s="14"/>
      <c r="FHH97" s="14"/>
      <c r="FHI97" s="14"/>
      <c r="FHJ97" s="14"/>
      <c r="FHK97" s="14"/>
      <c r="FHL97" s="14"/>
      <c r="FHM97" s="14"/>
      <c r="FHN97" s="14"/>
      <c r="FHO97" s="14"/>
      <c r="FHP97" s="14"/>
      <c r="FHQ97" s="14"/>
      <c r="FHR97" s="14"/>
      <c r="FHS97" s="14"/>
      <c r="FHT97" s="14"/>
      <c r="FHU97" s="14"/>
      <c r="FHV97" s="14"/>
      <c r="FHW97" s="14"/>
      <c r="FHX97" s="14"/>
      <c r="FHY97" s="14"/>
      <c r="FHZ97" s="14"/>
      <c r="FIA97" s="14"/>
      <c r="FIB97" s="14"/>
      <c r="FIC97" s="14"/>
      <c r="FID97" s="14"/>
      <c r="FIE97" s="14"/>
      <c r="FIF97" s="14"/>
      <c r="FIG97" s="14"/>
      <c r="FIH97" s="14"/>
      <c r="FII97" s="14"/>
      <c r="FIJ97" s="14"/>
      <c r="FIK97" s="14"/>
      <c r="FIL97" s="14"/>
      <c r="FIM97" s="14"/>
      <c r="FIN97" s="14"/>
      <c r="FIO97" s="14"/>
      <c r="FIP97" s="14"/>
      <c r="FIQ97" s="14"/>
      <c r="FIR97" s="14"/>
      <c r="FIS97" s="14"/>
      <c r="FIT97" s="14"/>
      <c r="FIU97" s="14"/>
      <c r="FIV97" s="14"/>
      <c r="FIW97" s="14"/>
      <c r="FIX97" s="14"/>
      <c r="FIY97" s="14"/>
      <c r="FIZ97" s="14"/>
      <c r="FJA97" s="14"/>
      <c r="FJB97" s="14"/>
      <c r="FJC97" s="14"/>
      <c r="FJD97" s="14"/>
      <c r="FJE97" s="14"/>
      <c r="FJF97" s="14"/>
      <c r="FJG97" s="14"/>
      <c r="FJH97" s="14"/>
      <c r="FJI97" s="14"/>
      <c r="FJJ97" s="14"/>
      <c r="FJK97" s="14"/>
      <c r="FJL97" s="14"/>
      <c r="FJM97" s="14"/>
      <c r="FJN97" s="14"/>
      <c r="FJO97" s="14"/>
      <c r="FJP97" s="14"/>
      <c r="FJQ97" s="14"/>
      <c r="FJR97" s="14"/>
      <c r="FJS97" s="14"/>
      <c r="FJT97" s="14"/>
      <c r="FJU97" s="14"/>
      <c r="FJV97" s="14"/>
      <c r="FJW97" s="14"/>
      <c r="FJX97" s="14"/>
      <c r="FJY97" s="14"/>
      <c r="FJZ97" s="14"/>
      <c r="FKA97" s="14"/>
      <c r="FKB97" s="14"/>
      <c r="FKC97" s="14"/>
      <c r="FKD97" s="14"/>
      <c r="FKE97" s="14"/>
      <c r="FKF97" s="14"/>
      <c r="FKG97" s="14"/>
      <c r="FKH97" s="14"/>
      <c r="FKI97" s="14"/>
      <c r="FKJ97" s="14"/>
      <c r="FKK97" s="14"/>
      <c r="FKL97" s="14"/>
      <c r="FKM97" s="14"/>
      <c r="FKN97" s="14"/>
      <c r="FKO97" s="14"/>
      <c r="FKP97" s="14"/>
      <c r="FKQ97" s="14"/>
      <c r="FKR97" s="14"/>
      <c r="FKS97" s="14"/>
      <c r="FKT97" s="14"/>
      <c r="FKU97" s="14"/>
      <c r="FKV97" s="14"/>
      <c r="FKW97" s="14"/>
      <c r="FKX97" s="14"/>
      <c r="FKY97" s="14"/>
      <c r="FKZ97" s="14"/>
      <c r="FLA97" s="14"/>
      <c r="FLB97" s="14"/>
      <c r="FLC97" s="14"/>
      <c r="FLD97" s="14"/>
      <c r="FLE97" s="14"/>
      <c r="FLF97" s="14"/>
      <c r="FLG97" s="14"/>
      <c r="FLH97" s="14"/>
      <c r="FLI97" s="14"/>
      <c r="FLJ97" s="14"/>
      <c r="FLK97" s="14"/>
      <c r="FLL97" s="14"/>
      <c r="FLM97" s="14"/>
      <c r="FLN97" s="14"/>
      <c r="FLO97" s="14"/>
      <c r="FLP97" s="14"/>
      <c r="FLQ97" s="14"/>
      <c r="FLR97" s="14"/>
      <c r="FLS97" s="14"/>
      <c r="FLT97" s="14"/>
      <c r="FLU97" s="14"/>
      <c r="FLV97" s="14"/>
      <c r="FLW97" s="14"/>
      <c r="FLX97" s="14"/>
      <c r="FLY97" s="14"/>
      <c r="FLZ97" s="14"/>
      <c r="FMA97" s="14"/>
      <c r="FMB97" s="14"/>
      <c r="FMC97" s="14"/>
      <c r="FMD97" s="14"/>
      <c r="FME97" s="14"/>
      <c r="FMF97" s="14"/>
      <c r="FMG97" s="14"/>
      <c r="FMH97" s="14"/>
      <c r="FMI97" s="14"/>
      <c r="FMJ97" s="14"/>
      <c r="FMK97" s="14"/>
      <c r="FML97" s="14"/>
      <c r="FMM97" s="14"/>
      <c r="FMN97" s="14"/>
      <c r="FMO97" s="14"/>
      <c r="FMP97" s="14"/>
      <c r="FMQ97" s="14"/>
      <c r="FMR97" s="14"/>
      <c r="FMS97" s="14"/>
      <c r="FMT97" s="14"/>
      <c r="FMU97" s="14"/>
      <c r="FMV97" s="14"/>
      <c r="FMW97" s="14"/>
      <c r="FMX97" s="14"/>
      <c r="FMY97" s="14"/>
      <c r="FMZ97" s="14"/>
      <c r="FNA97" s="14"/>
      <c r="FNB97" s="14"/>
      <c r="FNC97" s="14"/>
      <c r="FND97" s="14"/>
      <c r="FNE97" s="14"/>
      <c r="FNF97" s="14"/>
      <c r="FNG97" s="14"/>
      <c r="FNH97" s="14"/>
      <c r="FNI97" s="14"/>
      <c r="FNJ97" s="14"/>
      <c r="FNK97" s="14"/>
      <c r="FNL97" s="14"/>
      <c r="FNM97" s="14"/>
      <c r="FNN97" s="14"/>
      <c r="FNO97" s="14"/>
      <c r="FNP97" s="14"/>
      <c r="FNQ97" s="14"/>
      <c r="FNR97" s="14"/>
      <c r="FNS97" s="14"/>
      <c r="FNT97" s="14"/>
      <c r="FNU97" s="14"/>
      <c r="FNV97" s="14"/>
      <c r="FNW97" s="14"/>
      <c r="FNX97" s="14"/>
      <c r="FNY97" s="14"/>
      <c r="FNZ97" s="14"/>
      <c r="FOA97" s="14"/>
      <c r="FOB97" s="14"/>
      <c r="FOC97" s="14"/>
      <c r="FOD97" s="14"/>
      <c r="FOE97" s="14"/>
      <c r="FOF97" s="14"/>
      <c r="FOG97" s="14"/>
      <c r="FOH97" s="14"/>
      <c r="FOI97" s="14"/>
      <c r="FOJ97" s="14"/>
      <c r="FOK97" s="14"/>
      <c r="FOL97" s="14"/>
      <c r="FOM97" s="14"/>
      <c r="FON97" s="14"/>
      <c r="FOO97" s="14"/>
      <c r="FOP97" s="14"/>
      <c r="FOQ97" s="14"/>
      <c r="FOR97" s="14"/>
      <c r="FOS97" s="14"/>
      <c r="FOT97" s="14"/>
      <c r="FOU97" s="14"/>
      <c r="FOV97" s="14"/>
      <c r="FOW97" s="14"/>
      <c r="FOX97" s="14"/>
      <c r="FOY97" s="14"/>
      <c r="FOZ97" s="14"/>
      <c r="FPA97" s="14"/>
      <c r="FPB97" s="14"/>
      <c r="FPC97" s="14"/>
      <c r="FPD97" s="14"/>
      <c r="FPE97" s="14"/>
      <c r="FPF97" s="14"/>
      <c r="FPG97" s="14"/>
      <c r="FPH97" s="14"/>
      <c r="FPI97" s="14"/>
      <c r="FPJ97" s="14"/>
      <c r="FPK97" s="14"/>
      <c r="FPL97" s="14"/>
      <c r="FPM97" s="14"/>
      <c r="FPN97" s="14"/>
      <c r="FPO97" s="14"/>
      <c r="FPP97" s="14"/>
      <c r="FPQ97" s="14"/>
      <c r="FPR97" s="14"/>
      <c r="FPS97" s="14"/>
      <c r="FPT97" s="14"/>
      <c r="FPU97" s="14"/>
      <c r="FPV97" s="14"/>
      <c r="FPW97" s="14"/>
      <c r="FPX97" s="14"/>
      <c r="FPY97" s="14"/>
      <c r="FPZ97" s="14"/>
      <c r="FQA97" s="14"/>
      <c r="FQB97" s="14"/>
      <c r="FQC97" s="14"/>
      <c r="FQD97" s="14"/>
      <c r="FQE97" s="14"/>
      <c r="FQF97" s="14"/>
      <c r="FQG97" s="14"/>
      <c r="FQH97" s="14"/>
      <c r="FQI97" s="14"/>
      <c r="FQJ97" s="14"/>
      <c r="FQK97" s="14"/>
      <c r="FQL97" s="14"/>
      <c r="FQM97" s="14"/>
      <c r="FQN97" s="14"/>
      <c r="FQO97" s="14"/>
      <c r="FQP97" s="14"/>
      <c r="FQQ97" s="14"/>
      <c r="FQR97" s="14"/>
      <c r="FQS97" s="14"/>
      <c r="FQT97" s="14"/>
      <c r="FQU97" s="14"/>
      <c r="FQV97" s="14"/>
      <c r="FQW97" s="14"/>
      <c r="FQX97" s="14"/>
      <c r="FQY97" s="14"/>
      <c r="FQZ97" s="14"/>
      <c r="FRA97" s="14"/>
      <c r="FRB97" s="14"/>
      <c r="FRC97" s="14"/>
      <c r="FRD97" s="14"/>
      <c r="FRE97" s="14"/>
      <c r="FRF97" s="14"/>
      <c r="FRG97" s="14"/>
      <c r="FRH97" s="14"/>
      <c r="FRI97" s="14"/>
      <c r="FRJ97" s="14"/>
      <c r="FRK97" s="14"/>
      <c r="FRL97" s="14"/>
      <c r="FRM97" s="14"/>
      <c r="FRN97" s="14"/>
      <c r="FRO97" s="14"/>
      <c r="FRP97" s="14"/>
      <c r="FRQ97" s="14"/>
      <c r="FRR97" s="14"/>
      <c r="FRS97" s="14"/>
      <c r="FRT97" s="14"/>
      <c r="FRU97" s="14"/>
      <c r="FRV97" s="14"/>
      <c r="FRW97" s="14"/>
      <c r="FRX97" s="14"/>
      <c r="FRY97" s="14"/>
      <c r="FRZ97" s="14"/>
      <c r="FSA97" s="14"/>
      <c r="FSB97" s="14"/>
      <c r="FSC97" s="14"/>
      <c r="FSD97" s="14"/>
      <c r="FSE97" s="14"/>
      <c r="FSF97" s="14"/>
      <c r="FSG97" s="14"/>
      <c r="FSH97" s="14"/>
      <c r="FSI97" s="14"/>
      <c r="FSJ97" s="14"/>
      <c r="FSK97" s="14"/>
      <c r="FSL97" s="14"/>
      <c r="FSM97" s="14"/>
      <c r="FSN97" s="14"/>
      <c r="FSO97" s="14"/>
      <c r="FSP97" s="14"/>
      <c r="FSQ97" s="14"/>
      <c r="FSR97" s="14"/>
      <c r="FSS97" s="14"/>
      <c r="FST97" s="14"/>
      <c r="FSU97" s="14"/>
      <c r="FSV97" s="14"/>
      <c r="FSW97" s="14"/>
      <c r="FSX97" s="14"/>
      <c r="FSY97" s="14"/>
      <c r="FSZ97" s="14"/>
      <c r="FTA97" s="14"/>
      <c r="FTB97" s="14"/>
      <c r="FTC97" s="14"/>
      <c r="FTD97" s="14"/>
      <c r="FTE97" s="14"/>
      <c r="FTF97" s="14"/>
      <c r="FTG97" s="14"/>
      <c r="FTH97" s="14"/>
      <c r="FTI97" s="14"/>
      <c r="FTJ97" s="14"/>
      <c r="FTK97" s="14"/>
      <c r="FTL97" s="14"/>
      <c r="FTM97" s="14"/>
      <c r="FTN97" s="14"/>
      <c r="FTO97" s="14"/>
      <c r="FTP97" s="14"/>
      <c r="FTQ97" s="14"/>
      <c r="FTR97" s="14"/>
      <c r="FTS97" s="14"/>
      <c r="FTT97" s="14"/>
      <c r="FTU97" s="14"/>
      <c r="FTV97" s="14"/>
      <c r="FTW97" s="14"/>
      <c r="FTX97" s="14"/>
      <c r="FTY97" s="14"/>
      <c r="FTZ97" s="14"/>
      <c r="FUA97" s="14"/>
      <c r="FUB97" s="14"/>
      <c r="FUC97" s="14"/>
      <c r="FUD97" s="14"/>
      <c r="FUE97" s="14"/>
      <c r="FUF97" s="14"/>
      <c r="FUG97" s="14"/>
      <c r="FUH97" s="14"/>
      <c r="FUI97" s="14"/>
      <c r="FUJ97" s="14"/>
      <c r="FUK97" s="14"/>
      <c r="FUL97" s="14"/>
      <c r="FUM97" s="14"/>
      <c r="FUN97" s="14"/>
      <c r="FUO97" s="14"/>
      <c r="FUP97" s="14"/>
      <c r="FUQ97" s="14"/>
      <c r="FUR97" s="14"/>
      <c r="FUS97" s="14"/>
      <c r="FUT97" s="14"/>
      <c r="FUU97" s="14"/>
      <c r="FUV97" s="14"/>
      <c r="FUW97" s="14"/>
      <c r="FUX97" s="14"/>
      <c r="FUY97" s="14"/>
      <c r="FUZ97" s="14"/>
      <c r="FVA97" s="14"/>
      <c r="FVB97" s="14"/>
      <c r="FVC97" s="14"/>
      <c r="FVD97" s="14"/>
      <c r="FVE97" s="14"/>
      <c r="FVF97" s="14"/>
      <c r="FVG97" s="14"/>
      <c r="FVH97" s="14"/>
      <c r="FVI97" s="14"/>
      <c r="FVJ97" s="14"/>
      <c r="FVK97" s="14"/>
      <c r="FVL97" s="14"/>
      <c r="FVM97" s="14"/>
      <c r="FVN97" s="14"/>
      <c r="FVO97" s="14"/>
      <c r="FVP97" s="14"/>
      <c r="FVQ97" s="14"/>
      <c r="FVR97" s="14"/>
      <c r="FVS97" s="14"/>
      <c r="FVT97" s="14"/>
      <c r="FVU97" s="14"/>
      <c r="FVV97" s="14"/>
      <c r="FVW97" s="14"/>
      <c r="FVX97" s="14"/>
      <c r="FVY97" s="14"/>
      <c r="FVZ97" s="14"/>
      <c r="FWA97" s="14"/>
      <c r="FWB97" s="14"/>
      <c r="FWC97" s="14"/>
      <c r="FWD97" s="14"/>
      <c r="FWE97" s="14"/>
      <c r="FWF97" s="14"/>
      <c r="FWG97" s="14"/>
      <c r="FWH97" s="14"/>
      <c r="FWI97" s="14"/>
      <c r="FWJ97" s="14"/>
      <c r="FWK97" s="14"/>
      <c r="FWL97" s="14"/>
      <c r="FWM97" s="14"/>
      <c r="FWN97" s="14"/>
      <c r="FWO97" s="14"/>
      <c r="FWP97" s="14"/>
      <c r="FWQ97" s="14"/>
      <c r="FWR97" s="14"/>
      <c r="FWS97" s="14"/>
      <c r="FWT97" s="14"/>
      <c r="FWU97" s="14"/>
      <c r="FWV97" s="14"/>
      <c r="FWW97" s="14"/>
      <c r="FWX97" s="14"/>
      <c r="FWY97" s="14"/>
      <c r="FWZ97" s="14"/>
      <c r="FXA97" s="14"/>
      <c r="FXB97" s="14"/>
      <c r="FXC97" s="14"/>
      <c r="FXD97" s="14"/>
      <c r="FXE97" s="14"/>
      <c r="FXF97" s="14"/>
      <c r="FXG97" s="14"/>
      <c r="FXH97" s="14"/>
      <c r="FXI97" s="14"/>
      <c r="FXJ97" s="14"/>
      <c r="FXK97" s="14"/>
      <c r="FXL97" s="14"/>
      <c r="FXM97" s="14"/>
      <c r="FXN97" s="14"/>
      <c r="FXO97" s="14"/>
      <c r="FXP97" s="14"/>
      <c r="FXQ97" s="14"/>
      <c r="FXR97" s="14"/>
      <c r="FXS97" s="14"/>
      <c r="FXT97" s="14"/>
      <c r="FXU97" s="14"/>
      <c r="FXV97" s="14"/>
      <c r="FXW97" s="14"/>
      <c r="FXX97" s="14"/>
      <c r="FXY97" s="14"/>
      <c r="FXZ97" s="14"/>
      <c r="FYA97" s="14"/>
      <c r="FYB97" s="14"/>
      <c r="FYC97" s="14"/>
      <c r="FYD97" s="14"/>
      <c r="FYE97" s="14"/>
      <c r="FYF97" s="14"/>
      <c r="FYG97" s="14"/>
      <c r="FYH97" s="14"/>
      <c r="FYI97" s="14"/>
      <c r="FYJ97" s="14"/>
      <c r="FYK97" s="14"/>
      <c r="FYL97" s="14"/>
      <c r="FYM97" s="14"/>
      <c r="FYN97" s="14"/>
      <c r="FYO97" s="14"/>
      <c r="FYP97" s="14"/>
      <c r="FYQ97" s="14"/>
      <c r="FYR97" s="14"/>
      <c r="FYS97" s="14"/>
      <c r="FYT97" s="14"/>
      <c r="FYU97" s="14"/>
      <c r="FYV97" s="14"/>
      <c r="FYW97" s="14"/>
      <c r="FYX97" s="14"/>
      <c r="FYY97" s="14"/>
      <c r="FYZ97" s="14"/>
      <c r="FZA97" s="14"/>
      <c r="FZB97" s="14"/>
      <c r="FZC97" s="14"/>
      <c r="FZD97" s="14"/>
      <c r="FZE97" s="14"/>
      <c r="FZF97" s="14"/>
      <c r="FZG97" s="14"/>
      <c r="FZH97" s="14"/>
      <c r="FZI97" s="14"/>
      <c r="FZJ97" s="14"/>
      <c r="FZK97" s="14"/>
      <c r="FZL97" s="14"/>
      <c r="FZM97" s="14"/>
      <c r="FZN97" s="14"/>
      <c r="FZO97" s="14"/>
      <c r="FZP97" s="14"/>
      <c r="FZQ97" s="14"/>
      <c r="FZR97" s="14"/>
      <c r="FZS97" s="14"/>
      <c r="FZT97" s="14"/>
      <c r="FZU97" s="14"/>
      <c r="FZV97" s="14"/>
      <c r="FZW97" s="14"/>
      <c r="FZX97" s="14"/>
      <c r="FZY97" s="14"/>
      <c r="FZZ97" s="14"/>
      <c r="GAA97" s="14"/>
      <c r="GAB97" s="14"/>
      <c r="GAC97" s="14"/>
      <c r="GAD97" s="14"/>
      <c r="GAE97" s="14"/>
      <c r="GAF97" s="14"/>
      <c r="GAG97" s="14"/>
      <c r="GAH97" s="14"/>
      <c r="GAI97" s="14"/>
      <c r="GAJ97" s="14"/>
      <c r="GAK97" s="14"/>
      <c r="GAL97" s="14"/>
      <c r="GAM97" s="14"/>
      <c r="GAN97" s="14"/>
      <c r="GAO97" s="14"/>
      <c r="GAP97" s="14"/>
      <c r="GAQ97" s="14"/>
      <c r="GAR97" s="14"/>
      <c r="GAS97" s="14"/>
      <c r="GAT97" s="14"/>
      <c r="GAU97" s="14"/>
      <c r="GAV97" s="14"/>
      <c r="GAW97" s="14"/>
      <c r="GAX97" s="14"/>
      <c r="GAY97" s="14"/>
      <c r="GAZ97" s="14"/>
      <c r="GBA97" s="14"/>
      <c r="GBB97" s="14"/>
      <c r="GBC97" s="14"/>
      <c r="GBD97" s="14"/>
      <c r="GBE97" s="14"/>
      <c r="GBF97" s="14"/>
      <c r="GBG97" s="14"/>
      <c r="GBH97" s="14"/>
      <c r="GBI97" s="14"/>
      <c r="GBJ97" s="14"/>
      <c r="GBK97" s="14"/>
      <c r="GBL97" s="14"/>
      <c r="GBM97" s="14"/>
      <c r="GBN97" s="14"/>
      <c r="GBO97" s="14"/>
      <c r="GBP97" s="14"/>
      <c r="GBQ97" s="14"/>
      <c r="GBR97" s="14"/>
      <c r="GBS97" s="14"/>
      <c r="GBT97" s="14"/>
      <c r="GBU97" s="14"/>
      <c r="GBV97" s="14"/>
      <c r="GBW97" s="14"/>
      <c r="GBX97" s="14"/>
      <c r="GBY97" s="14"/>
      <c r="GBZ97" s="14"/>
      <c r="GCA97" s="14"/>
      <c r="GCB97" s="14"/>
      <c r="GCC97" s="14"/>
      <c r="GCD97" s="14"/>
      <c r="GCE97" s="14"/>
      <c r="GCF97" s="14"/>
      <c r="GCG97" s="14"/>
      <c r="GCH97" s="14"/>
      <c r="GCI97" s="14"/>
      <c r="GCJ97" s="14"/>
      <c r="GCK97" s="14"/>
      <c r="GCL97" s="14"/>
      <c r="GCM97" s="14"/>
      <c r="GCN97" s="14"/>
      <c r="GCO97" s="14"/>
      <c r="GCP97" s="14"/>
      <c r="GCQ97" s="14"/>
      <c r="GCR97" s="14"/>
      <c r="GCS97" s="14"/>
      <c r="GCT97" s="14"/>
      <c r="GCU97" s="14"/>
      <c r="GCV97" s="14"/>
      <c r="GCW97" s="14"/>
      <c r="GCX97" s="14"/>
      <c r="GCY97" s="14"/>
      <c r="GCZ97" s="14"/>
      <c r="GDA97" s="14"/>
      <c r="GDB97" s="14"/>
      <c r="GDC97" s="14"/>
      <c r="GDD97" s="14"/>
      <c r="GDE97" s="14"/>
      <c r="GDF97" s="14"/>
      <c r="GDG97" s="14"/>
      <c r="GDH97" s="14"/>
      <c r="GDI97" s="14"/>
      <c r="GDJ97" s="14"/>
      <c r="GDK97" s="14"/>
      <c r="GDL97" s="14"/>
      <c r="GDM97" s="14"/>
      <c r="GDN97" s="14"/>
      <c r="GDO97" s="14"/>
      <c r="GDP97" s="14"/>
      <c r="GDQ97" s="14"/>
      <c r="GDR97" s="14"/>
      <c r="GDS97" s="14"/>
      <c r="GDT97" s="14"/>
      <c r="GDU97" s="14"/>
      <c r="GDV97" s="14"/>
      <c r="GDW97" s="14"/>
      <c r="GDX97" s="14"/>
      <c r="GDY97" s="14"/>
      <c r="GDZ97" s="14"/>
      <c r="GEA97" s="14"/>
      <c r="GEB97" s="14"/>
      <c r="GEC97" s="14"/>
      <c r="GED97" s="14"/>
      <c r="GEE97" s="14"/>
      <c r="GEF97" s="14"/>
      <c r="GEG97" s="14"/>
      <c r="GEH97" s="14"/>
      <c r="GEI97" s="14"/>
      <c r="GEJ97" s="14"/>
      <c r="GEK97" s="14"/>
      <c r="GEL97" s="14"/>
      <c r="GEM97" s="14"/>
      <c r="GEN97" s="14"/>
      <c r="GEO97" s="14"/>
      <c r="GEP97" s="14"/>
      <c r="GEQ97" s="14"/>
      <c r="GER97" s="14"/>
      <c r="GES97" s="14"/>
      <c r="GET97" s="14"/>
      <c r="GEU97" s="14"/>
      <c r="GEV97" s="14"/>
      <c r="GEW97" s="14"/>
      <c r="GEX97" s="14"/>
      <c r="GEY97" s="14"/>
      <c r="GEZ97" s="14"/>
      <c r="GFA97" s="14"/>
      <c r="GFB97" s="14"/>
      <c r="GFC97" s="14"/>
      <c r="GFD97" s="14"/>
      <c r="GFE97" s="14"/>
      <c r="GFF97" s="14"/>
      <c r="GFG97" s="14"/>
      <c r="GFH97" s="14"/>
      <c r="GFI97" s="14"/>
      <c r="GFJ97" s="14"/>
      <c r="GFK97" s="14"/>
      <c r="GFL97" s="14"/>
      <c r="GFM97" s="14"/>
      <c r="GFN97" s="14"/>
      <c r="GFO97" s="14"/>
      <c r="GFP97" s="14"/>
      <c r="GFQ97" s="14"/>
      <c r="GFR97" s="14"/>
      <c r="GFS97" s="14"/>
      <c r="GFT97" s="14"/>
      <c r="GFU97" s="14"/>
      <c r="GFV97" s="14"/>
      <c r="GFW97" s="14"/>
      <c r="GFX97" s="14"/>
      <c r="GFY97" s="14"/>
      <c r="GFZ97" s="14"/>
      <c r="GGA97" s="14"/>
      <c r="GGB97" s="14"/>
      <c r="GGC97" s="14"/>
      <c r="GGD97" s="14"/>
      <c r="GGE97" s="14"/>
      <c r="GGF97" s="14"/>
      <c r="GGG97" s="14"/>
      <c r="GGH97" s="14"/>
      <c r="GGI97" s="14"/>
      <c r="GGJ97" s="14"/>
      <c r="GGK97" s="14"/>
      <c r="GGL97" s="14"/>
      <c r="GGM97" s="14"/>
      <c r="GGN97" s="14"/>
      <c r="GGO97" s="14"/>
      <c r="GGP97" s="14"/>
      <c r="GGQ97" s="14"/>
      <c r="GGR97" s="14"/>
      <c r="GGS97" s="14"/>
      <c r="GGT97" s="14"/>
      <c r="GGU97" s="14"/>
      <c r="GGV97" s="14"/>
      <c r="GGW97" s="14"/>
      <c r="GGX97" s="14"/>
      <c r="GGY97" s="14"/>
      <c r="GGZ97" s="14"/>
      <c r="GHA97" s="14"/>
      <c r="GHB97" s="14"/>
      <c r="GHC97" s="14"/>
      <c r="GHD97" s="14"/>
      <c r="GHE97" s="14"/>
      <c r="GHF97" s="14"/>
      <c r="GHG97" s="14"/>
      <c r="GHH97" s="14"/>
      <c r="GHI97" s="14"/>
      <c r="GHJ97" s="14"/>
      <c r="GHK97" s="14"/>
      <c r="GHL97" s="14"/>
      <c r="GHM97" s="14"/>
      <c r="GHN97" s="14"/>
      <c r="GHO97" s="14"/>
      <c r="GHP97" s="14"/>
      <c r="GHQ97" s="14"/>
      <c r="GHR97" s="14"/>
      <c r="GHS97" s="14"/>
      <c r="GHT97" s="14"/>
      <c r="GHU97" s="14"/>
      <c r="GHV97" s="14"/>
      <c r="GHW97" s="14"/>
      <c r="GHX97" s="14"/>
      <c r="GHY97" s="14"/>
      <c r="GHZ97" s="14"/>
      <c r="GIA97" s="14"/>
      <c r="GIB97" s="14"/>
      <c r="GIC97" s="14"/>
      <c r="GID97" s="14"/>
      <c r="GIE97" s="14"/>
      <c r="GIF97" s="14"/>
      <c r="GIG97" s="14"/>
      <c r="GIH97" s="14"/>
      <c r="GII97" s="14"/>
      <c r="GIJ97" s="14"/>
      <c r="GIK97" s="14"/>
      <c r="GIL97" s="14"/>
      <c r="GIM97" s="14"/>
      <c r="GIN97" s="14"/>
      <c r="GIO97" s="14"/>
      <c r="GIP97" s="14"/>
      <c r="GIQ97" s="14"/>
      <c r="GIR97" s="14"/>
      <c r="GIS97" s="14"/>
      <c r="GIT97" s="14"/>
      <c r="GIU97" s="14"/>
      <c r="GIV97" s="14"/>
      <c r="GIW97" s="14"/>
      <c r="GIX97" s="14"/>
      <c r="GIY97" s="14"/>
      <c r="GIZ97" s="14"/>
      <c r="GJA97" s="14"/>
      <c r="GJB97" s="14"/>
      <c r="GJC97" s="14"/>
      <c r="GJD97" s="14"/>
      <c r="GJE97" s="14"/>
      <c r="GJF97" s="14"/>
      <c r="GJG97" s="14"/>
      <c r="GJH97" s="14"/>
      <c r="GJI97" s="14"/>
      <c r="GJJ97" s="14"/>
      <c r="GJK97" s="14"/>
      <c r="GJL97" s="14"/>
      <c r="GJM97" s="14"/>
      <c r="GJN97" s="14"/>
      <c r="GJO97" s="14"/>
      <c r="GJP97" s="14"/>
      <c r="GJQ97" s="14"/>
      <c r="GJR97" s="14"/>
      <c r="GJS97" s="14"/>
      <c r="GJT97" s="14"/>
      <c r="GJU97" s="14"/>
      <c r="GJV97" s="14"/>
      <c r="GJW97" s="14"/>
      <c r="GJX97" s="14"/>
      <c r="GJY97" s="14"/>
      <c r="GJZ97" s="14"/>
      <c r="GKA97" s="14"/>
      <c r="GKB97" s="14"/>
      <c r="GKC97" s="14"/>
      <c r="GKD97" s="14"/>
      <c r="GKE97" s="14"/>
      <c r="GKF97" s="14"/>
      <c r="GKG97" s="14"/>
      <c r="GKH97" s="14"/>
      <c r="GKI97" s="14"/>
      <c r="GKJ97" s="14"/>
      <c r="GKK97" s="14"/>
      <c r="GKL97" s="14"/>
      <c r="GKM97" s="14"/>
      <c r="GKN97" s="14"/>
      <c r="GKO97" s="14"/>
      <c r="GKP97" s="14"/>
      <c r="GKQ97" s="14"/>
      <c r="GKR97" s="14"/>
      <c r="GKS97" s="14"/>
      <c r="GKT97" s="14"/>
      <c r="GKU97" s="14"/>
      <c r="GKV97" s="14"/>
      <c r="GKW97" s="14"/>
      <c r="GKX97" s="14"/>
      <c r="GKY97" s="14"/>
      <c r="GKZ97" s="14"/>
      <c r="GLA97" s="14"/>
      <c r="GLB97" s="14"/>
      <c r="GLC97" s="14"/>
      <c r="GLD97" s="14"/>
      <c r="GLE97" s="14"/>
      <c r="GLF97" s="14"/>
      <c r="GLG97" s="14"/>
      <c r="GLH97" s="14"/>
      <c r="GLI97" s="14"/>
      <c r="GLJ97" s="14"/>
      <c r="GLK97" s="14"/>
      <c r="GLL97" s="14"/>
      <c r="GLM97" s="14"/>
      <c r="GLN97" s="14"/>
      <c r="GLO97" s="14"/>
      <c r="GLP97" s="14"/>
      <c r="GLQ97" s="14"/>
      <c r="GLR97" s="14"/>
      <c r="GLS97" s="14"/>
      <c r="GLT97" s="14"/>
      <c r="GLU97" s="14"/>
      <c r="GLV97" s="14"/>
      <c r="GLW97" s="14"/>
      <c r="GLX97" s="14"/>
      <c r="GLY97" s="14"/>
      <c r="GLZ97" s="14"/>
      <c r="GMA97" s="14"/>
      <c r="GMB97" s="14"/>
      <c r="GMC97" s="14"/>
      <c r="GMD97" s="14"/>
      <c r="GME97" s="14"/>
      <c r="GMF97" s="14"/>
      <c r="GMG97" s="14"/>
      <c r="GMH97" s="14"/>
      <c r="GMI97" s="14"/>
      <c r="GMJ97" s="14"/>
      <c r="GMK97" s="14"/>
      <c r="GML97" s="14"/>
      <c r="GMM97" s="14"/>
      <c r="GMN97" s="14"/>
      <c r="GMO97" s="14"/>
      <c r="GMP97" s="14"/>
      <c r="GMQ97" s="14"/>
      <c r="GMR97" s="14"/>
      <c r="GMS97" s="14"/>
      <c r="GMT97" s="14"/>
      <c r="GMU97" s="14"/>
      <c r="GMV97" s="14"/>
      <c r="GMW97" s="14"/>
      <c r="GMX97" s="14"/>
      <c r="GMY97" s="14"/>
      <c r="GMZ97" s="14"/>
      <c r="GNA97" s="14"/>
      <c r="GNB97" s="14"/>
      <c r="GNC97" s="14"/>
      <c r="GND97" s="14"/>
      <c r="GNE97" s="14"/>
      <c r="GNF97" s="14"/>
      <c r="GNG97" s="14"/>
      <c r="GNH97" s="14"/>
      <c r="GNI97" s="14"/>
      <c r="GNJ97" s="14"/>
      <c r="GNK97" s="14"/>
      <c r="GNL97" s="14"/>
      <c r="GNM97" s="14"/>
      <c r="GNN97" s="14"/>
      <c r="GNO97" s="14"/>
      <c r="GNP97" s="14"/>
      <c r="GNQ97" s="14"/>
      <c r="GNR97" s="14"/>
      <c r="GNS97" s="14"/>
      <c r="GNT97" s="14"/>
      <c r="GNU97" s="14"/>
      <c r="GNV97" s="14"/>
      <c r="GNW97" s="14"/>
      <c r="GNX97" s="14"/>
      <c r="GNY97" s="14"/>
      <c r="GNZ97" s="14"/>
      <c r="GOA97" s="14"/>
      <c r="GOB97" s="14"/>
      <c r="GOC97" s="14"/>
      <c r="GOD97" s="14"/>
      <c r="GOE97" s="14"/>
      <c r="GOF97" s="14"/>
      <c r="GOG97" s="14"/>
      <c r="GOH97" s="14"/>
      <c r="GOI97" s="14"/>
      <c r="GOJ97" s="14"/>
      <c r="GOK97" s="14"/>
      <c r="GOL97" s="14"/>
      <c r="GOM97" s="14"/>
      <c r="GON97" s="14"/>
      <c r="GOO97" s="14"/>
      <c r="GOP97" s="14"/>
      <c r="GOQ97" s="14"/>
      <c r="GOR97" s="14"/>
      <c r="GOS97" s="14"/>
      <c r="GOT97" s="14"/>
      <c r="GOU97" s="14"/>
      <c r="GOV97" s="14"/>
      <c r="GOW97" s="14"/>
      <c r="GOX97" s="14"/>
      <c r="GOY97" s="14"/>
      <c r="GOZ97" s="14"/>
      <c r="GPA97" s="14"/>
      <c r="GPB97" s="14"/>
      <c r="GPC97" s="14"/>
      <c r="GPD97" s="14"/>
      <c r="GPE97" s="14"/>
      <c r="GPF97" s="14"/>
      <c r="GPG97" s="14"/>
      <c r="GPH97" s="14"/>
      <c r="GPI97" s="14"/>
      <c r="GPJ97" s="14"/>
      <c r="GPK97" s="14"/>
      <c r="GPL97" s="14"/>
      <c r="GPM97" s="14"/>
      <c r="GPN97" s="14"/>
      <c r="GPO97" s="14"/>
      <c r="GPP97" s="14"/>
      <c r="GPQ97" s="14"/>
      <c r="GPR97" s="14"/>
      <c r="GPS97" s="14"/>
      <c r="GPT97" s="14"/>
      <c r="GPU97" s="14"/>
      <c r="GPV97" s="14"/>
      <c r="GPW97" s="14"/>
      <c r="GPX97" s="14"/>
      <c r="GPY97" s="14"/>
      <c r="GPZ97" s="14"/>
      <c r="GQA97" s="14"/>
      <c r="GQB97" s="14"/>
      <c r="GQC97" s="14"/>
      <c r="GQD97" s="14"/>
      <c r="GQE97" s="14"/>
      <c r="GQF97" s="14"/>
      <c r="GQG97" s="14"/>
      <c r="GQH97" s="14"/>
      <c r="GQI97" s="14"/>
      <c r="GQJ97" s="14"/>
      <c r="GQK97" s="14"/>
      <c r="GQL97" s="14"/>
      <c r="GQM97" s="14"/>
      <c r="GQN97" s="14"/>
      <c r="GQO97" s="14"/>
      <c r="GQP97" s="14"/>
      <c r="GQQ97" s="14"/>
      <c r="GQR97" s="14"/>
      <c r="GQS97" s="14"/>
      <c r="GQT97" s="14"/>
      <c r="GQU97" s="14"/>
      <c r="GQV97" s="14"/>
      <c r="GQW97" s="14"/>
      <c r="GQX97" s="14"/>
      <c r="GQY97" s="14"/>
      <c r="GQZ97" s="14"/>
      <c r="GRA97" s="14"/>
      <c r="GRB97" s="14"/>
      <c r="GRC97" s="14"/>
      <c r="GRD97" s="14"/>
      <c r="GRE97" s="14"/>
      <c r="GRF97" s="14"/>
      <c r="GRG97" s="14"/>
      <c r="GRH97" s="14"/>
      <c r="GRI97" s="14"/>
      <c r="GRJ97" s="14"/>
      <c r="GRK97" s="14"/>
      <c r="GRL97" s="14"/>
      <c r="GRM97" s="14"/>
      <c r="GRN97" s="14"/>
      <c r="GRO97" s="14"/>
      <c r="GRP97" s="14"/>
      <c r="GRQ97" s="14"/>
      <c r="GRR97" s="14"/>
      <c r="GRS97" s="14"/>
      <c r="GRT97" s="14"/>
      <c r="GRU97" s="14"/>
      <c r="GRV97" s="14"/>
      <c r="GRW97" s="14"/>
      <c r="GRX97" s="14"/>
      <c r="GRY97" s="14"/>
      <c r="GRZ97" s="14"/>
      <c r="GSA97" s="14"/>
      <c r="GSB97" s="14"/>
      <c r="GSC97" s="14"/>
      <c r="GSD97" s="14"/>
      <c r="GSE97" s="14"/>
      <c r="GSF97" s="14"/>
      <c r="GSG97" s="14"/>
      <c r="GSH97" s="14"/>
      <c r="GSI97" s="14"/>
      <c r="GSJ97" s="14"/>
      <c r="GSK97" s="14"/>
      <c r="GSL97" s="14"/>
      <c r="GSM97" s="14"/>
      <c r="GSN97" s="14"/>
      <c r="GSO97" s="14"/>
      <c r="GSP97" s="14"/>
      <c r="GSQ97" s="14"/>
      <c r="GSR97" s="14"/>
      <c r="GSS97" s="14"/>
      <c r="GST97" s="14"/>
      <c r="GSU97" s="14"/>
      <c r="GSV97" s="14"/>
      <c r="GSW97" s="14"/>
      <c r="GSX97" s="14"/>
      <c r="GSY97" s="14"/>
      <c r="GSZ97" s="14"/>
      <c r="GTA97" s="14"/>
      <c r="GTB97" s="14"/>
      <c r="GTC97" s="14"/>
      <c r="GTD97" s="14"/>
      <c r="GTE97" s="14"/>
      <c r="GTF97" s="14"/>
      <c r="GTG97" s="14"/>
      <c r="GTH97" s="14"/>
      <c r="GTI97" s="14"/>
      <c r="GTJ97" s="14"/>
      <c r="GTK97" s="14"/>
      <c r="GTL97" s="14"/>
      <c r="GTM97" s="14"/>
      <c r="GTN97" s="14"/>
      <c r="GTO97" s="14"/>
      <c r="GTP97" s="14"/>
      <c r="GTQ97" s="14"/>
      <c r="GTR97" s="14"/>
      <c r="GTS97" s="14"/>
      <c r="GTT97" s="14"/>
      <c r="GTU97" s="14"/>
      <c r="GTV97" s="14"/>
      <c r="GTW97" s="14"/>
      <c r="GTX97" s="14"/>
      <c r="GTY97" s="14"/>
      <c r="GTZ97" s="14"/>
      <c r="GUA97" s="14"/>
      <c r="GUB97" s="14"/>
      <c r="GUC97" s="14"/>
      <c r="GUD97" s="14"/>
      <c r="GUE97" s="14"/>
      <c r="GUF97" s="14"/>
      <c r="GUG97" s="14"/>
      <c r="GUH97" s="14"/>
      <c r="GUI97" s="14"/>
      <c r="GUJ97" s="14"/>
      <c r="GUK97" s="14"/>
      <c r="GUL97" s="14"/>
      <c r="GUM97" s="14"/>
      <c r="GUN97" s="14"/>
      <c r="GUO97" s="14"/>
      <c r="GUP97" s="14"/>
      <c r="GUQ97" s="14"/>
      <c r="GUR97" s="14"/>
      <c r="GUS97" s="14"/>
      <c r="GUT97" s="14"/>
      <c r="GUU97" s="14"/>
      <c r="GUV97" s="14"/>
      <c r="GUW97" s="14"/>
      <c r="GUX97" s="14"/>
      <c r="GUY97" s="14"/>
      <c r="GUZ97" s="14"/>
      <c r="GVA97" s="14"/>
      <c r="GVB97" s="14"/>
      <c r="GVC97" s="14"/>
      <c r="GVD97" s="14"/>
      <c r="GVE97" s="14"/>
      <c r="GVF97" s="14"/>
      <c r="GVG97" s="14"/>
      <c r="GVH97" s="14"/>
      <c r="GVI97" s="14"/>
      <c r="GVJ97" s="14"/>
      <c r="GVK97" s="14"/>
      <c r="GVL97" s="14"/>
      <c r="GVM97" s="14"/>
      <c r="GVN97" s="14"/>
      <c r="GVO97" s="14"/>
      <c r="GVP97" s="14"/>
      <c r="GVQ97" s="14"/>
      <c r="GVR97" s="14"/>
      <c r="GVS97" s="14"/>
      <c r="GVT97" s="14"/>
      <c r="GVU97" s="14"/>
      <c r="GVV97" s="14"/>
      <c r="GVW97" s="14"/>
      <c r="GVX97" s="14"/>
      <c r="GVY97" s="14"/>
      <c r="GVZ97" s="14"/>
      <c r="GWA97" s="14"/>
      <c r="GWB97" s="14"/>
      <c r="GWC97" s="14"/>
      <c r="GWD97" s="14"/>
      <c r="GWE97" s="14"/>
      <c r="GWF97" s="14"/>
      <c r="GWG97" s="14"/>
      <c r="GWH97" s="14"/>
      <c r="GWI97" s="14"/>
      <c r="GWJ97" s="14"/>
      <c r="GWK97" s="14"/>
      <c r="GWL97" s="14"/>
      <c r="GWM97" s="14"/>
      <c r="GWN97" s="14"/>
      <c r="GWO97" s="14"/>
      <c r="GWP97" s="14"/>
      <c r="GWQ97" s="14"/>
      <c r="GWR97" s="14"/>
      <c r="GWS97" s="14"/>
      <c r="GWT97" s="14"/>
      <c r="GWU97" s="14"/>
      <c r="GWV97" s="14"/>
      <c r="GWW97" s="14"/>
      <c r="GWX97" s="14"/>
      <c r="GWY97" s="14"/>
      <c r="GWZ97" s="14"/>
      <c r="GXA97" s="14"/>
      <c r="GXB97" s="14"/>
      <c r="GXC97" s="14"/>
      <c r="GXD97" s="14"/>
      <c r="GXE97" s="14"/>
      <c r="GXF97" s="14"/>
      <c r="GXG97" s="14"/>
      <c r="GXH97" s="14"/>
      <c r="GXI97" s="14"/>
      <c r="GXJ97" s="14"/>
      <c r="GXK97" s="14"/>
      <c r="GXL97" s="14"/>
      <c r="GXM97" s="14"/>
      <c r="GXN97" s="14"/>
      <c r="GXO97" s="14"/>
      <c r="GXP97" s="14"/>
      <c r="GXQ97" s="14"/>
      <c r="GXR97" s="14"/>
      <c r="GXS97" s="14"/>
      <c r="GXT97" s="14"/>
      <c r="GXU97" s="14"/>
      <c r="GXV97" s="14"/>
      <c r="GXW97" s="14"/>
      <c r="GXX97" s="14"/>
      <c r="GXY97" s="14"/>
      <c r="GXZ97" s="14"/>
      <c r="GYA97" s="14"/>
      <c r="GYB97" s="14"/>
      <c r="GYC97" s="14"/>
      <c r="GYD97" s="14"/>
      <c r="GYE97" s="14"/>
      <c r="GYF97" s="14"/>
      <c r="GYG97" s="14"/>
      <c r="GYH97" s="14"/>
      <c r="GYI97" s="14"/>
      <c r="GYJ97" s="14"/>
      <c r="GYK97" s="14"/>
      <c r="GYL97" s="14"/>
      <c r="GYM97" s="14"/>
      <c r="GYN97" s="14"/>
      <c r="GYO97" s="14"/>
      <c r="GYP97" s="14"/>
      <c r="GYQ97" s="14"/>
      <c r="GYR97" s="14"/>
      <c r="GYS97" s="14"/>
      <c r="GYT97" s="14"/>
      <c r="GYU97" s="14"/>
      <c r="GYV97" s="14"/>
      <c r="GYW97" s="14"/>
      <c r="GYX97" s="14"/>
      <c r="GYY97" s="14"/>
      <c r="GYZ97" s="14"/>
      <c r="GZA97" s="14"/>
      <c r="GZB97" s="14"/>
      <c r="GZC97" s="14"/>
      <c r="GZD97" s="14"/>
      <c r="GZE97" s="14"/>
      <c r="GZF97" s="14"/>
      <c r="GZG97" s="14"/>
      <c r="GZH97" s="14"/>
      <c r="GZI97" s="14"/>
      <c r="GZJ97" s="14"/>
      <c r="GZK97" s="14"/>
      <c r="GZL97" s="14"/>
      <c r="GZM97" s="14"/>
      <c r="GZN97" s="14"/>
      <c r="GZO97" s="14"/>
      <c r="GZP97" s="14"/>
      <c r="GZQ97" s="14"/>
      <c r="GZR97" s="14"/>
      <c r="GZS97" s="14"/>
      <c r="GZT97" s="14"/>
      <c r="GZU97" s="14"/>
      <c r="GZV97" s="14"/>
      <c r="GZW97" s="14"/>
      <c r="GZX97" s="14"/>
      <c r="GZY97" s="14"/>
      <c r="GZZ97" s="14"/>
      <c r="HAA97" s="14"/>
      <c r="HAB97" s="14"/>
      <c r="HAC97" s="14"/>
      <c r="HAD97" s="14"/>
      <c r="HAE97" s="14"/>
      <c r="HAF97" s="14"/>
      <c r="HAG97" s="14"/>
      <c r="HAH97" s="14"/>
      <c r="HAI97" s="14"/>
      <c r="HAJ97" s="14"/>
      <c r="HAK97" s="14"/>
      <c r="HAL97" s="14"/>
      <c r="HAM97" s="14"/>
      <c r="HAN97" s="14"/>
      <c r="HAO97" s="14"/>
      <c r="HAP97" s="14"/>
      <c r="HAQ97" s="14"/>
      <c r="HAR97" s="14"/>
      <c r="HAS97" s="14"/>
      <c r="HAT97" s="14"/>
      <c r="HAU97" s="14"/>
      <c r="HAV97" s="14"/>
      <c r="HAW97" s="14"/>
      <c r="HAX97" s="14"/>
      <c r="HAY97" s="14"/>
      <c r="HAZ97" s="14"/>
      <c r="HBA97" s="14"/>
      <c r="HBB97" s="14"/>
      <c r="HBC97" s="14"/>
      <c r="HBD97" s="14"/>
      <c r="HBE97" s="14"/>
      <c r="HBF97" s="14"/>
      <c r="HBG97" s="14"/>
      <c r="HBH97" s="14"/>
      <c r="HBI97" s="14"/>
      <c r="HBJ97" s="14"/>
      <c r="HBK97" s="14"/>
      <c r="HBL97" s="14"/>
      <c r="HBM97" s="14"/>
      <c r="HBN97" s="14"/>
      <c r="HBO97" s="14"/>
      <c r="HBP97" s="14"/>
      <c r="HBQ97" s="14"/>
      <c r="HBR97" s="14"/>
      <c r="HBS97" s="14"/>
      <c r="HBT97" s="14"/>
      <c r="HBU97" s="14"/>
      <c r="HBV97" s="14"/>
      <c r="HBW97" s="14"/>
      <c r="HBX97" s="14"/>
      <c r="HBY97" s="14"/>
      <c r="HBZ97" s="14"/>
      <c r="HCA97" s="14"/>
      <c r="HCB97" s="14"/>
      <c r="HCC97" s="14"/>
      <c r="HCD97" s="14"/>
      <c r="HCE97" s="14"/>
      <c r="HCF97" s="14"/>
      <c r="HCG97" s="14"/>
      <c r="HCH97" s="14"/>
      <c r="HCI97" s="14"/>
      <c r="HCJ97" s="14"/>
      <c r="HCK97" s="14"/>
      <c r="HCL97" s="14"/>
      <c r="HCM97" s="14"/>
      <c r="HCN97" s="14"/>
      <c r="HCO97" s="14"/>
      <c r="HCP97" s="14"/>
      <c r="HCQ97" s="14"/>
      <c r="HCR97" s="14"/>
      <c r="HCS97" s="14"/>
      <c r="HCT97" s="14"/>
      <c r="HCU97" s="14"/>
      <c r="HCV97" s="14"/>
      <c r="HCW97" s="14"/>
      <c r="HCX97" s="14"/>
      <c r="HCY97" s="14"/>
      <c r="HCZ97" s="14"/>
      <c r="HDA97" s="14"/>
      <c r="HDB97" s="14"/>
      <c r="HDC97" s="14"/>
      <c r="HDD97" s="14"/>
      <c r="HDE97" s="14"/>
      <c r="HDF97" s="14"/>
      <c r="HDG97" s="14"/>
      <c r="HDH97" s="14"/>
      <c r="HDI97" s="14"/>
      <c r="HDJ97" s="14"/>
      <c r="HDK97" s="14"/>
      <c r="HDL97" s="14"/>
      <c r="HDM97" s="14"/>
      <c r="HDN97" s="14"/>
      <c r="HDO97" s="14"/>
      <c r="HDP97" s="14"/>
      <c r="HDQ97" s="14"/>
      <c r="HDR97" s="14"/>
      <c r="HDS97" s="14"/>
      <c r="HDT97" s="14"/>
      <c r="HDU97" s="14"/>
      <c r="HDV97" s="14"/>
      <c r="HDW97" s="14"/>
      <c r="HDX97" s="14"/>
      <c r="HDY97" s="14"/>
      <c r="HDZ97" s="14"/>
      <c r="HEA97" s="14"/>
      <c r="HEB97" s="14"/>
      <c r="HEC97" s="14"/>
      <c r="HED97" s="14"/>
      <c r="HEE97" s="14"/>
      <c r="HEF97" s="14"/>
      <c r="HEG97" s="14"/>
      <c r="HEH97" s="14"/>
      <c r="HEI97" s="14"/>
      <c r="HEJ97" s="14"/>
      <c r="HEK97" s="14"/>
      <c r="HEL97" s="14"/>
      <c r="HEM97" s="14"/>
      <c r="HEN97" s="14"/>
      <c r="HEO97" s="14"/>
      <c r="HEP97" s="14"/>
      <c r="HEQ97" s="14"/>
      <c r="HER97" s="14"/>
      <c r="HES97" s="14"/>
      <c r="HET97" s="14"/>
      <c r="HEU97" s="14"/>
      <c r="HEV97" s="14"/>
      <c r="HEW97" s="14"/>
      <c r="HEX97" s="14"/>
      <c r="HEY97" s="14"/>
      <c r="HEZ97" s="14"/>
      <c r="HFA97" s="14"/>
      <c r="HFB97" s="14"/>
      <c r="HFC97" s="14"/>
      <c r="HFD97" s="14"/>
      <c r="HFE97" s="14"/>
      <c r="HFF97" s="14"/>
      <c r="HFG97" s="14"/>
      <c r="HFH97" s="14"/>
      <c r="HFI97" s="14"/>
      <c r="HFJ97" s="14"/>
      <c r="HFK97" s="14"/>
      <c r="HFL97" s="14"/>
      <c r="HFM97" s="14"/>
      <c r="HFN97" s="14"/>
      <c r="HFO97" s="14"/>
      <c r="HFP97" s="14"/>
      <c r="HFQ97" s="14"/>
      <c r="HFR97" s="14"/>
      <c r="HFS97" s="14"/>
      <c r="HFT97" s="14"/>
      <c r="HFU97" s="14"/>
      <c r="HFV97" s="14"/>
      <c r="HFW97" s="14"/>
      <c r="HFX97" s="14"/>
      <c r="HFY97" s="14"/>
      <c r="HFZ97" s="14"/>
      <c r="HGA97" s="14"/>
      <c r="HGB97" s="14"/>
      <c r="HGC97" s="14"/>
      <c r="HGD97" s="14"/>
      <c r="HGE97" s="14"/>
      <c r="HGF97" s="14"/>
      <c r="HGG97" s="14"/>
      <c r="HGH97" s="14"/>
      <c r="HGI97" s="14"/>
      <c r="HGJ97" s="14"/>
      <c r="HGK97" s="14"/>
      <c r="HGL97" s="14"/>
      <c r="HGM97" s="14"/>
      <c r="HGN97" s="14"/>
      <c r="HGO97" s="14"/>
      <c r="HGP97" s="14"/>
      <c r="HGQ97" s="14"/>
      <c r="HGR97" s="14"/>
      <c r="HGS97" s="14"/>
      <c r="HGT97" s="14"/>
      <c r="HGU97" s="14"/>
      <c r="HGV97" s="14"/>
      <c r="HGW97" s="14"/>
      <c r="HGX97" s="14"/>
      <c r="HGY97" s="14"/>
      <c r="HGZ97" s="14"/>
      <c r="HHA97" s="14"/>
      <c r="HHB97" s="14"/>
      <c r="HHC97" s="14"/>
      <c r="HHD97" s="14"/>
      <c r="HHE97" s="14"/>
      <c r="HHF97" s="14"/>
      <c r="HHG97" s="14"/>
      <c r="HHH97" s="14"/>
      <c r="HHI97" s="14"/>
      <c r="HHJ97" s="14"/>
      <c r="HHK97" s="14"/>
      <c r="HHL97" s="14"/>
      <c r="HHM97" s="14"/>
      <c r="HHN97" s="14"/>
      <c r="HHO97" s="14"/>
      <c r="HHP97" s="14"/>
      <c r="HHQ97" s="14"/>
      <c r="HHR97" s="14"/>
      <c r="HHS97" s="14"/>
      <c r="HHT97" s="14"/>
      <c r="HHU97" s="14"/>
      <c r="HHV97" s="14"/>
      <c r="HHW97" s="14"/>
      <c r="HHX97" s="14"/>
      <c r="HHY97" s="14"/>
      <c r="HHZ97" s="14"/>
      <c r="HIA97" s="14"/>
      <c r="HIB97" s="14"/>
      <c r="HIC97" s="14"/>
      <c r="HID97" s="14"/>
      <c r="HIE97" s="14"/>
      <c r="HIF97" s="14"/>
      <c r="HIG97" s="14"/>
      <c r="HIH97" s="14"/>
      <c r="HII97" s="14"/>
      <c r="HIJ97" s="14"/>
      <c r="HIK97" s="14"/>
      <c r="HIL97" s="14"/>
      <c r="HIM97" s="14"/>
      <c r="HIN97" s="14"/>
      <c r="HIO97" s="14"/>
      <c r="HIP97" s="14"/>
      <c r="HIQ97" s="14"/>
      <c r="HIR97" s="14"/>
      <c r="HIS97" s="14"/>
      <c r="HIT97" s="14"/>
      <c r="HIU97" s="14"/>
      <c r="HIV97" s="14"/>
      <c r="HIW97" s="14"/>
      <c r="HIX97" s="14"/>
      <c r="HIY97" s="14"/>
      <c r="HIZ97" s="14"/>
      <c r="HJA97" s="14"/>
      <c r="HJB97" s="14"/>
      <c r="HJC97" s="14"/>
      <c r="HJD97" s="14"/>
      <c r="HJE97" s="14"/>
      <c r="HJF97" s="14"/>
      <c r="HJG97" s="14"/>
      <c r="HJH97" s="14"/>
      <c r="HJI97" s="14"/>
      <c r="HJJ97" s="14"/>
      <c r="HJK97" s="14"/>
      <c r="HJL97" s="14"/>
      <c r="HJM97" s="14"/>
      <c r="HJN97" s="14"/>
      <c r="HJO97" s="14"/>
      <c r="HJP97" s="14"/>
      <c r="HJQ97" s="14"/>
      <c r="HJR97" s="14"/>
      <c r="HJS97" s="14"/>
      <c r="HJT97" s="14"/>
      <c r="HJU97" s="14"/>
      <c r="HJV97" s="14"/>
      <c r="HJW97" s="14"/>
      <c r="HJX97" s="14"/>
      <c r="HJY97" s="14"/>
      <c r="HJZ97" s="14"/>
      <c r="HKA97" s="14"/>
      <c r="HKB97" s="14"/>
      <c r="HKC97" s="14"/>
      <c r="HKD97" s="14"/>
      <c r="HKE97" s="14"/>
      <c r="HKF97" s="14"/>
      <c r="HKG97" s="14"/>
      <c r="HKH97" s="14"/>
      <c r="HKI97" s="14"/>
      <c r="HKJ97" s="14"/>
      <c r="HKK97" s="14"/>
      <c r="HKL97" s="14"/>
      <c r="HKM97" s="14"/>
      <c r="HKN97" s="14"/>
      <c r="HKO97" s="14"/>
      <c r="HKP97" s="14"/>
      <c r="HKQ97" s="14"/>
      <c r="HKR97" s="14"/>
      <c r="HKS97" s="14"/>
      <c r="HKT97" s="14"/>
      <c r="HKU97" s="14"/>
      <c r="HKV97" s="14"/>
      <c r="HKW97" s="14"/>
      <c r="HKX97" s="14"/>
      <c r="HKY97" s="14"/>
      <c r="HKZ97" s="14"/>
      <c r="HLA97" s="14"/>
      <c r="HLB97" s="14"/>
      <c r="HLC97" s="14"/>
      <c r="HLD97" s="14"/>
      <c r="HLE97" s="14"/>
      <c r="HLF97" s="14"/>
      <c r="HLG97" s="14"/>
      <c r="HLH97" s="14"/>
      <c r="HLI97" s="14"/>
      <c r="HLJ97" s="14"/>
      <c r="HLK97" s="14"/>
      <c r="HLL97" s="14"/>
      <c r="HLM97" s="14"/>
      <c r="HLN97" s="14"/>
      <c r="HLO97" s="14"/>
      <c r="HLP97" s="14"/>
      <c r="HLQ97" s="14"/>
      <c r="HLR97" s="14"/>
      <c r="HLS97" s="14"/>
      <c r="HLT97" s="14"/>
      <c r="HLU97" s="14"/>
      <c r="HLV97" s="14"/>
      <c r="HLW97" s="14"/>
      <c r="HLX97" s="14"/>
      <c r="HLY97" s="14"/>
      <c r="HLZ97" s="14"/>
      <c r="HMA97" s="14"/>
      <c r="HMB97" s="14"/>
      <c r="HMC97" s="14"/>
      <c r="HMD97" s="14"/>
      <c r="HME97" s="14"/>
      <c r="HMF97" s="14"/>
      <c r="HMG97" s="14"/>
      <c r="HMH97" s="14"/>
      <c r="HMI97" s="14"/>
      <c r="HMJ97" s="14"/>
      <c r="HMK97" s="14"/>
      <c r="HML97" s="14"/>
      <c r="HMM97" s="14"/>
      <c r="HMN97" s="14"/>
      <c r="HMO97" s="14"/>
      <c r="HMP97" s="14"/>
      <c r="HMQ97" s="14"/>
      <c r="HMR97" s="14"/>
      <c r="HMS97" s="14"/>
      <c r="HMT97" s="14"/>
      <c r="HMU97" s="14"/>
      <c r="HMV97" s="14"/>
      <c r="HMW97" s="14"/>
      <c r="HMX97" s="14"/>
      <c r="HMY97" s="14"/>
      <c r="HMZ97" s="14"/>
      <c r="HNA97" s="14"/>
      <c r="HNB97" s="14"/>
      <c r="HNC97" s="14"/>
      <c r="HND97" s="14"/>
      <c r="HNE97" s="14"/>
      <c r="HNF97" s="14"/>
      <c r="HNG97" s="14"/>
      <c r="HNH97" s="14"/>
      <c r="HNI97" s="14"/>
      <c r="HNJ97" s="14"/>
      <c r="HNK97" s="14"/>
      <c r="HNL97" s="14"/>
      <c r="HNM97" s="14"/>
      <c r="HNN97" s="14"/>
      <c r="HNO97" s="14"/>
      <c r="HNP97" s="14"/>
      <c r="HNQ97" s="14"/>
      <c r="HNR97" s="14"/>
      <c r="HNS97" s="14"/>
      <c r="HNT97" s="14"/>
      <c r="HNU97" s="14"/>
      <c r="HNV97" s="14"/>
      <c r="HNW97" s="14"/>
      <c r="HNX97" s="14"/>
      <c r="HNY97" s="14"/>
      <c r="HNZ97" s="14"/>
      <c r="HOA97" s="14"/>
      <c r="HOB97" s="14"/>
      <c r="HOC97" s="14"/>
      <c r="HOD97" s="14"/>
      <c r="HOE97" s="14"/>
      <c r="HOF97" s="14"/>
      <c r="HOG97" s="14"/>
      <c r="HOH97" s="14"/>
      <c r="HOI97" s="14"/>
      <c r="HOJ97" s="14"/>
      <c r="HOK97" s="14"/>
      <c r="HOL97" s="14"/>
      <c r="HOM97" s="14"/>
      <c r="HON97" s="14"/>
      <c r="HOO97" s="14"/>
      <c r="HOP97" s="14"/>
      <c r="HOQ97" s="14"/>
      <c r="HOR97" s="14"/>
      <c r="HOS97" s="14"/>
      <c r="HOT97" s="14"/>
      <c r="HOU97" s="14"/>
      <c r="HOV97" s="14"/>
      <c r="HOW97" s="14"/>
      <c r="HOX97" s="14"/>
      <c r="HOY97" s="14"/>
      <c r="HOZ97" s="14"/>
      <c r="HPA97" s="14"/>
      <c r="HPB97" s="14"/>
      <c r="HPC97" s="14"/>
      <c r="HPD97" s="14"/>
      <c r="HPE97" s="14"/>
      <c r="HPF97" s="14"/>
      <c r="HPG97" s="14"/>
      <c r="HPH97" s="14"/>
      <c r="HPI97" s="14"/>
      <c r="HPJ97" s="14"/>
      <c r="HPK97" s="14"/>
      <c r="HPL97" s="14"/>
      <c r="HPM97" s="14"/>
      <c r="HPN97" s="14"/>
      <c r="HPO97" s="14"/>
      <c r="HPP97" s="14"/>
      <c r="HPQ97" s="14"/>
      <c r="HPR97" s="14"/>
      <c r="HPS97" s="14"/>
      <c r="HPT97" s="14"/>
      <c r="HPU97" s="14"/>
      <c r="HPV97" s="14"/>
      <c r="HPW97" s="14"/>
      <c r="HPX97" s="14"/>
      <c r="HPY97" s="14"/>
      <c r="HPZ97" s="14"/>
      <c r="HQA97" s="14"/>
      <c r="HQB97" s="14"/>
      <c r="HQC97" s="14"/>
      <c r="HQD97" s="14"/>
      <c r="HQE97" s="14"/>
      <c r="HQF97" s="14"/>
      <c r="HQG97" s="14"/>
      <c r="HQH97" s="14"/>
      <c r="HQI97" s="14"/>
      <c r="HQJ97" s="14"/>
      <c r="HQK97" s="14"/>
      <c r="HQL97" s="14"/>
      <c r="HQM97" s="14"/>
      <c r="HQN97" s="14"/>
      <c r="HQO97" s="14"/>
      <c r="HQP97" s="14"/>
      <c r="HQQ97" s="14"/>
      <c r="HQR97" s="14"/>
      <c r="HQS97" s="14"/>
      <c r="HQT97" s="14"/>
      <c r="HQU97" s="14"/>
      <c r="HQV97" s="14"/>
      <c r="HQW97" s="14"/>
      <c r="HQX97" s="14"/>
      <c r="HQY97" s="14"/>
      <c r="HQZ97" s="14"/>
      <c r="HRA97" s="14"/>
      <c r="HRB97" s="14"/>
      <c r="HRC97" s="14"/>
      <c r="HRD97" s="14"/>
      <c r="HRE97" s="14"/>
      <c r="HRF97" s="14"/>
      <c r="HRG97" s="14"/>
      <c r="HRH97" s="14"/>
      <c r="HRI97" s="14"/>
      <c r="HRJ97" s="14"/>
      <c r="HRK97" s="14"/>
      <c r="HRL97" s="14"/>
      <c r="HRM97" s="14"/>
      <c r="HRN97" s="14"/>
      <c r="HRO97" s="14"/>
      <c r="HRP97" s="14"/>
      <c r="HRQ97" s="14"/>
      <c r="HRR97" s="14"/>
      <c r="HRS97" s="14"/>
      <c r="HRT97" s="14"/>
      <c r="HRU97" s="14"/>
      <c r="HRV97" s="14"/>
      <c r="HRW97" s="14"/>
      <c r="HRX97" s="14"/>
      <c r="HRY97" s="14"/>
      <c r="HRZ97" s="14"/>
      <c r="HSA97" s="14"/>
      <c r="HSB97" s="14"/>
      <c r="HSC97" s="14"/>
      <c r="HSD97" s="14"/>
      <c r="HSE97" s="14"/>
      <c r="HSF97" s="14"/>
      <c r="HSG97" s="14"/>
      <c r="HSH97" s="14"/>
      <c r="HSI97" s="14"/>
      <c r="HSJ97" s="14"/>
      <c r="HSK97" s="14"/>
      <c r="HSL97" s="14"/>
      <c r="HSM97" s="14"/>
      <c r="HSN97" s="14"/>
      <c r="HSO97" s="14"/>
      <c r="HSP97" s="14"/>
      <c r="HSQ97" s="14"/>
      <c r="HSR97" s="14"/>
      <c r="HSS97" s="14"/>
      <c r="HST97" s="14"/>
      <c r="HSU97" s="14"/>
      <c r="HSV97" s="14"/>
      <c r="HSW97" s="14"/>
      <c r="HSX97" s="14"/>
      <c r="HSY97" s="14"/>
      <c r="HSZ97" s="14"/>
      <c r="HTA97" s="14"/>
      <c r="HTB97" s="14"/>
      <c r="HTC97" s="14"/>
      <c r="HTD97" s="14"/>
      <c r="HTE97" s="14"/>
      <c r="HTF97" s="14"/>
      <c r="HTG97" s="14"/>
      <c r="HTH97" s="14"/>
      <c r="HTI97" s="14"/>
      <c r="HTJ97" s="14"/>
      <c r="HTK97" s="14"/>
      <c r="HTL97" s="14"/>
      <c r="HTM97" s="14"/>
      <c r="HTN97" s="14"/>
      <c r="HTO97" s="14"/>
      <c r="HTP97" s="14"/>
      <c r="HTQ97" s="14"/>
      <c r="HTR97" s="14"/>
      <c r="HTS97" s="14"/>
      <c r="HTT97" s="14"/>
      <c r="HTU97" s="14"/>
      <c r="HTV97" s="14"/>
      <c r="HTW97" s="14"/>
      <c r="HTX97" s="14"/>
      <c r="HTY97" s="14"/>
      <c r="HTZ97" s="14"/>
      <c r="HUA97" s="14"/>
      <c r="HUB97" s="14"/>
      <c r="HUC97" s="14"/>
      <c r="HUD97" s="14"/>
      <c r="HUE97" s="14"/>
      <c r="HUF97" s="14"/>
      <c r="HUG97" s="14"/>
      <c r="HUH97" s="14"/>
      <c r="HUI97" s="14"/>
      <c r="HUJ97" s="14"/>
      <c r="HUK97" s="14"/>
      <c r="HUL97" s="14"/>
      <c r="HUM97" s="14"/>
      <c r="HUN97" s="14"/>
      <c r="HUO97" s="14"/>
      <c r="HUP97" s="14"/>
      <c r="HUQ97" s="14"/>
      <c r="HUR97" s="14"/>
      <c r="HUS97" s="14"/>
      <c r="HUT97" s="14"/>
      <c r="HUU97" s="14"/>
      <c r="HUV97" s="14"/>
      <c r="HUW97" s="14"/>
      <c r="HUX97" s="14"/>
      <c r="HUY97" s="14"/>
      <c r="HUZ97" s="14"/>
      <c r="HVA97" s="14"/>
      <c r="HVB97" s="14"/>
      <c r="HVC97" s="14"/>
      <c r="HVD97" s="14"/>
      <c r="HVE97" s="14"/>
      <c r="HVF97" s="14"/>
      <c r="HVG97" s="14"/>
      <c r="HVH97" s="14"/>
      <c r="HVI97" s="14"/>
      <c r="HVJ97" s="14"/>
      <c r="HVK97" s="14"/>
      <c r="HVL97" s="14"/>
      <c r="HVM97" s="14"/>
      <c r="HVN97" s="14"/>
      <c r="HVO97" s="14"/>
      <c r="HVP97" s="14"/>
      <c r="HVQ97" s="14"/>
      <c r="HVR97" s="14"/>
      <c r="HVS97" s="14"/>
      <c r="HVT97" s="14"/>
      <c r="HVU97" s="14"/>
      <c r="HVV97" s="14"/>
      <c r="HVW97" s="14"/>
      <c r="HVX97" s="14"/>
      <c r="HVY97" s="14"/>
      <c r="HVZ97" s="14"/>
      <c r="HWA97" s="14"/>
      <c r="HWB97" s="14"/>
      <c r="HWC97" s="14"/>
      <c r="HWD97" s="14"/>
      <c r="HWE97" s="14"/>
      <c r="HWF97" s="14"/>
      <c r="HWG97" s="14"/>
      <c r="HWH97" s="14"/>
      <c r="HWI97" s="14"/>
      <c r="HWJ97" s="14"/>
      <c r="HWK97" s="14"/>
      <c r="HWL97" s="14"/>
      <c r="HWM97" s="14"/>
      <c r="HWN97" s="14"/>
      <c r="HWO97" s="14"/>
      <c r="HWP97" s="14"/>
      <c r="HWQ97" s="14"/>
      <c r="HWR97" s="14"/>
      <c r="HWS97" s="14"/>
      <c r="HWT97" s="14"/>
      <c r="HWU97" s="14"/>
      <c r="HWV97" s="14"/>
      <c r="HWW97" s="14"/>
      <c r="HWX97" s="14"/>
      <c r="HWY97" s="14"/>
      <c r="HWZ97" s="14"/>
      <c r="HXA97" s="14"/>
      <c r="HXB97" s="14"/>
      <c r="HXC97" s="14"/>
      <c r="HXD97" s="14"/>
      <c r="HXE97" s="14"/>
      <c r="HXF97" s="14"/>
      <c r="HXG97" s="14"/>
      <c r="HXH97" s="14"/>
      <c r="HXI97" s="14"/>
      <c r="HXJ97" s="14"/>
      <c r="HXK97" s="14"/>
      <c r="HXL97" s="14"/>
      <c r="HXM97" s="14"/>
      <c r="HXN97" s="14"/>
      <c r="HXO97" s="14"/>
      <c r="HXP97" s="14"/>
      <c r="HXQ97" s="14"/>
      <c r="HXR97" s="14"/>
      <c r="HXS97" s="14"/>
      <c r="HXT97" s="14"/>
      <c r="HXU97" s="14"/>
      <c r="HXV97" s="14"/>
      <c r="HXW97" s="14"/>
      <c r="HXX97" s="14"/>
      <c r="HXY97" s="14"/>
      <c r="HXZ97" s="14"/>
      <c r="HYA97" s="14"/>
      <c r="HYB97" s="14"/>
      <c r="HYC97" s="14"/>
      <c r="HYD97" s="14"/>
      <c r="HYE97" s="14"/>
      <c r="HYF97" s="14"/>
      <c r="HYG97" s="14"/>
      <c r="HYH97" s="14"/>
      <c r="HYI97" s="14"/>
      <c r="HYJ97" s="14"/>
      <c r="HYK97" s="14"/>
      <c r="HYL97" s="14"/>
      <c r="HYM97" s="14"/>
      <c r="HYN97" s="14"/>
      <c r="HYO97" s="14"/>
      <c r="HYP97" s="14"/>
      <c r="HYQ97" s="14"/>
      <c r="HYR97" s="14"/>
      <c r="HYS97" s="14"/>
      <c r="HYT97" s="14"/>
      <c r="HYU97" s="14"/>
      <c r="HYV97" s="14"/>
      <c r="HYW97" s="14"/>
      <c r="HYX97" s="14"/>
      <c r="HYY97" s="14"/>
      <c r="HYZ97" s="14"/>
      <c r="HZA97" s="14"/>
      <c r="HZB97" s="14"/>
      <c r="HZC97" s="14"/>
      <c r="HZD97" s="14"/>
      <c r="HZE97" s="14"/>
      <c r="HZF97" s="14"/>
      <c r="HZG97" s="14"/>
      <c r="HZH97" s="14"/>
      <c r="HZI97" s="14"/>
      <c r="HZJ97" s="14"/>
      <c r="HZK97" s="14"/>
      <c r="HZL97" s="14"/>
      <c r="HZM97" s="14"/>
      <c r="HZN97" s="14"/>
      <c r="HZO97" s="14"/>
      <c r="HZP97" s="14"/>
      <c r="HZQ97" s="14"/>
      <c r="HZR97" s="14"/>
      <c r="HZS97" s="14"/>
      <c r="HZT97" s="14"/>
      <c r="HZU97" s="14"/>
      <c r="HZV97" s="14"/>
      <c r="HZW97" s="14"/>
      <c r="HZX97" s="14"/>
      <c r="HZY97" s="14"/>
      <c r="HZZ97" s="14"/>
      <c r="IAA97" s="14"/>
      <c r="IAB97" s="14"/>
      <c r="IAC97" s="14"/>
      <c r="IAD97" s="14"/>
      <c r="IAE97" s="14"/>
      <c r="IAF97" s="14"/>
      <c r="IAG97" s="14"/>
      <c r="IAH97" s="14"/>
      <c r="IAI97" s="14"/>
      <c r="IAJ97" s="14"/>
      <c r="IAK97" s="14"/>
      <c r="IAL97" s="14"/>
      <c r="IAM97" s="14"/>
      <c r="IAN97" s="14"/>
      <c r="IAO97" s="14"/>
      <c r="IAP97" s="14"/>
      <c r="IAQ97" s="14"/>
      <c r="IAR97" s="14"/>
      <c r="IAS97" s="14"/>
      <c r="IAT97" s="14"/>
      <c r="IAU97" s="14"/>
      <c r="IAV97" s="14"/>
      <c r="IAW97" s="14"/>
      <c r="IAX97" s="14"/>
      <c r="IAY97" s="14"/>
      <c r="IAZ97" s="14"/>
      <c r="IBA97" s="14"/>
      <c r="IBB97" s="14"/>
      <c r="IBC97" s="14"/>
      <c r="IBD97" s="14"/>
      <c r="IBE97" s="14"/>
      <c r="IBF97" s="14"/>
      <c r="IBG97" s="14"/>
      <c r="IBH97" s="14"/>
      <c r="IBI97" s="14"/>
      <c r="IBJ97" s="14"/>
      <c r="IBK97" s="14"/>
      <c r="IBL97" s="14"/>
      <c r="IBM97" s="14"/>
      <c r="IBN97" s="14"/>
      <c r="IBO97" s="14"/>
      <c r="IBP97" s="14"/>
      <c r="IBQ97" s="14"/>
      <c r="IBR97" s="14"/>
      <c r="IBS97" s="14"/>
      <c r="IBT97" s="14"/>
      <c r="IBU97" s="14"/>
      <c r="IBV97" s="14"/>
      <c r="IBW97" s="14"/>
      <c r="IBX97" s="14"/>
      <c r="IBY97" s="14"/>
      <c r="IBZ97" s="14"/>
      <c r="ICA97" s="14"/>
      <c r="ICB97" s="14"/>
      <c r="ICC97" s="14"/>
      <c r="ICD97" s="14"/>
      <c r="ICE97" s="14"/>
      <c r="ICF97" s="14"/>
      <c r="ICG97" s="14"/>
      <c r="ICH97" s="14"/>
      <c r="ICI97" s="14"/>
      <c r="ICJ97" s="14"/>
      <c r="ICK97" s="14"/>
      <c r="ICL97" s="14"/>
      <c r="ICM97" s="14"/>
      <c r="ICN97" s="14"/>
      <c r="ICO97" s="14"/>
      <c r="ICP97" s="14"/>
      <c r="ICQ97" s="14"/>
      <c r="ICR97" s="14"/>
      <c r="ICS97" s="14"/>
      <c r="ICT97" s="14"/>
      <c r="ICU97" s="14"/>
      <c r="ICV97" s="14"/>
      <c r="ICW97" s="14"/>
      <c r="ICX97" s="14"/>
      <c r="ICY97" s="14"/>
      <c r="ICZ97" s="14"/>
      <c r="IDA97" s="14"/>
      <c r="IDB97" s="14"/>
      <c r="IDC97" s="14"/>
      <c r="IDD97" s="14"/>
      <c r="IDE97" s="14"/>
      <c r="IDF97" s="14"/>
      <c r="IDG97" s="14"/>
      <c r="IDH97" s="14"/>
      <c r="IDI97" s="14"/>
      <c r="IDJ97" s="14"/>
      <c r="IDK97" s="14"/>
      <c r="IDL97" s="14"/>
      <c r="IDM97" s="14"/>
      <c r="IDN97" s="14"/>
      <c r="IDO97" s="14"/>
      <c r="IDP97" s="14"/>
      <c r="IDQ97" s="14"/>
      <c r="IDR97" s="14"/>
      <c r="IDS97" s="14"/>
      <c r="IDT97" s="14"/>
      <c r="IDU97" s="14"/>
      <c r="IDV97" s="14"/>
      <c r="IDW97" s="14"/>
      <c r="IDX97" s="14"/>
      <c r="IDY97" s="14"/>
      <c r="IDZ97" s="14"/>
      <c r="IEA97" s="14"/>
      <c r="IEB97" s="14"/>
      <c r="IEC97" s="14"/>
      <c r="IED97" s="14"/>
      <c r="IEE97" s="14"/>
      <c r="IEF97" s="14"/>
      <c r="IEG97" s="14"/>
      <c r="IEH97" s="14"/>
      <c r="IEI97" s="14"/>
      <c r="IEJ97" s="14"/>
      <c r="IEK97" s="14"/>
      <c r="IEL97" s="14"/>
      <c r="IEM97" s="14"/>
      <c r="IEN97" s="14"/>
      <c r="IEO97" s="14"/>
      <c r="IEP97" s="14"/>
      <c r="IEQ97" s="14"/>
      <c r="IER97" s="14"/>
      <c r="IES97" s="14"/>
      <c r="IET97" s="14"/>
      <c r="IEU97" s="14"/>
      <c r="IEV97" s="14"/>
      <c r="IEW97" s="14"/>
      <c r="IEX97" s="14"/>
      <c r="IEY97" s="14"/>
      <c r="IEZ97" s="14"/>
      <c r="IFA97" s="14"/>
      <c r="IFB97" s="14"/>
      <c r="IFC97" s="14"/>
      <c r="IFD97" s="14"/>
      <c r="IFE97" s="14"/>
      <c r="IFF97" s="14"/>
      <c r="IFG97" s="14"/>
      <c r="IFH97" s="14"/>
      <c r="IFI97" s="14"/>
      <c r="IFJ97" s="14"/>
      <c r="IFK97" s="14"/>
      <c r="IFL97" s="14"/>
      <c r="IFM97" s="14"/>
      <c r="IFN97" s="14"/>
      <c r="IFO97" s="14"/>
      <c r="IFP97" s="14"/>
      <c r="IFQ97" s="14"/>
      <c r="IFR97" s="14"/>
      <c r="IFS97" s="14"/>
      <c r="IFT97" s="14"/>
      <c r="IFU97" s="14"/>
      <c r="IFV97" s="14"/>
      <c r="IFW97" s="14"/>
      <c r="IFX97" s="14"/>
      <c r="IFY97" s="14"/>
      <c r="IFZ97" s="14"/>
      <c r="IGA97" s="14"/>
      <c r="IGB97" s="14"/>
      <c r="IGC97" s="14"/>
      <c r="IGD97" s="14"/>
      <c r="IGE97" s="14"/>
      <c r="IGF97" s="14"/>
      <c r="IGG97" s="14"/>
      <c r="IGH97" s="14"/>
      <c r="IGI97" s="14"/>
      <c r="IGJ97" s="14"/>
      <c r="IGK97" s="14"/>
      <c r="IGL97" s="14"/>
      <c r="IGM97" s="14"/>
      <c r="IGN97" s="14"/>
      <c r="IGO97" s="14"/>
      <c r="IGP97" s="14"/>
      <c r="IGQ97" s="14"/>
      <c r="IGR97" s="14"/>
      <c r="IGS97" s="14"/>
      <c r="IGT97" s="14"/>
      <c r="IGU97" s="14"/>
      <c r="IGV97" s="14"/>
      <c r="IGW97" s="14"/>
      <c r="IGX97" s="14"/>
      <c r="IGY97" s="14"/>
      <c r="IGZ97" s="14"/>
      <c r="IHA97" s="14"/>
      <c r="IHB97" s="14"/>
      <c r="IHC97" s="14"/>
      <c r="IHD97" s="14"/>
      <c r="IHE97" s="14"/>
      <c r="IHF97" s="14"/>
      <c r="IHG97" s="14"/>
      <c r="IHH97" s="14"/>
      <c r="IHI97" s="14"/>
      <c r="IHJ97" s="14"/>
      <c r="IHK97" s="14"/>
      <c r="IHL97" s="14"/>
      <c r="IHM97" s="14"/>
      <c r="IHN97" s="14"/>
      <c r="IHO97" s="14"/>
      <c r="IHP97" s="14"/>
      <c r="IHQ97" s="14"/>
      <c r="IHR97" s="14"/>
      <c r="IHS97" s="14"/>
      <c r="IHT97" s="14"/>
      <c r="IHU97" s="14"/>
      <c r="IHV97" s="14"/>
      <c r="IHW97" s="14"/>
      <c r="IHX97" s="14"/>
      <c r="IHY97" s="14"/>
      <c r="IHZ97" s="14"/>
      <c r="IIA97" s="14"/>
      <c r="IIB97" s="14"/>
      <c r="IIC97" s="14"/>
      <c r="IID97" s="14"/>
      <c r="IIE97" s="14"/>
      <c r="IIF97" s="14"/>
      <c r="IIG97" s="14"/>
      <c r="IIH97" s="14"/>
      <c r="III97" s="14"/>
      <c r="IIJ97" s="14"/>
      <c r="IIK97" s="14"/>
      <c r="IIL97" s="14"/>
      <c r="IIM97" s="14"/>
      <c r="IIN97" s="14"/>
      <c r="IIO97" s="14"/>
      <c r="IIP97" s="14"/>
      <c r="IIQ97" s="14"/>
      <c r="IIR97" s="14"/>
      <c r="IIS97" s="14"/>
      <c r="IIT97" s="14"/>
      <c r="IIU97" s="14"/>
      <c r="IIV97" s="14"/>
      <c r="IIW97" s="14"/>
      <c r="IIX97" s="14"/>
      <c r="IIY97" s="14"/>
      <c r="IIZ97" s="14"/>
      <c r="IJA97" s="14"/>
      <c r="IJB97" s="14"/>
      <c r="IJC97" s="14"/>
      <c r="IJD97" s="14"/>
      <c r="IJE97" s="14"/>
      <c r="IJF97" s="14"/>
      <c r="IJG97" s="14"/>
      <c r="IJH97" s="14"/>
      <c r="IJI97" s="14"/>
      <c r="IJJ97" s="14"/>
      <c r="IJK97" s="14"/>
      <c r="IJL97" s="14"/>
      <c r="IJM97" s="14"/>
      <c r="IJN97" s="14"/>
      <c r="IJO97" s="14"/>
      <c r="IJP97" s="14"/>
      <c r="IJQ97" s="14"/>
      <c r="IJR97" s="14"/>
      <c r="IJS97" s="14"/>
      <c r="IJT97" s="14"/>
      <c r="IJU97" s="14"/>
      <c r="IJV97" s="14"/>
      <c r="IJW97" s="14"/>
      <c r="IJX97" s="14"/>
      <c r="IJY97" s="14"/>
      <c r="IJZ97" s="14"/>
      <c r="IKA97" s="14"/>
      <c r="IKB97" s="14"/>
      <c r="IKC97" s="14"/>
      <c r="IKD97" s="14"/>
      <c r="IKE97" s="14"/>
      <c r="IKF97" s="14"/>
      <c r="IKG97" s="14"/>
      <c r="IKH97" s="14"/>
      <c r="IKI97" s="14"/>
      <c r="IKJ97" s="14"/>
      <c r="IKK97" s="14"/>
      <c r="IKL97" s="14"/>
      <c r="IKM97" s="14"/>
      <c r="IKN97" s="14"/>
      <c r="IKO97" s="14"/>
      <c r="IKP97" s="14"/>
      <c r="IKQ97" s="14"/>
      <c r="IKR97" s="14"/>
      <c r="IKS97" s="14"/>
      <c r="IKT97" s="14"/>
      <c r="IKU97" s="14"/>
      <c r="IKV97" s="14"/>
      <c r="IKW97" s="14"/>
      <c r="IKX97" s="14"/>
      <c r="IKY97" s="14"/>
      <c r="IKZ97" s="14"/>
      <c r="ILA97" s="14"/>
      <c r="ILB97" s="14"/>
      <c r="ILC97" s="14"/>
      <c r="ILD97" s="14"/>
      <c r="ILE97" s="14"/>
      <c r="ILF97" s="14"/>
      <c r="ILG97" s="14"/>
      <c r="ILH97" s="14"/>
      <c r="ILI97" s="14"/>
      <c r="ILJ97" s="14"/>
      <c r="ILK97" s="14"/>
      <c r="ILL97" s="14"/>
      <c r="ILM97" s="14"/>
      <c r="ILN97" s="14"/>
      <c r="ILO97" s="14"/>
      <c r="ILP97" s="14"/>
      <c r="ILQ97" s="14"/>
      <c r="ILR97" s="14"/>
      <c r="ILS97" s="14"/>
      <c r="ILT97" s="14"/>
      <c r="ILU97" s="14"/>
      <c r="ILV97" s="14"/>
      <c r="ILW97" s="14"/>
      <c r="ILX97" s="14"/>
      <c r="ILY97" s="14"/>
      <c r="ILZ97" s="14"/>
      <c r="IMA97" s="14"/>
      <c r="IMB97" s="14"/>
      <c r="IMC97" s="14"/>
      <c r="IMD97" s="14"/>
      <c r="IME97" s="14"/>
      <c r="IMF97" s="14"/>
      <c r="IMG97" s="14"/>
      <c r="IMH97" s="14"/>
      <c r="IMI97" s="14"/>
      <c r="IMJ97" s="14"/>
      <c r="IMK97" s="14"/>
      <c r="IML97" s="14"/>
      <c r="IMM97" s="14"/>
      <c r="IMN97" s="14"/>
      <c r="IMO97" s="14"/>
      <c r="IMP97" s="14"/>
      <c r="IMQ97" s="14"/>
      <c r="IMR97" s="14"/>
      <c r="IMS97" s="14"/>
      <c r="IMT97" s="14"/>
      <c r="IMU97" s="14"/>
      <c r="IMV97" s="14"/>
      <c r="IMW97" s="14"/>
      <c r="IMX97" s="14"/>
      <c r="IMY97" s="14"/>
      <c r="IMZ97" s="14"/>
      <c r="INA97" s="14"/>
      <c r="INB97" s="14"/>
      <c r="INC97" s="14"/>
      <c r="IND97" s="14"/>
      <c r="INE97" s="14"/>
      <c r="INF97" s="14"/>
      <c r="ING97" s="14"/>
      <c r="INH97" s="14"/>
      <c r="INI97" s="14"/>
      <c r="INJ97" s="14"/>
      <c r="INK97" s="14"/>
      <c r="INL97" s="14"/>
      <c r="INM97" s="14"/>
      <c r="INN97" s="14"/>
      <c r="INO97" s="14"/>
      <c r="INP97" s="14"/>
      <c r="INQ97" s="14"/>
      <c r="INR97" s="14"/>
      <c r="INS97" s="14"/>
      <c r="INT97" s="14"/>
      <c r="INU97" s="14"/>
      <c r="INV97" s="14"/>
      <c r="INW97" s="14"/>
      <c r="INX97" s="14"/>
      <c r="INY97" s="14"/>
      <c r="INZ97" s="14"/>
      <c r="IOA97" s="14"/>
      <c r="IOB97" s="14"/>
      <c r="IOC97" s="14"/>
      <c r="IOD97" s="14"/>
      <c r="IOE97" s="14"/>
      <c r="IOF97" s="14"/>
      <c r="IOG97" s="14"/>
      <c r="IOH97" s="14"/>
      <c r="IOI97" s="14"/>
      <c r="IOJ97" s="14"/>
      <c r="IOK97" s="14"/>
      <c r="IOL97" s="14"/>
      <c r="IOM97" s="14"/>
      <c r="ION97" s="14"/>
      <c r="IOO97" s="14"/>
      <c r="IOP97" s="14"/>
      <c r="IOQ97" s="14"/>
      <c r="IOR97" s="14"/>
      <c r="IOS97" s="14"/>
      <c r="IOT97" s="14"/>
      <c r="IOU97" s="14"/>
      <c r="IOV97" s="14"/>
      <c r="IOW97" s="14"/>
      <c r="IOX97" s="14"/>
      <c r="IOY97" s="14"/>
      <c r="IOZ97" s="14"/>
      <c r="IPA97" s="14"/>
      <c r="IPB97" s="14"/>
      <c r="IPC97" s="14"/>
      <c r="IPD97" s="14"/>
      <c r="IPE97" s="14"/>
      <c r="IPF97" s="14"/>
      <c r="IPG97" s="14"/>
      <c r="IPH97" s="14"/>
      <c r="IPI97" s="14"/>
      <c r="IPJ97" s="14"/>
      <c r="IPK97" s="14"/>
      <c r="IPL97" s="14"/>
      <c r="IPM97" s="14"/>
      <c r="IPN97" s="14"/>
      <c r="IPO97" s="14"/>
      <c r="IPP97" s="14"/>
      <c r="IPQ97" s="14"/>
      <c r="IPR97" s="14"/>
      <c r="IPS97" s="14"/>
      <c r="IPT97" s="14"/>
      <c r="IPU97" s="14"/>
      <c r="IPV97" s="14"/>
      <c r="IPW97" s="14"/>
      <c r="IPX97" s="14"/>
      <c r="IPY97" s="14"/>
      <c r="IPZ97" s="14"/>
      <c r="IQA97" s="14"/>
      <c r="IQB97" s="14"/>
      <c r="IQC97" s="14"/>
      <c r="IQD97" s="14"/>
      <c r="IQE97" s="14"/>
      <c r="IQF97" s="14"/>
      <c r="IQG97" s="14"/>
      <c r="IQH97" s="14"/>
      <c r="IQI97" s="14"/>
      <c r="IQJ97" s="14"/>
      <c r="IQK97" s="14"/>
      <c r="IQL97" s="14"/>
      <c r="IQM97" s="14"/>
      <c r="IQN97" s="14"/>
      <c r="IQO97" s="14"/>
      <c r="IQP97" s="14"/>
      <c r="IQQ97" s="14"/>
      <c r="IQR97" s="14"/>
      <c r="IQS97" s="14"/>
      <c r="IQT97" s="14"/>
      <c r="IQU97" s="14"/>
      <c r="IQV97" s="14"/>
      <c r="IQW97" s="14"/>
      <c r="IQX97" s="14"/>
      <c r="IQY97" s="14"/>
      <c r="IQZ97" s="14"/>
      <c r="IRA97" s="14"/>
      <c r="IRB97" s="14"/>
      <c r="IRC97" s="14"/>
      <c r="IRD97" s="14"/>
      <c r="IRE97" s="14"/>
      <c r="IRF97" s="14"/>
      <c r="IRG97" s="14"/>
      <c r="IRH97" s="14"/>
      <c r="IRI97" s="14"/>
      <c r="IRJ97" s="14"/>
      <c r="IRK97" s="14"/>
      <c r="IRL97" s="14"/>
      <c r="IRM97" s="14"/>
      <c r="IRN97" s="14"/>
      <c r="IRO97" s="14"/>
      <c r="IRP97" s="14"/>
      <c r="IRQ97" s="14"/>
      <c r="IRR97" s="14"/>
      <c r="IRS97" s="14"/>
      <c r="IRT97" s="14"/>
      <c r="IRU97" s="14"/>
      <c r="IRV97" s="14"/>
      <c r="IRW97" s="14"/>
      <c r="IRX97" s="14"/>
      <c r="IRY97" s="14"/>
      <c r="IRZ97" s="14"/>
      <c r="ISA97" s="14"/>
      <c r="ISB97" s="14"/>
      <c r="ISC97" s="14"/>
      <c r="ISD97" s="14"/>
      <c r="ISE97" s="14"/>
      <c r="ISF97" s="14"/>
      <c r="ISG97" s="14"/>
      <c r="ISH97" s="14"/>
      <c r="ISI97" s="14"/>
      <c r="ISJ97" s="14"/>
      <c r="ISK97" s="14"/>
      <c r="ISL97" s="14"/>
      <c r="ISM97" s="14"/>
      <c r="ISN97" s="14"/>
      <c r="ISO97" s="14"/>
      <c r="ISP97" s="14"/>
      <c r="ISQ97" s="14"/>
      <c r="ISR97" s="14"/>
      <c r="ISS97" s="14"/>
      <c r="IST97" s="14"/>
      <c r="ISU97" s="14"/>
      <c r="ISV97" s="14"/>
      <c r="ISW97" s="14"/>
      <c r="ISX97" s="14"/>
      <c r="ISY97" s="14"/>
      <c r="ISZ97" s="14"/>
      <c r="ITA97" s="14"/>
      <c r="ITB97" s="14"/>
      <c r="ITC97" s="14"/>
      <c r="ITD97" s="14"/>
      <c r="ITE97" s="14"/>
      <c r="ITF97" s="14"/>
      <c r="ITG97" s="14"/>
      <c r="ITH97" s="14"/>
      <c r="ITI97" s="14"/>
      <c r="ITJ97" s="14"/>
      <c r="ITK97" s="14"/>
      <c r="ITL97" s="14"/>
      <c r="ITM97" s="14"/>
      <c r="ITN97" s="14"/>
      <c r="ITO97" s="14"/>
      <c r="ITP97" s="14"/>
      <c r="ITQ97" s="14"/>
      <c r="ITR97" s="14"/>
      <c r="ITS97" s="14"/>
      <c r="ITT97" s="14"/>
      <c r="ITU97" s="14"/>
      <c r="ITV97" s="14"/>
      <c r="ITW97" s="14"/>
      <c r="ITX97" s="14"/>
      <c r="ITY97" s="14"/>
      <c r="ITZ97" s="14"/>
      <c r="IUA97" s="14"/>
      <c r="IUB97" s="14"/>
      <c r="IUC97" s="14"/>
      <c r="IUD97" s="14"/>
      <c r="IUE97" s="14"/>
      <c r="IUF97" s="14"/>
      <c r="IUG97" s="14"/>
      <c r="IUH97" s="14"/>
      <c r="IUI97" s="14"/>
      <c r="IUJ97" s="14"/>
      <c r="IUK97" s="14"/>
      <c r="IUL97" s="14"/>
      <c r="IUM97" s="14"/>
      <c r="IUN97" s="14"/>
      <c r="IUO97" s="14"/>
      <c r="IUP97" s="14"/>
      <c r="IUQ97" s="14"/>
      <c r="IUR97" s="14"/>
      <c r="IUS97" s="14"/>
      <c r="IUT97" s="14"/>
      <c r="IUU97" s="14"/>
      <c r="IUV97" s="14"/>
      <c r="IUW97" s="14"/>
      <c r="IUX97" s="14"/>
      <c r="IUY97" s="14"/>
      <c r="IUZ97" s="14"/>
      <c r="IVA97" s="14"/>
      <c r="IVB97" s="14"/>
      <c r="IVC97" s="14"/>
      <c r="IVD97" s="14"/>
      <c r="IVE97" s="14"/>
      <c r="IVF97" s="14"/>
      <c r="IVG97" s="14"/>
      <c r="IVH97" s="14"/>
      <c r="IVI97" s="14"/>
      <c r="IVJ97" s="14"/>
      <c r="IVK97" s="14"/>
      <c r="IVL97" s="14"/>
      <c r="IVM97" s="14"/>
      <c r="IVN97" s="14"/>
      <c r="IVO97" s="14"/>
      <c r="IVP97" s="14"/>
      <c r="IVQ97" s="14"/>
      <c r="IVR97" s="14"/>
      <c r="IVS97" s="14"/>
      <c r="IVT97" s="14"/>
      <c r="IVU97" s="14"/>
      <c r="IVV97" s="14"/>
      <c r="IVW97" s="14"/>
      <c r="IVX97" s="14"/>
      <c r="IVY97" s="14"/>
      <c r="IVZ97" s="14"/>
      <c r="IWA97" s="14"/>
      <c r="IWB97" s="14"/>
      <c r="IWC97" s="14"/>
      <c r="IWD97" s="14"/>
      <c r="IWE97" s="14"/>
      <c r="IWF97" s="14"/>
      <c r="IWG97" s="14"/>
      <c r="IWH97" s="14"/>
      <c r="IWI97" s="14"/>
      <c r="IWJ97" s="14"/>
      <c r="IWK97" s="14"/>
      <c r="IWL97" s="14"/>
      <c r="IWM97" s="14"/>
      <c r="IWN97" s="14"/>
      <c r="IWO97" s="14"/>
      <c r="IWP97" s="14"/>
      <c r="IWQ97" s="14"/>
      <c r="IWR97" s="14"/>
      <c r="IWS97" s="14"/>
      <c r="IWT97" s="14"/>
      <c r="IWU97" s="14"/>
      <c r="IWV97" s="14"/>
      <c r="IWW97" s="14"/>
      <c r="IWX97" s="14"/>
      <c r="IWY97" s="14"/>
      <c r="IWZ97" s="14"/>
      <c r="IXA97" s="14"/>
      <c r="IXB97" s="14"/>
      <c r="IXC97" s="14"/>
      <c r="IXD97" s="14"/>
      <c r="IXE97" s="14"/>
      <c r="IXF97" s="14"/>
      <c r="IXG97" s="14"/>
      <c r="IXH97" s="14"/>
      <c r="IXI97" s="14"/>
      <c r="IXJ97" s="14"/>
      <c r="IXK97" s="14"/>
      <c r="IXL97" s="14"/>
      <c r="IXM97" s="14"/>
      <c r="IXN97" s="14"/>
      <c r="IXO97" s="14"/>
      <c r="IXP97" s="14"/>
      <c r="IXQ97" s="14"/>
      <c r="IXR97" s="14"/>
      <c r="IXS97" s="14"/>
      <c r="IXT97" s="14"/>
      <c r="IXU97" s="14"/>
      <c r="IXV97" s="14"/>
      <c r="IXW97" s="14"/>
      <c r="IXX97" s="14"/>
      <c r="IXY97" s="14"/>
      <c r="IXZ97" s="14"/>
      <c r="IYA97" s="14"/>
      <c r="IYB97" s="14"/>
      <c r="IYC97" s="14"/>
      <c r="IYD97" s="14"/>
      <c r="IYE97" s="14"/>
      <c r="IYF97" s="14"/>
      <c r="IYG97" s="14"/>
      <c r="IYH97" s="14"/>
      <c r="IYI97" s="14"/>
      <c r="IYJ97" s="14"/>
      <c r="IYK97" s="14"/>
      <c r="IYL97" s="14"/>
      <c r="IYM97" s="14"/>
      <c r="IYN97" s="14"/>
      <c r="IYO97" s="14"/>
      <c r="IYP97" s="14"/>
      <c r="IYQ97" s="14"/>
      <c r="IYR97" s="14"/>
      <c r="IYS97" s="14"/>
      <c r="IYT97" s="14"/>
      <c r="IYU97" s="14"/>
      <c r="IYV97" s="14"/>
      <c r="IYW97" s="14"/>
      <c r="IYX97" s="14"/>
      <c r="IYY97" s="14"/>
      <c r="IYZ97" s="14"/>
      <c r="IZA97" s="14"/>
      <c r="IZB97" s="14"/>
      <c r="IZC97" s="14"/>
      <c r="IZD97" s="14"/>
      <c r="IZE97" s="14"/>
      <c r="IZF97" s="14"/>
      <c r="IZG97" s="14"/>
      <c r="IZH97" s="14"/>
      <c r="IZI97" s="14"/>
      <c r="IZJ97" s="14"/>
      <c r="IZK97" s="14"/>
      <c r="IZL97" s="14"/>
      <c r="IZM97" s="14"/>
      <c r="IZN97" s="14"/>
      <c r="IZO97" s="14"/>
      <c r="IZP97" s="14"/>
      <c r="IZQ97" s="14"/>
      <c r="IZR97" s="14"/>
      <c r="IZS97" s="14"/>
      <c r="IZT97" s="14"/>
      <c r="IZU97" s="14"/>
      <c r="IZV97" s="14"/>
      <c r="IZW97" s="14"/>
      <c r="IZX97" s="14"/>
      <c r="IZY97" s="14"/>
      <c r="IZZ97" s="14"/>
      <c r="JAA97" s="14"/>
      <c r="JAB97" s="14"/>
      <c r="JAC97" s="14"/>
      <c r="JAD97" s="14"/>
      <c r="JAE97" s="14"/>
      <c r="JAF97" s="14"/>
      <c r="JAG97" s="14"/>
      <c r="JAH97" s="14"/>
      <c r="JAI97" s="14"/>
      <c r="JAJ97" s="14"/>
      <c r="JAK97" s="14"/>
      <c r="JAL97" s="14"/>
      <c r="JAM97" s="14"/>
      <c r="JAN97" s="14"/>
      <c r="JAO97" s="14"/>
      <c r="JAP97" s="14"/>
      <c r="JAQ97" s="14"/>
      <c r="JAR97" s="14"/>
      <c r="JAS97" s="14"/>
      <c r="JAT97" s="14"/>
      <c r="JAU97" s="14"/>
      <c r="JAV97" s="14"/>
      <c r="JAW97" s="14"/>
      <c r="JAX97" s="14"/>
      <c r="JAY97" s="14"/>
      <c r="JAZ97" s="14"/>
      <c r="JBA97" s="14"/>
      <c r="JBB97" s="14"/>
      <c r="JBC97" s="14"/>
      <c r="JBD97" s="14"/>
      <c r="JBE97" s="14"/>
      <c r="JBF97" s="14"/>
      <c r="JBG97" s="14"/>
      <c r="JBH97" s="14"/>
      <c r="JBI97" s="14"/>
      <c r="JBJ97" s="14"/>
      <c r="JBK97" s="14"/>
      <c r="JBL97" s="14"/>
      <c r="JBM97" s="14"/>
      <c r="JBN97" s="14"/>
      <c r="JBO97" s="14"/>
      <c r="JBP97" s="14"/>
      <c r="JBQ97" s="14"/>
      <c r="JBR97" s="14"/>
      <c r="JBS97" s="14"/>
      <c r="JBT97" s="14"/>
      <c r="JBU97" s="14"/>
      <c r="JBV97" s="14"/>
      <c r="JBW97" s="14"/>
      <c r="JBX97" s="14"/>
      <c r="JBY97" s="14"/>
      <c r="JBZ97" s="14"/>
      <c r="JCA97" s="14"/>
      <c r="JCB97" s="14"/>
      <c r="JCC97" s="14"/>
      <c r="JCD97" s="14"/>
      <c r="JCE97" s="14"/>
      <c r="JCF97" s="14"/>
      <c r="JCG97" s="14"/>
      <c r="JCH97" s="14"/>
      <c r="JCI97" s="14"/>
      <c r="JCJ97" s="14"/>
      <c r="JCK97" s="14"/>
      <c r="JCL97" s="14"/>
      <c r="JCM97" s="14"/>
      <c r="JCN97" s="14"/>
      <c r="JCO97" s="14"/>
      <c r="JCP97" s="14"/>
      <c r="JCQ97" s="14"/>
      <c r="JCR97" s="14"/>
      <c r="JCS97" s="14"/>
      <c r="JCT97" s="14"/>
      <c r="JCU97" s="14"/>
      <c r="JCV97" s="14"/>
      <c r="JCW97" s="14"/>
      <c r="JCX97" s="14"/>
      <c r="JCY97" s="14"/>
      <c r="JCZ97" s="14"/>
      <c r="JDA97" s="14"/>
      <c r="JDB97" s="14"/>
      <c r="JDC97" s="14"/>
      <c r="JDD97" s="14"/>
      <c r="JDE97" s="14"/>
      <c r="JDF97" s="14"/>
      <c r="JDG97" s="14"/>
      <c r="JDH97" s="14"/>
      <c r="JDI97" s="14"/>
      <c r="JDJ97" s="14"/>
      <c r="JDK97" s="14"/>
      <c r="JDL97" s="14"/>
      <c r="JDM97" s="14"/>
      <c r="JDN97" s="14"/>
      <c r="JDO97" s="14"/>
      <c r="JDP97" s="14"/>
      <c r="JDQ97" s="14"/>
      <c r="JDR97" s="14"/>
      <c r="JDS97" s="14"/>
      <c r="JDT97" s="14"/>
      <c r="JDU97" s="14"/>
      <c r="JDV97" s="14"/>
      <c r="JDW97" s="14"/>
      <c r="JDX97" s="14"/>
      <c r="JDY97" s="14"/>
      <c r="JDZ97" s="14"/>
      <c r="JEA97" s="14"/>
      <c r="JEB97" s="14"/>
      <c r="JEC97" s="14"/>
      <c r="JED97" s="14"/>
      <c r="JEE97" s="14"/>
      <c r="JEF97" s="14"/>
      <c r="JEG97" s="14"/>
      <c r="JEH97" s="14"/>
      <c r="JEI97" s="14"/>
      <c r="JEJ97" s="14"/>
      <c r="JEK97" s="14"/>
      <c r="JEL97" s="14"/>
      <c r="JEM97" s="14"/>
      <c r="JEN97" s="14"/>
      <c r="JEO97" s="14"/>
      <c r="JEP97" s="14"/>
      <c r="JEQ97" s="14"/>
      <c r="JER97" s="14"/>
      <c r="JES97" s="14"/>
      <c r="JET97" s="14"/>
      <c r="JEU97" s="14"/>
      <c r="JEV97" s="14"/>
      <c r="JEW97" s="14"/>
      <c r="JEX97" s="14"/>
      <c r="JEY97" s="14"/>
      <c r="JEZ97" s="14"/>
      <c r="JFA97" s="14"/>
      <c r="JFB97" s="14"/>
      <c r="JFC97" s="14"/>
      <c r="JFD97" s="14"/>
      <c r="JFE97" s="14"/>
      <c r="JFF97" s="14"/>
      <c r="JFG97" s="14"/>
      <c r="JFH97" s="14"/>
      <c r="JFI97" s="14"/>
      <c r="JFJ97" s="14"/>
      <c r="JFK97" s="14"/>
      <c r="JFL97" s="14"/>
      <c r="JFM97" s="14"/>
      <c r="JFN97" s="14"/>
      <c r="JFO97" s="14"/>
      <c r="JFP97" s="14"/>
      <c r="JFQ97" s="14"/>
      <c r="JFR97" s="14"/>
      <c r="JFS97" s="14"/>
      <c r="JFT97" s="14"/>
      <c r="JFU97" s="14"/>
      <c r="JFV97" s="14"/>
      <c r="JFW97" s="14"/>
      <c r="JFX97" s="14"/>
      <c r="JFY97" s="14"/>
      <c r="JFZ97" s="14"/>
      <c r="JGA97" s="14"/>
      <c r="JGB97" s="14"/>
      <c r="JGC97" s="14"/>
      <c r="JGD97" s="14"/>
      <c r="JGE97" s="14"/>
      <c r="JGF97" s="14"/>
      <c r="JGG97" s="14"/>
      <c r="JGH97" s="14"/>
      <c r="JGI97" s="14"/>
      <c r="JGJ97" s="14"/>
      <c r="JGK97" s="14"/>
      <c r="JGL97" s="14"/>
      <c r="JGM97" s="14"/>
      <c r="JGN97" s="14"/>
      <c r="JGO97" s="14"/>
      <c r="JGP97" s="14"/>
      <c r="JGQ97" s="14"/>
      <c r="JGR97" s="14"/>
      <c r="JGS97" s="14"/>
      <c r="JGT97" s="14"/>
      <c r="JGU97" s="14"/>
      <c r="JGV97" s="14"/>
      <c r="JGW97" s="14"/>
      <c r="JGX97" s="14"/>
      <c r="JGY97" s="14"/>
      <c r="JGZ97" s="14"/>
      <c r="JHA97" s="14"/>
      <c r="JHB97" s="14"/>
      <c r="JHC97" s="14"/>
      <c r="JHD97" s="14"/>
      <c r="JHE97" s="14"/>
      <c r="JHF97" s="14"/>
      <c r="JHG97" s="14"/>
      <c r="JHH97" s="14"/>
      <c r="JHI97" s="14"/>
      <c r="JHJ97" s="14"/>
      <c r="JHK97" s="14"/>
      <c r="JHL97" s="14"/>
      <c r="JHM97" s="14"/>
      <c r="JHN97" s="14"/>
      <c r="JHO97" s="14"/>
      <c r="JHP97" s="14"/>
      <c r="JHQ97" s="14"/>
      <c r="JHR97" s="14"/>
      <c r="JHS97" s="14"/>
      <c r="JHT97" s="14"/>
      <c r="JHU97" s="14"/>
      <c r="JHV97" s="14"/>
      <c r="JHW97" s="14"/>
      <c r="JHX97" s="14"/>
      <c r="JHY97" s="14"/>
      <c r="JHZ97" s="14"/>
      <c r="JIA97" s="14"/>
      <c r="JIB97" s="14"/>
      <c r="JIC97" s="14"/>
      <c r="JID97" s="14"/>
      <c r="JIE97" s="14"/>
      <c r="JIF97" s="14"/>
      <c r="JIG97" s="14"/>
      <c r="JIH97" s="14"/>
      <c r="JII97" s="14"/>
      <c r="JIJ97" s="14"/>
      <c r="JIK97" s="14"/>
      <c r="JIL97" s="14"/>
      <c r="JIM97" s="14"/>
      <c r="JIN97" s="14"/>
      <c r="JIO97" s="14"/>
      <c r="JIP97" s="14"/>
      <c r="JIQ97" s="14"/>
      <c r="JIR97" s="14"/>
      <c r="JIS97" s="14"/>
      <c r="JIT97" s="14"/>
      <c r="JIU97" s="14"/>
      <c r="JIV97" s="14"/>
      <c r="JIW97" s="14"/>
      <c r="JIX97" s="14"/>
      <c r="JIY97" s="14"/>
      <c r="JIZ97" s="14"/>
      <c r="JJA97" s="14"/>
      <c r="JJB97" s="14"/>
      <c r="JJC97" s="14"/>
      <c r="JJD97" s="14"/>
      <c r="JJE97" s="14"/>
      <c r="JJF97" s="14"/>
      <c r="JJG97" s="14"/>
      <c r="JJH97" s="14"/>
      <c r="JJI97" s="14"/>
      <c r="JJJ97" s="14"/>
      <c r="JJK97" s="14"/>
      <c r="JJL97" s="14"/>
      <c r="JJM97" s="14"/>
      <c r="JJN97" s="14"/>
      <c r="JJO97" s="14"/>
      <c r="JJP97" s="14"/>
      <c r="JJQ97" s="14"/>
      <c r="JJR97" s="14"/>
      <c r="JJS97" s="14"/>
      <c r="JJT97" s="14"/>
      <c r="JJU97" s="14"/>
      <c r="JJV97" s="14"/>
      <c r="JJW97" s="14"/>
      <c r="JJX97" s="14"/>
      <c r="JJY97" s="14"/>
      <c r="JJZ97" s="14"/>
      <c r="JKA97" s="14"/>
      <c r="JKB97" s="14"/>
      <c r="JKC97" s="14"/>
      <c r="JKD97" s="14"/>
      <c r="JKE97" s="14"/>
      <c r="JKF97" s="14"/>
      <c r="JKG97" s="14"/>
      <c r="JKH97" s="14"/>
      <c r="JKI97" s="14"/>
      <c r="JKJ97" s="14"/>
      <c r="JKK97" s="14"/>
      <c r="JKL97" s="14"/>
      <c r="JKM97" s="14"/>
      <c r="JKN97" s="14"/>
      <c r="JKO97" s="14"/>
      <c r="JKP97" s="14"/>
      <c r="JKQ97" s="14"/>
      <c r="JKR97" s="14"/>
      <c r="JKS97" s="14"/>
      <c r="JKT97" s="14"/>
      <c r="JKU97" s="14"/>
      <c r="JKV97" s="14"/>
      <c r="JKW97" s="14"/>
      <c r="JKX97" s="14"/>
      <c r="JKY97" s="14"/>
      <c r="JKZ97" s="14"/>
      <c r="JLA97" s="14"/>
      <c r="JLB97" s="14"/>
      <c r="JLC97" s="14"/>
      <c r="JLD97" s="14"/>
      <c r="JLE97" s="14"/>
      <c r="JLF97" s="14"/>
      <c r="JLG97" s="14"/>
      <c r="JLH97" s="14"/>
      <c r="JLI97" s="14"/>
      <c r="JLJ97" s="14"/>
      <c r="JLK97" s="14"/>
      <c r="JLL97" s="14"/>
      <c r="JLM97" s="14"/>
      <c r="JLN97" s="14"/>
      <c r="JLO97" s="14"/>
      <c r="JLP97" s="14"/>
      <c r="JLQ97" s="14"/>
      <c r="JLR97" s="14"/>
      <c r="JLS97" s="14"/>
      <c r="JLT97" s="14"/>
      <c r="JLU97" s="14"/>
      <c r="JLV97" s="14"/>
      <c r="JLW97" s="14"/>
      <c r="JLX97" s="14"/>
      <c r="JLY97" s="14"/>
      <c r="JLZ97" s="14"/>
      <c r="JMA97" s="14"/>
      <c r="JMB97" s="14"/>
      <c r="JMC97" s="14"/>
      <c r="JMD97" s="14"/>
      <c r="JME97" s="14"/>
      <c r="JMF97" s="14"/>
      <c r="JMG97" s="14"/>
      <c r="JMH97" s="14"/>
      <c r="JMI97" s="14"/>
      <c r="JMJ97" s="14"/>
      <c r="JMK97" s="14"/>
      <c r="JML97" s="14"/>
      <c r="JMM97" s="14"/>
      <c r="JMN97" s="14"/>
      <c r="JMO97" s="14"/>
      <c r="JMP97" s="14"/>
      <c r="JMQ97" s="14"/>
      <c r="JMR97" s="14"/>
      <c r="JMS97" s="14"/>
      <c r="JMT97" s="14"/>
      <c r="JMU97" s="14"/>
      <c r="JMV97" s="14"/>
      <c r="JMW97" s="14"/>
      <c r="JMX97" s="14"/>
      <c r="JMY97" s="14"/>
      <c r="JMZ97" s="14"/>
      <c r="JNA97" s="14"/>
      <c r="JNB97" s="14"/>
      <c r="JNC97" s="14"/>
      <c r="JND97" s="14"/>
      <c r="JNE97" s="14"/>
      <c r="JNF97" s="14"/>
      <c r="JNG97" s="14"/>
      <c r="JNH97" s="14"/>
      <c r="JNI97" s="14"/>
      <c r="JNJ97" s="14"/>
      <c r="JNK97" s="14"/>
      <c r="JNL97" s="14"/>
      <c r="JNM97" s="14"/>
      <c r="JNN97" s="14"/>
      <c r="JNO97" s="14"/>
      <c r="JNP97" s="14"/>
      <c r="JNQ97" s="14"/>
      <c r="JNR97" s="14"/>
      <c r="JNS97" s="14"/>
      <c r="JNT97" s="14"/>
      <c r="JNU97" s="14"/>
      <c r="JNV97" s="14"/>
      <c r="JNW97" s="14"/>
      <c r="JNX97" s="14"/>
      <c r="JNY97" s="14"/>
      <c r="JNZ97" s="14"/>
      <c r="JOA97" s="14"/>
      <c r="JOB97" s="14"/>
      <c r="JOC97" s="14"/>
      <c r="JOD97" s="14"/>
      <c r="JOE97" s="14"/>
      <c r="JOF97" s="14"/>
      <c r="JOG97" s="14"/>
      <c r="JOH97" s="14"/>
      <c r="JOI97" s="14"/>
      <c r="JOJ97" s="14"/>
      <c r="JOK97" s="14"/>
      <c r="JOL97" s="14"/>
      <c r="JOM97" s="14"/>
      <c r="JON97" s="14"/>
      <c r="JOO97" s="14"/>
      <c r="JOP97" s="14"/>
      <c r="JOQ97" s="14"/>
      <c r="JOR97" s="14"/>
      <c r="JOS97" s="14"/>
      <c r="JOT97" s="14"/>
      <c r="JOU97" s="14"/>
      <c r="JOV97" s="14"/>
      <c r="JOW97" s="14"/>
      <c r="JOX97" s="14"/>
      <c r="JOY97" s="14"/>
      <c r="JOZ97" s="14"/>
      <c r="JPA97" s="14"/>
      <c r="JPB97" s="14"/>
      <c r="JPC97" s="14"/>
      <c r="JPD97" s="14"/>
      <c r="JPE97" s="14"/>
      <c r="JPF97" s="14"/>
      <c r="JPG97" s="14"/>
      <c r="JPH97" s="14"/>
      <c r="JPI97" s="14"/>
      <c r="JPJ97" s="14"/>
      <c r="JPK97" s="14"/>
      <c r="JPL97" s="14"/>
      <c r="JPM97" s="14"/>
      <c r="JPN97" s="14"/>
      <c r="JPO97" s="14"/>
      <c r="JPP97" s="14"/>
      <c r="JPQ97" s="14"/>
      <c r="JPR97" s="14"/>
      <c r="JPS97" s="14"/>
      <c r="JPT97" s="14"/>
      <c r="JPU97" s="14"/>
      <c r="JPV97" s="14"/>
      <c r="JPW97" s="14"/>
      <c r="JPX97" s="14"/>
      <c r="JPY97" s="14"/>
      <c r="JPZ97" s="14"/>
      <c r="JQA97" s="14"/>
      <c r="JQB97" s="14"/>
      <c r="JQC97" s="14"/>
      <c r="JQD97" s="14"/>
      <c r="JQE97" s="14"/>
      <c r="JQF97" s="14"/>
      <c r="JQG97" s="14"/>
      <c r="JQH97" s="14"/>
      <c r="JQI97" s="14"/>
      <c r="JQJ97" s="14"/>
      <c r="JQK97" s="14"/>
      <c r="JQL97" s="14"/>
      <c r="JQM97" s="14"/>
      <c r="JQN97" s="14"/>
      <c r="JQO97" s="14"/>
      <c r="JQP97" s="14"/>
      <c r="JQQ97" s="14"/>
      <c r="JQR97" s="14"/>
      <c r="JQS97" s="14"/>
      <c r="JQT97" s="14"/>
      <c r="JQU97" s="14"/>
      <c r="JQV97" s="14"/>
      <c r="JQW97" s="14"/>
      <c r="JQX97" s="14"/>
      <c r="JQY97" s="14"/>
      <c r="JQZ97" s="14"/>
      <c r="JRA97" s="14"/>
      <c r="JRB97" s="14"/>
      <c r="JRC97" s="14"/>
      <c r="JRD97" s="14"/>
      <c r="JRE97" s="14"/>
      <c r="JRF97" s="14"/>
      <c r="JRG97" s="14"/>
      <c r="JRH97" s="14"/>
      <c r="JRI97" s="14"/>
      <c r="JRJ97" s="14"/>
      <c r="JRK97" s="14"/>
      <c r="JRL97" s="14"/>
      <c r="JRM97" s="14"/>
      <c r="JRN97" s="14"/>
      <c r="JRO97" s="14"/>
      <c r="JRP97" s="14"/>
      <c r="JRQ97" s="14"/>
      <c r="JRR97" s="14"/>
      <c r="JRS97" s="14"/>
      <c r="JRT97" s="14"/>
      <c r="JRU97" s="14"/>
      <c r="JRV97" s="14"/>
      <c r="JRW97" s="14"/>
      <c r="JRX97" s="14"/>
      <c r="JRY97" s="14"/>
      <c r="JRZ97" s="14"/>
      <c r="JSA97" s="14"/>
      <c r="JSB97" s="14"/>
      <c r="JSC97" s="14"/>
      <c r="JSD97" s="14"/>
      <c r="JSE97" s="14"/>
      <c r="JSF97" s="14"/>
      <c r="JSG97" s="14"/>
      <c r="JSH97" s="14"/>
      <c r="JSI97" s="14"/>
      <c r="JSJ97" s="14"/>
      <c r="JSK97" s="14"/>
      <c r="JSL97" s="14"/>
      <c r="JSM97" s="14"/>
      <c r="JSN97" s="14"/>
      <c r="JSO97" s="14"/>
      <c r="JSP97" s="14"/>
      <c r="JSQ97" s="14"/>
      <c r="JSR97" s="14"/>
      <c r="JSS97" s="14"/>
      <c r="JST97" s="14"/>
      <c r="JSU97" s="14"/>
      <c r="JSV97" s="14"/>
      <c r="JSW97" s="14"/>
      <c r="JSX97" s="14"/>
      <c r="JSY97" s="14"/>
      <c r="JSZ97" s="14"/>
      <c r="JTA97" s="14"/>
      <c r="JTB97" s="14"/>
      <c r="JTC97" s="14"/>
      <c r="JTD97" s="14"/>
      <c r="JTE97" s="14"/>
      <c r="JTF97" s="14"/>
      <c r="JTG97" s="14"/>
      <c r="JTH97" s="14"/>
      <c r="JTI97" s="14"/>
      <c r="JTJ97" s="14"/>
      <c r="JTK97" s="14"/>
      <c r="JTL97" s="14"/>
      <c r="JTM97" s="14"/>
      <c r="JTN97" s="14"/>
      <c r="JTO97" s="14"/>
      <c r="JTP97" s="14"/>
      <c r="JTQ97" s="14"/>
      <c r="JTR97" s="14"/>
      <c r="JTS97" s="14"/>
      <c r="JTT97" s="14"/>
      <c r="JTU97" s="14"/>
      <c r="JTV97" s="14"/>
      <c r="JTW97" s="14"/>
      <c r="JTX97" s="14"/>
      <c r="JTY97" s="14"/>
      <c r="JTZ97" s="14"/>
      <c r="JUA97" s="14"/>
      <c r="JUB97" s="14"/>
      <c r="JUC97" s="14"/>
      <c r="JUD97" s="14"/>
      <c r="JUE97" s="14"/>
      <c r="JUF97" s="14"/>
      <c r="JUG97" s="14"/>
      <c r="JUH97" s="14"/>
      <c r="JUI97" s="14"/>
      <c r="JUJ97" s="14"/>
      <c r="JUK97" s="14"/>
      <c r="JUL97" s="14"/>
      <c r="JUM97" s="14"/>
      <c r="JUN97" s="14"/>
      <c r="JUO97" s="14"/>
      <c r="JUP97" s="14"/>
      <c r="JUQ97" s="14"/>
      <c r="JUR97" s="14"/>
      <c r="JUS97" s="14"/>
      <c r="JUT97" s="14"/>
      <c r="JUU97" s="14"/>
      <c r="JUV97" s="14"/>
      <c r="JUW97" s="14"/>
      <c r="JUX97" s="14"/>
      <c r="JUY97" s="14"/>
      <c r="JUZ97" s="14"/>
      <c r="JVA97" s="14"/>
      <c r="JVB97" s="14"/>
      <c r="JVC97" s="14"/>
      <c r="JVD97" s="14"/>
      <c r="JVE97" s="14"/>
      <c r="JVF97" s="14"/>
      <c r="JVG97" s="14"/>
      <c r="JVH97" s="14"/>
      <c r="JVI97" s="14"/>
      <c r="JVJ97" s="14"/>
      <c r="JVK97" s="14"/>
      <c r="JVL97" s="14"/>
      <c r="JVM97" s="14"/>
      <c r="JVN97" s="14"/>
      <c r="JVO97" s="14"/>
      <c r="JVP97" s="14"/>
      <c r="JVQ97" s="14"/>
      <c r="JVR97" s="14"/>
      <c r="JVS97" s="14"/>
      <c r="JVT97" s="14"/>
      <c r="JVU97" s="14"/>
      <c r="JVV97" s="14"/>
      <c r="JVW97" s="14"/>
      <c r="JVX97" s="14"/>
      <c r="JVY97" s="14"/>
      <c r="JVZ97" s="14"/>
      <c r="JWA97" s="14"/>
      <c r="JWB97" s="14"/>
      <c r="JWC97" s="14"/>
      <c r="JWD97" s="14"/>
      <c r="JWE97" s="14"/>
      <c r="JWF97" s="14"/>
      <c r="JWG97" s="14"/>
      <c r="JWH97" s="14"/>
      <c r="JWI97" s="14"/>
      <c r="JWJ97" s="14"/>
      <c r="JWK97" s="14"/>
      <c r="JWL97" s="14"/>
      <c r="JWM97" s="14"/>
      <c r="JWN97" s="14"/>
      <c r="JWO97" s="14"/>
      <c r="JWP97" s="14"/>
      <c r="JWQ97" s="14"/>
      <c r="JWR97" s="14"/>
      <c r="JWS97" s="14"/>
      <c r="JWT97" s="14"/>
      <c r="JWU97" s="14"/>
      <c r="JWV97" s="14"/>
      <c r="JWW97" s="14"/>
      <c r="JWX97" s="14"/>
      <c r="JWY97" s="14"/>
      <c r="JWZ97" s="14"/>
      <c r="JXA97" s="14"/>
      <c r="JXB97" s="14"/>
      <c r="JXC97" s="14"/>
      <c r="JXD97" s="14"/>
      <c r="JXE97" s="14"/>
      <c r="JXF97" s="14"/>
      <c r="JXG97" s="14"/>
      <c r="JXH97" s="14"/>
      <c r="JXI97" s="14"/>
      <c r="JXJ97" s="14"/>
      <c r="JXK97" s="14"/>
      <c r="JXL97" s="14"/>
      <c r="JXM97" s="14"/>
      <c r="JXN97" s="14"/>
      <c r="JXO97" s="14"/>
      <c r="JXP97" s="14"/>
      <c r="JXQ97" s="14"/>
      <c r="JXR97" s="14"/>
      <c r="JXS97" s="14"/>
      <c r="JXT97" s="14"/>
      <c r="JXU97" s="14"/>
      <c r="JXV97" s="14"/>
      <c r="JXW97" s="14"/>
      <c r="JXX97" s="14"/>
      <c r="JXY97" s="14"/>
      <c r="JXZ97" s="14"/>
      <c r="JYA97" s="14"/>
      <c r="JYB97" s="14"/>
      <c r="JYC97" s="14"/>
      <c r="JYD97" s="14"/>
      <c r="JYE97" s="14"/>
      <c r="JYF97" s="14"/>
      <c r="JYG97" s="14"/>
      <c r="JYH97" s="14"/>
      <c r="JYI97" s="14"/>
      <c r="JYJ97" s="14"/>
      <c r="JYK97" s="14"/>
      <c r="JYL97" s="14"/>
      <c r="JYM97" s="14"/>
      <c r="JYN97" s="14"/>
      <c r="JYO97" s="14"/>
      <c r="JYP97" s="14"/>
      <c r="JYQ97" s="14"/>
      <c r="JYR97" s="14"/>
      <c r="JYS97" s="14"/>
      <c r="JYT97" s="14"/>
      <c r="JYU97" s="14"/>
      <c r="JYV97" s="14"/>
      <c r="JYW97" s="14"/>
      <c r="JYX97" s="14"/>
      <c r="JYY97" s="14"/>
      <c r="JYZ97" s="14"/>
      <c r="JZA97" s="14"/>
      <c r="JZB97" s="14"/>
      <c r="JZC97" s="14"/>
      <c r="JZD97" s="14"/>
      <c r="JZE97" s="14"/>
      <c r="JZF97" s="14"/>
      <c r="JZG97" s="14"/>
      <c r="JZH97" s="14"/>
      <c r="JZI97" s="14"/>
      <c r="JZJ97" s="14"/>
      <c r="JZK97" s="14"/>
      <c r="JZL97" s="14"/>
      <c r="JZM97" s="14"/>
      <c r="JZN97" s="14"/>
      <c r="JZO97" s="14"/>
      <c r="JZP97" s="14"/>
      <c r="JZQ97" s="14"/>
      <c r="JZR97" s="14"/>
      <c r="JZS97" s="14"/>
      <c r="JZT97" s="14"/>
      <c r="JZU97" s="14"/>
      <c r="JZV97" s="14"/>
      <c r="JZW97" s="14"/>
      <c r="JZX97" s="14"/>
      <c r="JZY97" s="14"/>
      <c r="JZZ97" s="14"/>
      <c r="KAA97" s="14"/>
      <c r="KAB97" s="14"/>
      <c r="KAC97" s="14"/>
      <c r="KAD97" s="14"/>
      <c r="KAE97" s="14"/>
      <c r="KAF97" s="14"/>
      <c r="KAG97" s="14"/>
      <c r="KAH97" s="14"/>
      <c r="KAI97" s="14"/>
      <c r="KAJ97" s="14"/>
      <c r="KAK97" s="14"/>
      <c r="KAL97" s="14"/>
      <c r="KAM97" s="14"/>
      <c r="KAN97" s="14"/>
      <c r="KAO97" s="14"/>
      <c r="KAP97" s="14"/>
      <c r="KAQ97" s="14"/>
      <c r="KAR97" s="14"/>
      <c r="KAS97" s="14"/>
      <c r="KAT97" s="14"/>
      <c r="KAU97" s="14"/>
      <c r="KAV97" s="14"/>
      <c r="KAW97" s="14"/>
      <c r="KAX97" s="14"/>
      <c r="KAY97" s="14"/>
      <c r="KAZ97" s="14"/>
      <c r="KBA97" s="14"/>
      <c r="KBB97" s="14"/>
      <c r="KBC97" s="14"/>
      <c r="KBD97" s="14"/>
      <c r="KBE97" s="14"/>
      <c r="KBF97" s="14"/>
      <c r="KBG97" s="14"/>
      <c r="KBH97" s="14"/>
      <c r="KBI97" s="14"/>
      <c r="KBJ97" s="14"/>
      <c r="KBK97" s="14"/>
      <c r="KBL97" s="14"/>
      <c r="KBM97" s="14"/>
      <c r="KBN97" s="14"/>
      <c r="KBO97" s="14"/>
      <c r="KBP97" s="14"/>
      <c r="KBQ97" s="14"/>
      <c r="KBR97" s="14"/>
      <c r="KBS97" s="14"/>
      <c r="KBT97" s="14"/>
      <c r="KBU97" s="14"/>
      <c r="KBV97" s="14"/>
      <c r="KBW97" s="14"/>
      <c r="KBX97" s="14"/>
      <c r="KBY97" s="14"/>
      <c r="KBZ97" s="14"/>
      <c r="KCA97" s="14"/>
      <c r="KCB97" s="14"/>
      <c r="KCC97" s="14"/>
      <c r="KCD97" s="14"/>
      <c r="KCE97" s="14"/>
      <c r="KCF97" s="14"/>
      <c r="KCG97" s="14"/>
      <c r="KCH97" s="14"/>
      <c r="KCI97" s="14"/>
      <c r="KCJ97" s="14"/>
      <c r="KCK97" s="14"/>
      <c r="KCL97" s="14"/>
      <c r="KCM97" s="14"/>
      <c r="KCN97" s="14"/>
      <c r="KCO97" s="14"/>
      <c r="KCP97" s="14"/>
      <c r="KCQ97" s="14"/>
      <c r="KCR97" s="14"/>
      <c r="KCS97" s="14"/>
      <c r="KCT97" s="14"/>
      <c r="KCU97" s="14"/>
      <c r="KCV97" s="14"/>
      <c r="KCW97" s="14"/>
      <c r="KCX97" s="14"/>
      <c r="KCY97" s="14"/>
      <c r="KCZ97" s="14"/>
      <c r="KDA97" s="14"/>
      <c r="KDB97" s="14"/>
      <c r="KDC97" s="14"/>
      <c r="KDD97" s="14"/>
      <c r="KDE97" s="14"/>
      <c r="KDF97" s="14"/>
      <c r="KDG97" s="14"/>
      <c r="KDH97" s="14"/>
      <c r="KDI97" s="14"/>
      <c r="KDJ97" s="14"/>
      <c r="KDK97" s="14"/>
      <c r="KDL97" s="14"/>
      <c r="KDM97" s="14"/>
      <c r="KDN97" s="14"/>
      <c r="KDO97" s="14"/>
      <c r="KDP97" s="14"/>
      <c r="KDQ97" s="14"/>
      <c r="KDR97" s="14"/>
      <c r="KDS97" s="14"/>
      <c r="KDT97" s="14"/>
      <c r="KDU97" s="14"/>
      <c r="KDV97" s="14"/>
      <c r="KDW97" s="14"/>
      <c r="KDX97" s="14"/>
      <c r="KDY97" s="14"/>
      <c r="KDZ97" s="14"/>
      <c r="KEA97" s="14"/>
      <c r="KEB97" s="14"/>
      <c r="KEC97" s="14"/>
      <c r="KED97" s="14"/>
      <c r="KEE97" s="14"/>
      <c r="KEF97" s="14"/>
      <c r="KEG97" s="14"/>
      <c r="KEH97" s="14"/>
      <c r="KEI97" s="14"/>
      <c r="KEJ97" s="14"/>
      <c r="KEK97" s="14"/>
      <c r="KEL97" s="14"/>
      <c r="KEM97" s="14"/>
      <c r="KEN97" s="14"/>
      <c r="KEO97" s="14"/>
      <c r="KEP97" s="14"/>
      <c r="KEQ97" s="14"/>
      <c r="KER97" s="14"/>
      <c r="KES97" s="14"/>
      <c r="KET97" s="14"/>
      <c r="KEU97" s="14"/>
      <c r="KEV97" s="14"/>
      <c r="KEW97" s="14"/>
      <c r="KEX97" s="14"/>
      <c r="KEY97" s="14"/>
      <c r="KEZ97" s="14"/>
      <c r="KFA97" s="14"/>
      <c r="KFB97" s="14"/>
      <c r="KFC97" s="14"/>
      <c r="KFD97" s="14"/>
      <c r="KFE97" s="14"/>
      <c r="KFF97" s="14"/>
      <c r="KFG97" s="14"/>
      <c r="KFH97" s="14"/>
      <c r="KFI97" s="14"/>
      <c r="KFJ97" s="14"/>
      <c r="KFK97" s="14"/>
      <c r="KFL97" s="14"/>
      <c r="KFM97" s="14"/>
      <c r="KFN97" s="14"/>
      <c r="KFO97" s="14"/>
      <c r="KFP97" s="14"/>
      <c r="KFQ97" s="14"/>
      <c r="KFR97" s="14"/>
      <c r="KFS97" s="14"/>
      <c r="KFT97" s="14"/>
      <c r="KFU97" s="14"/>
      <c r="KFV97" s="14"/>
      <c r="KFW97" s="14"/>
      <c r="KFX97" s="14"/>
      <c r="KFY97" s="14"/>
      <c r="KFZ97" s="14"/>
      <c r="KGA97" s="14"/>
      <c r="KGB97" s="14"/>
      <c r="KGC97" s="14"/>
      <c r="KGD97" s="14"/>
      <c r="KGE97" s="14"/>
      <c r="KGF97" s="14"/>
      <c r="KGG97" s="14"/>
      <c r="KGH97" s="14"/>
      <c r="KGI97" s="14"/>
      <c r="KGJ97" s="14"/>
      <c r="KGK97" s="14"/>
      <c r="KGL97" s="14"/>
      <c r="KGM97" s="14"/>
      <c r="KGN97" s="14"/>
      <c r="KGO97" s="14"/>
      <c r="KGP97" s="14"/>
      <c r="KGQ97" s="14"/>
      <c r="KGR97" s="14"/>
      <c r="KGS97" s="14"/>
      <c r="KGT97" s="14"/>
      <c r="KGU97" s="14"/>
      <c r="KGV97" s="14"/>
      <c r="KGW97" s="14"/>
      <c r="KGX97" s="14"/>
      <c r="KGY97" s="14"/>
      <c r="KGZ97" s="14"/>
      <c r="KHA97" s="14"/>
      <c r="KHB97" s="14"/>
      <c r="KHC97" s="14"/>
      <c r="KHD97" s="14"/>
      <c r="KHE97" s="14"/>
      <c r="KHF97" s="14"/>
      <c r="KHG97" s="14"/>
      <c r="KHH97" s="14"/>
      <c r="KHI97" s="14"/>
      <c r="KHJ97" s="14"/>
      <c r="KHK97" s="14"/>
      <c r="KHL97" s="14"/>
      <c r="KHM97" s="14"/>
      <c r="KHN97" s="14"/>
      <c r="KHO97" s="14"/>
      <c r="KHP97" s="14"/>
      <c r="KHQ97" s="14"/>
      <c r="KHR97" s="14"/>
      <c r="KHS97" s="14"/>
      <c r="KHT97" s="14"/>
      <c r="KHU97" s="14"/>
      <c r="KHV97" s="14"/>
      <c r="KHW97" s="14"/>
      <c r="KHX97" s="14"/>
      <c r="KHY97" s="14"/>
      <c r="KHZ97" s="14"/>
      <c r="KIA97" s="14"/>
      <c r="KIB97" s="14"/>
      <c r="KIC97" s="14"/>
      <c r="KID97" s="14"/>
      <c r="KIE97" s="14"/>
      <c r="KIF97" s="14"/>
      <c r="KIG97" s="14"/>
      <c r="KIH97" s="14"/>
      <c r="KII97" s="14"/>
      <c r="KIJ97" s="14"/>
      <c r="KIK97" s="14"/>
      <c r="KIL97" s="14"/>
      <c r="KIM97" s="14"/>
      <c r="KIN97" s="14"/>
      <c r="KIO97" s="14"/>
      <c r="KIP97" s="14"/>
      <c r="KIQ97" s="14"/>
      <c r="KIR97" s="14"/>
      <c r="KIS97" s="14"/>
      <c r="KIT97" s="14"/>
      <c r="KIU97" s="14"/>
      <c r="KIV97" s="14"/>
      <c r="KIW97" s="14"/>
      <c r="KIX97" s="14"/>
      <c r="KIY97" s="14"/>
      <c r="KIZ97" s="14"/>
      <c r="KJA97" s="14"/>
      <c r="KJB97" s="14"/>
      <c r="KJC97" s="14"/>
      <c r="KJD97" s="14"/>
      <c r="KJE97" s="14"/>
      <c r="KJF97" s="14"/>
      <c r="KJG97" s="14"/>
      <c r="KJH97" s="14"/>
      <c r="KJI97" s="14"/>
      <c r="KJJ97" s="14"/>
      <c r="KJK97" s="14"/>
      <c r="KJL97" s="14"/>
      <c r="KJM97" s="14"/>
      <c r="KJN97" s="14"/>
      <c r="KJO97" s="14"/>
      <c r="KJP97" s="14"/>
      <c r="KJQ97" s="14"/>
      <c r="KJR97" s="14"/>
      <c r="KJS97" s="14"/>
      <c r="KJT97" s="14"/>
      <c r="KJU97" s="14"/>
      <c r="KJV97" s="14"/>
      <c r="KJW97" s="14"/>
      <c r="KJX97" s="14"/>
      <c r="KJY97" s="14"/>
      <c r="KJZ97" s="14"/>
      <c r="KKA97" s="14"/>
      <c r="KKB97" s="14"/>
      <c r="KKC97" s="14"/>
      <c r="KKD97" s="14"/>
      <c r="KKE97" s="14"/>
      <c r="KKF97" s="14"/>
      <c r="KKG97" s="14"/>
      <c r="KKH97" s="14"/>
      <c r="KKI97" s="14"/>
      <c r="KKJ97" s="14"/>
      <c r="KKK97" s="14"/>
      <c r="KKL97" s="14"/>
      <c r="KKM97" s="14"/>
      <c r="KKN97" s="14"/>
      <c r="KKO97" s="14"/>
      <c r="KKP97" s="14"/>
      <c r="KKQ97" s="14"/>
      <c r="KKR97" s="14"/>
      <c r="KKS97" s="14"/>
      <c r="KKT97" s="14"/>
      <c r="KKU97" s="14"/>
      <c r="KKV97" s="14"/>
      <c r="KKW97" s="14"/>
      <c r="KKX97" s="14"/>
      <c r="KKY97" s="14"/>
      <c r="KKZ97" s="14"/>
      <c r="KLA97" s="14"/>
      <c r="KLB97" s="14"/>
      <c r="KLC97" s="14"/>
      <c r="KLD97" s="14"/>
      <c r="KLE97" s="14"/>
      <c r="KLF97" s="14"/>
      <c r="KLG97" s="14"/>
      <c r="KLH97" s="14"/>
      <c r="KLI97" s="14"/>
      <c r="KLJ97" s="14"/>
      <c r="KLK97" s="14"/>
      <c r="KLL97" s="14"/>
      <c r="KLM97" s="14"/>
      <c r="KLN97" s="14"/>
      <c r="KLO97" s="14"/>
      <c r="KLP97" s="14"/>
      <c r="KLQ97" s="14"/>
      <c r="KLR97" s="14"/>
      <c r="KLS97" s="14"/>
      <c r="KLT97" s="14"/>
      <c r="KLU97" s="14"/>
      <c r="KLV97" s="14"/>
      <c r="KLW97" s="14"/>
      <c r="KLX97" s="14"/>
      <c r="KLY97" s="14"/>
      <c r="KLZ97" s="14"/>
      <c r="KMA97" s="14"/>
      <c r="KMB97" s="14"/>
      <c r="KMC97" s="14"/>
      <c r="KMD97" s="14"/>
      <c r="KME97" s="14"/>
      <c r="KMF97" s="14"/>
      <c r="KMG97" s="14"/>
      <c r="KMH97" s="14"/>
      <c r="KMI97" s="14"/>
      <c r="KMJ97" s="14"/>
      <c r="KMK97" s="14"/>
      <c r="KML97" s="14"/>
      <c r="KMM97" s="14"/>
      <c r="KMN97" s="14"/>
      <c r="KMO97" s="14"/>
      <c r="KMP97" s="14"/>
      <c r="KMQ97" s="14"/>
      <c r="KMR97" s="14"/>
      <c r="KMS97" s="14"/>
      <c r="KMT97" s="14"/>
      <c r="KMU97" s="14"/>
      <c r="KMV97" s="14"/>
      <c r="KMW97" s="14"/>
      <c r="KMX97" s="14"/>
      <c r="KMY97" s="14"/>
      <c r="KMZ97" s="14"/>
      <c r="KNA97" s="14"/>
      <c r="KNB97" s="14"/>
      <c r="KNC97" s="14"/>
      <c r="KND97" s="14"/>
      <c r="KNE97" s="14"/>
      <c r="KNF97" s="14"/>
      <c r="KNG97" s="14"/>
      <c r="KNH97" s="14"/>
      <c r="KNI97" s="14"/>
      <c r="KNJ97" s="14"/>
      <c r="KNK97" s="14"/>
      <c r="KNL97" s="14"/>
      <c r="KNM97" s="14"/>
      <c r="KNN97" s="14"/>
      <c r="KNO97" s="14"/>
      <c r="KNP97" s="14"/>
      <c r="KNQ97" s="14"/>
      <c r="KNR97" s="14"/>
      <c r="KNS97" s="14"/>
      <c r="KNT97" s="14"/>
      <c r="KNU97" s="14"/>
      <c r="KNV97" s="14"/>
      <c r="KNW97" s="14"/>
      <c r="KNX97" s="14"/>
      <c r="KNY97" s="14"/>
      <c r="KNZ97" s="14"/>
      <c r="KOA97" s="14"/>
      <c r="KOB97" s="14"/>
      <c r="KOC97" s="14"/>
      <c r="KOD97" s="14"/>
      <c r="KOE97" s="14"/>
      <c r="KOF97" s="14"/>
      <c r="KOG97" s="14"/>
      <c r="KOH97" s="14"/>
      <c r="KOI97" s="14"/>
      <c r="KOJ97" s="14"/>
      <c r="KOK97" s="14"/>
      <c r="KOL97" s="14"/>
      <c r="KOM97" s="14"/>
      <c r="KON97" s="14"/>
      <c r="KOO97" s="14"/>
      <c r="KOP97" s="14"/>
      <c r="KOQ97" s="14"/>
      <c r="KOR97" s="14"/>
      <c r="KOS97" s="14"/>
      <c r="KOT97" s="14"/>
      <c r="KOU97" s="14"/>
      <c r="KOV97" s="14"/>
      <c r="KOW97" s="14"/>
      <c r="KOX97" s="14"/>
      <c r="KOY97" s="14"/>
      <c r="KOZ97" s="14"/>
      <c r="KPA97" s="14"/>
      <c r="KPB97" s="14"/>
      <c r="KPC97" s="14"/>
      <c r="KPD97" s="14"/>
      <c r="KPE97" s="14"/>
      <c r="KPF97" s="14"/>
      <c r="KPG97" s="14"/>
      <c r="KPH97" s="14"/>
      <c r="KPI97" s="14"/>
      <c r="KPJ97" s="14"/>
      <c r="KPK97" s="14"/>
      <c r="KPL97" s="14"/>
      <c r="KPM97" s="14"/>
      <c r="KPN97" s="14"/>
      <c r="KPO97" s="14"/>
      <c r="KPP97" s="14"/>
      <c r="KPQ97" s="14"/>
      <c r="KPR97" s="14"/>
      <c r="KPS97" s="14"/>
      <c r="KPT97" s="14"/>
      <c r="KPU97" s="14"/>
      <c r="KPV97" s="14"/>
      <c r="KPW97" s="14"/>
      <c r="KPX97" s="14"/>
      <c r="KPY97" s="14"/>
      <c r="KPZ97" s="14"/>
      <c r="KQA97" s="14"/>
      <c r="KQB97" s="14"/>
      <c r="KQC97" s="14"/>
      <c r="KQD97" s="14"/>
      <c r="KQE97" s="14"/>
      <c r="KQF97" s="14"/>
      <c r="KQG97" s="14"/>
      <c r="KQH97" s="14"/>
      <c r="KQI97" s="14"/>
      <c r="KQJ97" s="14"/>
      <c r="KQK97" s="14"/>
      <c r="KQL97" s="14"/>
      <c r="KQM97" s="14"/>
      <c r="KQN97" s="14"/>
      <c r="KQO97" s="14"/>
      <c r="KQP97" s="14"/>
      <c r="KQQ97" s="14"/>
      <c r="KQR97" s="14"/>
      <c r="KQS97" s="14"/>
      <c r="KQT97" s="14"/>
      <c r="KQU97" s="14"/>
      <c r="KQV97" s="14"/>
      <c r="KQW97" s="14"/>
      <c r="KQX97" s="14"/>
      <c r="KQY97" s="14"/>
      <c r="KQZ97" s="14"/>
      <c r="KRA97" s="14"/>
      <c r="KRB97" s="14"/>
      <c r="KRC97" s="14"/>
      <c r="KRD97" s="14"/>
      <c r="KRE97" s="14"/>
      <c r="KRF97" s="14"/>
      <c r="KRG97" s="14"/>
      <c r="KRH97" s="14"/>
      <c r="KRI97" s="14"/>
      <c r="KRJ97" s="14"/>
      <c r="KRK97" s="14"/>
      <c r="KRL97" s="14"/>
      <c r="KRM97" s="14"/>
      <c r="KRN97" s="14"/>
      <c r="KRO97" s="14"/>
      <c r="KRP97" s="14"/>
      <c r="KRQ97" s="14"/>
      <c r="KRR97" s="14"/>
      <c r="KRS97" s="14"/>
      <c r="KRT97" s="14"/>
      <c r="KRU97" s="14"/>
      <c r="KRV97" s="14"/>
      <c r="KRW97" s="14"/>
      <c r="KRX97" s="14"/>
      <c r="KRY97" s="14"/>
      <c r="KRZ97" s="14"/>
      <c r="KSA97" s="14"/>
      <c r="KSB97" s="14"/>
      <c r="KSC97" s="14"/>
      <c r="KSD97" s="14"/>
      <c r="KSE97" s="14"/>
      <c r="KSF97" s="14"/>
      <c r="KSG97" s="14"/>
      <c r="KSH97" s="14"/>
      <c r="KSI97" s="14"/>
      <c r="KSJ97" s="14"/>
      <c r="KSK97" s="14"/>
      <c r="KSL97" s="14"/>
      <c r="KSM97" s="14"/>
      <c r="KSN97" s="14"/>
      <c r="KSO97" s="14"/>
      <c r="KSP97" s="14"/>
      <c r="KSQ97" s="14"/>
      <c r="KSR97" s="14"/>
      <c r="KSS97" s="14"/>
      <c r="KST97" s="14"/>
      <c r="KSU97" s="14"/>
      <c r="KSV97" s="14"/>
      <c r="KSW97" s="14"/>
      <c r="KSX97" s="14"/>
      <c r="KSY97" s="14"/>
      <c r="KSZ97" s="14"/>
      <c r="KTA97" s="14"/>
      <c r="KTB97" s="14"/>
      <c r="KTC97" s="14"/>
      <c r="KTD97" s="14"/>
      <c r="KTE97" s="14"/>
      <c r="KTF97" s="14"/>
      <c r="KTG97" s="14"/>
      <c r="KTH97" s="14"/>
      <c r="KTI97" s="14"/>
      <c r="KTJ97" s="14"/>
      <c r="KTK97" s="14"/>
      <c r="KTL97" s="14"/>
      <c r="KTM97" s="14"/>
      <c r="KTN97" s="14"/>
      <c r="KTO97" s="14"/>
      <c r="KTP97" s="14"/>
      <c r="KTQ97" s="14"/>
      <c r="KTR97" s="14"/>
      <c r="KTS97" s="14"/>
      <c r="KTT97" s="14"/>
      <c r="KTU97" s="14"/>
      <c r="KTV97" s="14"/>
      <c r="KTW97" s="14"/>
      <c r="KTX97" s="14"/>
      <c r="KTY97" s="14"/>
      <c r="KTZ97" s="14"/>
      <c r="KUA97" s="14"/>
      <c r="KUB97" s="14"/>
      <c r="KUC97" s="14"/>
      <c r="KUD97" s="14"/>
      <c r="KUE97" s="14"/>
      <c r="KUF97" s="14"/>
      <c r="KUG97" s="14"/>
      <c r="KUH97" s="14"/>
      <c r="KUI97" s="14"/>
      <c r="KUJ97" s="14"/>
      <c r="KUK97" s="14"/>
      <c r="KUL97" s="14"/>
      <c r="KUM97" s="14"/>
      <c r="KUN97" s="14"/>
      <c r="KUO97" s="14"/>
      <c r="KUP97" s="14"/>
      <c r="KUQ97" s="14"/>
      <c r="KUR97" s="14"/>
      <c r="KUS97" s="14"/>
      <c r="KUT97" s="14"/>
      <c r="KUU97" s="14"/>
      <c r="KUV97" s="14"/>
      <c r="KUW97" s="14"/>
      <c r="KUX97" s="14"/>
      <c r="KUY97" s="14"/>
      <c r="KUZ97" s="14"/>
      <c r="KVA97" s="14"/>
      <c r="KVB97" s="14"/>
      <c r="KVC97" s="14"/>
      <c r="KVD97" s="14"/>
      <c r="KVE97" s="14"/>
      <c r="KVF97" s="14"/>
      <c r="KVG97" s="14"/>
      <c r="KVH97" s="14"/>
      <c r="KVI97" s="14"/>
      <c r="KVJ97" s="14"/>
      <c r="KVK97" s="14"/>
      <c r="KVL97" s="14"/>
      <c r="KVM97" s="14"/>
      <c r="KVN97" s="14"/>
      <c r="KVO97" s="14"/>
      <c r="KVP97" s="14"/>
      <c r="KVQ97" s="14"/>
      <c r="KVR97" s="14"/>
      <c r="KVS97" s="14"/>
      <c r="KVT97" s="14"/>
      <c r="KVU97" s="14"/>
      <c r="KVV97" s="14"/>
      <c r="KVW97" s="14"/>
      <c r="KVX97" s="14"/>
      <c r="KVY97" s="14"/>
      <c r="KVZ97" s="14"/>
      <c r="KWA97" s="14"/>
      <c r="KWB97" s="14"/>
      <c r="KWC97" s="14"/>
      <c r="KWD97" s="14"/>
      <c r="KWE97" s="14"/>
      <c r="KWF97" s="14"/>
      <c r="KWG97" s="14"/>
      <c r="KWH97" s="14"/>
      <c r="KWI97" s="14"/>
      <c r="KWJ97" s="14"/>
      <c r="KWK97" s="14"/>
      <c r="KWL97" s="14"/>
      <c r="KWM97" s="14"/>
      <c r="KWN97" s="14"/>
      <c r="KWO97" s="14"/>
      <c r="KWP97" s="14"/>
      <c r="KWQ97" s="14"/>
      <c r="KWR97" s="14"/>
      <c r="KWS97" s="14"/>
      <c r="KWT97" s="14"/>
      <c r="KWU97" s="14"/>
      <c r="KWV97" s="14"/>
      <c r="KWW97" s="14"/>
      <c r="KWX97" s="14"/>
      <c r="KWY97" s="14"/>
      <c r="KWZ97" s="14"/>
      <c r="KXA97" s="14"/>
      <c r="KXB97" s="14"/>
      <c r="KXC97" s="14"/>
      <c r="KXD97" s="14"/>
      <c r="KXE97" s="14"/>
      <c r="KXF97" s="14"/>
      <c r="KXG97" s="14"/>
      <c r="KXH97" s="14"/>
      <c r="KXI97" s="14"/>
      <c r="KXJ97" s="14"/>
      <c r="KXK97" s="14"/>
      <c r="KXL97" s="14"/>
      <c r="KXM97" s="14"/>
      <c r="KXN97" s="14"/>
      <c r="KXO97" s="14"/>
      <c r="KXP97" s="14"/>
      <c r="KXQ97" s="14"/>
      <c r="KXR97" s="14"/>
      <c r="KXS97" s="14"/>
      <c r="KXT97" s="14"/>
      <c r="KXU97" s="14"/>
      <c r="KXV97" s="14"/>
      <c r="KXW97" s="14"/>
      <c r="KXX97" s="14"/>
      <c r="KXY97" s="14"/>
      <c r="KXZ97" s="14"/>
      <c r="KYA97" s="14"/>
      <c r="KYB97" s="14"/>
      <c r="KYC97" s="14"/>
      <c r="KYD97" s="14"/>
      <c r="KYE97" s="14"/>
      <c r="KYF97" s="14"/>
      <c r="KYG97" s="14"/>
      <c r="KYH97" s="14"/>
      <c r="KYI97" s="14"/>
      <c r="KYJ97" s="14"/>
      <c r="KYK97" s="14"/>
      <c r="KYL97" s="14"/>
      <c r="KYM97" s="14"/>
      <c r="KYN97" s="14"/>
      <c r="KYO97" s="14"/>
      <c r="KYP97" s="14"/>
      <c r="KYQ97" s="14"/>
      <c r="KYR97" s="14"/>
      <c r="KYS97" s="14"/>
      <c r="KYT97" s="14"/>
      <c r="KYU97" s="14"/>
      <c r="KYV97" s="14"/>
      <c r="KYW97" s="14"/>
      <c r="KYX97" s="14"/>
      <c r="KYY97" s="14"/>
      <c r="KYZ97" s="14"/>
      <c r="KZA97" s="14"/>
      <c r="KZB97" s="14"/>
      <c r="KZC97" s="14"/>
      <c r="KZD97" s="14"/>
      <c r="KZE97" s="14"/>
      <c r="KZF97" s="14"/>
      <c r="KZG97" s="14"/>
      <c r="KZH97" s="14"/>
      <c r="KZI97" s="14"/>
      <c r="KZJ97" s="14"/>
      <c r="KZK97" s="14"/>
      <c r="KZL97" s="14"/>
      <c r="KZM97" s="14"/>
      <c r="KZN97" s="14"/>
      <c r="KZO97" s="14"/>
      <c r="KZP97" s="14"/>
      <c r="KZQ97" s="14"/>
      <c r="KZR97" s="14"/>
      <c r="KZS97" s="14"/>
      <c r="KZT97" s="14"/>
      <c r="KZU97" s="14"/>
      <c r="KZV97" s="14"/>
      <c r="KZW97" s="14"/>
      <c r="KZX97" s="14"/>
      <c r="KZY97" s="14"/>
      <c r="KZZ97" s="14"/>
      <c r="LAA97" s="14"/>
      <c r="LAB97" s="14"/>
      <c r="LAC97" s="14"/>
      <c r="LAD97" s="14"/>
      <c r="LAE97" s="14"/>
      <c r="LAF97" s="14"/>
      <c r="LAG97" s="14"/>
      <c r="LAH97" s="14"/>
      <c r="LAI97" s="14"/>
      <c r="LAJ97" s="14"/>
      <c r="LAK97" s="14"/>
      <c r="LAL97" s="14"/>
      <c r="LAM97" s="14"/>
      <c r="LAN97" s="14"/>
      <c r="LAO97" s="14"/>
      <c r="LAP97" s="14"/>
      <c r="LAQ97" s="14"/>
      <c r="LAR97" s="14"/>
      <c r="LAS97" s="14"/>
      <c r="LAT97" s="14"/>
      <c r="LAU97" s="14"/>
      <c r="LAV97" s="14"/>
      <c r="LAW97" s="14"/>
      <c r="LAX97" s="14"/>
      <c r="LAY97" s="14"/>
      <c r="LAZ97" s="14"/>
      <c r="LBA97" s="14"/>
      <c r="LBB97" s="14"/>
      <c r="LBC97" s="14"/>
      <c r="LBD97" s="14"/>
      <c r="LBE97" s="14"/>
      <c r="LBF97" s="14"/>
      <c r="LBG97" s="14"/>
      <c r="LBH97" s="14"/>
      <c r="LBI97" s="14"/>
      <c r="LBJ97" s="14"/>
      <c r="LBK97" s="14"/>
      <c r="LBL97" s="14"/>
      <c r="LBM97" s="14"/>
      <c r="LBN97" s="14"/>
      <c r="LBO97" s="14"/>
      <c r="LBP97" s="14"/>
      <c r="LBQ97" s="14"/>
      <c r="LBR97" s="14"/>
      <c r="LBS97" s="14"/>
      <c r="LBT97" s="14"/>
      <c r="LBU97" s="14"/>
      <c r="LBV97" s="14"/>
      <c r="LBW97" s="14"/>
      <c r="LBX97" s="14"/>
      <c r="LBY97" s="14"/>
      <c r="LBZ97" s="14"/>
      <c r="LCA97" s="14"/>
      <c r="LCB97" s="14"/>
      <c r="LCC97" s="14"/>
      <c r="LCD97" s="14"/>
      <c r="LCE97" s="14"/>
      <c r="LCF97" s="14"/>
      <c r="LCG97" s="14"/>
      <c r="LCH97" s="14"/>
      <c r="LCI97" s="14"/>
      <c r="LCJ97" s="14"/>
      <c r="LCK97" s="14"/>
      <c r="LCL97" s="14"/>
      <c r="LCM97" s="14"/>
      <c r="LCN97" s="14"/>
      <c r="LCO97" s="14"/>
      <c r="LCP97" s="14"/>
      <c r="LCQ97" s="14"/>
      <c r="LCR97" s="14"/>
      <c r="LCS97" s="14"/>
      <c r="LCT97" s="14"/>
      <c r="LCU97" s="14"/>
      <c r="LCV97" s="14"/>
      <c r="LCW97" s="14"/>
      <c r="LCX97" s="14"/>
      <c r="LCY97" s="14"/>
      <c r="LCZ97" s="14"/>
      <c r="LDA97" s="14"/>
      <c r="LDB97" s="14"/>
      <c r="LDC97" s="14"/>
      <c r="LDD97" s="14"/>
      <c r="LDE97" s="14"/>
      <c r="LDF97" s="14"/>
      <c r="LDG97" s="14"/>
      <c r="LDH97" s="14"/>
      <c r="LDI97" s="14"/>
      <c r="LDJ97" s="14"/>
      <c r="LDK97" s="14"/>
      <c r="LDL97" s="14"/>
      <c r="LDM97" s="14"/>
      <c r="LDN97" s="14"/>
      <c r="LDO97" s="14"/>
      <c r="LDP97" s="14"/>
      <c r="LDQ97" s="14"/>
      <c r="LDR97" s="14"/>
      <c r="LDS97" s="14"/>
      <c r="LDT97" s="14"/>
      <c r="LDU97" s="14"/>
      <c r="LDV97" s="14"/>
      <c r="LDW97" s="14"/>
      <c r="LDX97" s="14"/>
      <c r="LDY97" s="14"/>
      <c r="LDZ97" s="14"/>
      <c r="LEA97" s="14"/>
      <c r="LEB97" s="14"/>
      <c r="LEC97" s="14"/>
      <c r="LED97" s="14"/>
      <c r="LEE97" s="14"/>
      <c r="LEF97" s="14"/>
      <c r="LEG97" s="14"/>
      <c r="LEH97" s="14"/>
      <c r="LEI97" s="14"/>
      <c r="LEJ97" s="14"/>
      <c r="LEK97" s="14"/>
      <c r="LEL97" s="14"/>
      <c r="LEM97" s="14"/>
      <c r="LEN97" s="14"/>
      <c r="LEO97" s="14"/>
      <c r="LEP97" s="14"/>
      <c r="LEQ97" s="14"/>
      <c r="LER97" s="14"/>
      <c r="LES97" s="14"/>
      <c r="LET97" s="14"/>
      <c r="LEU97" s="14"/>
      <c r="LEV97" s="14"/>
      <c r="LEW97" s="14"/>
      <c r="LEX97" s="14"/>
      <c r="LEY97" s="14"/>
      <c r="LEZ97" s="14"/>
      <c r="LFA97" s="14"/>
      <c r="LFB97" s="14"/>
      <c r="LFC97" s="14"/>
      <c r="LFD97" s="14"/>
      <c r="LFE97" s="14"/>
      <c r="LFF97" s="14"/>
      <c r="LFG97" s="14"/>
      <c r="LFH97" s="14"/>
      <c r="LFI97" s="14"/>
      <c r="LFJ97" s="14"/>
      <c r="LFK97" s="14"/>
      <c r="LFL97" s="14"/>
      <c r="LFM97" s="14"/>
      <c r="LFN97" s="14"/>
      <c r="LFO97" s="14"/>
      <c r="LFP97" s="14"/>
      <c r="LFQ97" s="14"/>
      <c r="LFR97" s="14"/>
      <c r="LFS97" s="14"/>
      <c r="LFT97" s="14"/>
      <c r="LFU97" s="14"/>
      <c r="LFV97" s="14"/>
      <c r="LFW97" s="14"/>
      <c r="LFX97" s="14"/>
      <c r="LFY97" s="14"/>
      <c r="LFZ97" s="14"/>
      <c r="LGA97" s="14"/>
      <c r="LGB97" s="14"/>
      <c r="LGC97" s="14"/>
      <c r="LGD97" s="14"/>
      <c r="LGE97" s="14"/>
      <c r="LGF97" s="14"/>
      <c r="LGG97" s="14"/>
      <c r="LGH97" s="14"/>
      <c r="LGI97" s="14"/>
      <c r="LGJ97" s="14"/>
      <c r="LGK97" s="14"/>
      <c r="LGL97" s="14"/>
      <c r="LGM97" s="14"/>
      <c r="LGN97" s="14"/>
      <c r="LGO97" s="14"/>
      <c r="LGP97" s="14"/>
      <c r="LGQ97" s="14"/>
      <c r="LGR97" s="14"/>
      <c r="LGS97" s="14"/>
      <c r="LGT97" s="14"/>
      <c r="LGU97" s="14"/>
      <c r="LGV97" s="14"/>
      <c r="LGW97" s="14"/>
      <c r="LGX97" s="14"/>
      <c r="LGY97" s="14"/>
      <c r="LGZ97" s="14"/>
      <c r="LHA97" s="14"/>
      <c r="LHB97" s="14"/>
      <c r="LHC97" s="14"/>
      <c r="LHD97" s="14"/>
      <c r="LHE97" s="14"/>
      <c r="LHF97" s="14"/>
      <c r="LHG97" s="14"/>
      <c r="LHH97" s="14"/>
      <c r="LHI97" s="14"/>
      <c r="LHJ97" s="14"/>
      <c r="LHK97" s="14"/>
      <c r="LHL97" s="14"/>
      <c r="LHM97" s="14"/>
      <c r="LHN97" s="14"/>
      <c r="LHO97" s="14"/>
      <c r="LHP97" s="14"/>
      <c r="LHQ97" s="14"/>
      <c r="LHR97" s="14"/>
      <c r="LHS97" s="14"/>
      <c r="LHT97" s="14"/>
      <c r="LHU97" s="14"/>
      <c r="LHV97" s="14"/>
      <c r="LHW97" s="14"/>
      <c r="LHX97" s="14"/>
      <c r="LHY97" s="14"/>
      <c r="LHZ97" s="14"/>
      <c r="LIA97" s="14"/>
      <c r="LIB97" s="14"/>
      <c r="LIC97" s="14"/>
      <c r="LID97" s="14"/>
      <c r="LIE97" s="14"/>
      <c r="LIF97" s="14"/>
      <c r="LIG97" s="14"/>
      <c r="LIH97" s="14"/>
      <c r="LII97" s="14"/>
      <c r="LIJ97" s="14"/>
      <c r="LIK97" s="14"/>
      <c r="LIL97" s="14"/>
      <c r="LIM97" s="14"/>
      <c r="LIN97" s="14"/>
      <c r="LIO97" s="14"/>
      <c r="LIP97" s="14"/>
      <c r="LIQ97" s="14"/>
      <c r="LIR97" s="14"/>
      <c r="LIS97" s="14"/>
      <c r="LIT97" s="14"/>
      <c r="LIU97" s="14"/>
      <c r="LIV97" s="14"/>
      <c r="LIW97" s="14"/>
      <c r="LIX97" s="14"/>
      <c r="LIY97" s="14"/>
      <c r="LIZ97" s="14"/>
      <c r="LJA97" s="14"/>
      <c r="LJB97" s="14"/>
      <c r="LJC97" s="14"/>
      <c r="LJD97" s="14"/>
      <c r="LJE97" s="14"/>
      <c r="LJF97" s="14"/>
      <c r="LJG97" s="14"/>
      <c r="LJH97" s="14"/>
      <c r="LJI97" s="14"/>
      <c r="LJJ97" s="14"/>
      <c r="LJK97" s="14"/>
      <c r="LJL97" s="14"/>
      <c r="LJM97" s="14"/>
      <c r="LJN97" s="14"/>
      <c r="LJO97" s="14"/>
      <c r="LJP97" s="14"/>
      <c r="LJQ97" s="14"/>
      <c r="LJR97" s="14"/>
      <c r="LJS97" s="14"/>
      <c r="LJT97" s="14"/>
      <c r="LJU97" s="14"/>
      <c r="LJV97" s="14"/>
      <c r="LJW97" s="14"/>
      <c r="LJX97" s="14"/>
      <c r="LJY97" s="14"/>
      <c r="LJZ97" s="14"/>
      <c r="LKA97" s="14"/>
      <c r="LKB97" s="14"/>
      <c r="LKC97" s="14"/>
      <c r="LKD97" s="14"/>
      <c r="LKE97" s="14"/>
      <c r="LKF97" s="14"/>
      <c r="LKG97" s="14"/>
      <c r="LKH97" s="14"/>
      <c r="LKI97" s="14"/>
      <c r="LKJ97" s="14"/>
      <c r="LKK97" s="14"/>
      <c r="LKL97" s="14"/>
      <c r="LKM97" s="14"/>
      <c r="LKN97" s="14"/>
      <c r="LKO97" s="14"/>
      <c r="LKP97" s="14"/>
      <c r="LKQ97" s="14"/>
      <c r="LKR97" s="14"/>
      <c r="LKS97" s="14"/>
      <c r="LKT97" s="14"/>
      <c r="LKU97" s="14"/>
      <c r="LKV97" s="14"/>
      <c r="LKW97" s="14"/>
      <c r="LKX97" s="14"/>
      <c r="LKY97" s="14"/>
      <c r="LKZ97" s="14"/>
      <c r="LLA97" s="14"/>
      <c r="LLB97" s="14"/>
      <c r="LLC97" s="14"/>
      <c r="LLD97" s="14"/>
      <c r="LLE97" s="14"/>
      <c r="LLF97" s="14"/>
      <c r="LLG97" s="14"/>
      <c r="LLH97" s="14"/>
      <c r="LLI97" s="14"/>
      <c r="LLJ97" s="14"/>
      <c r="LLK97" s="14"/>
      <c r="LLL97" s="14"/>
      <c r="LLM97" s="14"/>
      <c r="LLN97" s="14"/>
      <c r="LLO97" s="14"/>
      <c r="LLP97" s="14"/>
      <c r="LLQ97" s="14"/>
      <c r="LLR97" s="14"/>
      <c r="LLS97" s="14"/>
      <c r="LLT97" s="14"/>
      <c r="LLU97" s="14"/>
      <c r="LLV97" s="14"/>
      <c r="LLW97" s="14"/>
      <c r="LLX97" s="14"/>
      <c r="LLY97" s="14"/>
      <c r="LLZ97" s="14"/>
      <c r="LMA97" s="14"/>
      <c r="LMB97" s="14"/>
      <c r="LMC97" s="14"/>
      <c r="LMD97" s="14"/>
      <c r="LME97" s="14"/>
      <c r="LMF97" s="14"/>
      <c r="LMG97" s="14"/>
      <c r="LMH97" s="14"/>
      <c r="LMI97" s="14"/>
      <c r="LMJ97" s="14"/>
      <c r="LMK97" s="14"/>
      <c r="LML97" s="14"/>
      <c r="LMM97" s="14"/>
      <c r="LMN97" s="14"/>
      <c r="LMO97" s="14"/>
      <c r="LMP97" s="14"/>
      <c r="LMQ97" s="14"/>
      <c r="LMR97" s="14"/>
      <c r="LMS97" s="14"/>
      <c r="LMT97" s="14"/>
      <c r="LMU97" s="14"/>
      <c r="LMV97" s="14"/>
      <c r="LMW97" s="14"/>
      <c r="LMX97" s="14"/>
      <c r="LMY97" s="14"/>
      <c r="LMZ97" s="14"/>
      <c r="LNA97" s="14"/>
      <c r="LNB97" s="14"/>
      <c r="LNC97" s="14"/>
      <c r="LND97" s="14"/>
      <c r="LNE97" s="14"/>
      <c r="LNF97" s="14"/>
      <c r="LNG97" s="14"/>
      <c r="LNH97" s="14"/>
      <c r="LNI97" s="14"/>
      <c r="LNJ97" s="14"/>
      <c r="LNK97" s="14"/>
      <c r="LNL97" s="14"/>
      <c r="LNM97" s="14"/>
      <c r="LNN97" s="14"/>
      <c r="LNO97" s="14"/>
      <c r="LNP97" s="14"/>
      <c r="LNQ97" s="14"/>
      <c r="LNR97" s="14"/>
      <c r="LNS97" s="14"/>
      <c r="LNT97" s="14"/>
      <c r="LNU97" s="14"/>
      <c r="LNV97" s="14"/>
      <c r="LNW97" s="14"/>
      <c r="LNX97" s="14"/>
      <c r="LNY97" s="14"/>
      <c r="LNZ97" s="14"/>
      <c r="LOA97" s="14"/>
      <c r="LOB97" s="14"/>
      <c r="LOC97" s="14"/>
      <c r="LOD97" s="14"/>
      <c r="LOE97" s="14"/>
      <c r="LOF97" s="14"/>
      <c r="LOG97" s="14"/>
      <c r="LOH97" s="14"/>
      <c r="LOI97" s="14"/>
      <c r="LOJ97" s="14"/>
      <c r="LOK97" s="14"/>
      <c r="LOL97" s="14"/>
      <c r="LOM97" s="14"/>
      <c r="LON97" s="14"/>
      <c r="LOO97" s="14"/>
      <c r="LOP97" s="14"/>
      <c r="LOQ97" s="14"/>
      <c r="LOR97" s="14"/>
      <c r="LOS97" s="14"/>
      <c r="LOT97" s="14"/>
      <c r="LOU97" s="14"/>
      <c r="LOV97" s="14"/>
      <c r="LOW97" s="14"/>
      <c r="LOX97" s="14"/>
      <c r="LOY97" s="14"/>
      <c r="LOZ97" s="14"/>
      <c r="LPA97" s="14"/>
      <c r="LPB97" s="14"/>
      <c r="LPC97" s="14"/>
      <c r="LPD97" s="14"/>
      <c r="LPE97" s="14"/>
      <c r="LPF97" s="14"/>
      <c r="LPG97" s="14"/>
      <c r="LPH97" s="14"/>
      <c r="LPI97" s="14"/>
      <c r="LPJ97" s="14"/>
      <c r="LPK97" s="14"/>
      <c r="LPL97" s="14"/>
      <c r="LPM97" s="14"/>
      <c r="LPN97" s="14"/>
      <c r="LPO97" s="14"/>
      <c r="LPP97" s="14"/>
      <c r="LPQ97" s="14"/>
      <c r="LPR97" s="14"/>
      <c r="LPS97" s="14"/>
      <c r="LPT97" s="14"/>
      <c r="LPU97" s="14"/>
      <c r="LPV97" s="14"/>
      <c r="LPW97" s="14"/>
      <c r="LPX97" s="14"/>
      <c r="LPY97" s="14"/>
      <c r="LPZ97" s="14"/>
      <c r="LQA97" s="14"/>
      <c r="LQB97" s="14"/>
      <c r="LQC97" s="14"/>
      <c r="LQD97" s="14"/>
      <c r="LQE97" s="14"/>
      <c r="LQF97" s="14"/>
      <c r="LQG97" s="14"/>
      <c r="LQH97" s="14"/>
      <c r="LQI97" s="14"/>
      <c r="LQJ97" s="14"/>
      <c r="LQK97" s="14"/>
      <c r="LQL97" s="14"/>
      <c r="LQM97" s="14"/>
      <c r="LQN97" s="14"/>
      <c r="LQO97" s="14"/>
      <c r="LQP97" s="14"/>
      <c r="LQQ97" s="14"/>
      <c r="LQR97" s="14"/>
      <c r="LQS97" s="14"/>
      <c r="LQT97" s="14"/>
      <c r="LQU97" s="14"/>
      <c r="LQV97" s="14"/>
      <c r="LQW97" s="14"/>
      <c r="LQX97" s="14"/>
      <c r="LQY97" s="14"/>
      <c r="LQZ97" s="14"/>
      <c r="LRA97" s="14"/>
      <c r="LRB97" s="14"/>
      <c r="LRC97" s="14"/>
      <c r="LRD97" s="14"/>
      <c r="LRE97" s="14"/>
      <c r="LRF97" s="14"/>
      <c r="LRG97" s="14"/>
      <c r="LRH97" s="14"/>
      <c r="LRI97" s="14"/>
      <c r="LRJ97" s="14"/>
      <c r="LRK97" s="14"/>
      <c r="LRL97" s="14"/>
      <c r="LRM97" s="14"/>
      <c r="LRN97" s="14"/>
      <c r="LRO97" s="14"/>
      <c r="LRP97" s="14"/>
      <c r="LRQ97" s="14"/>
      <c r="LRR97" s="14"/>
      <c r="LRS97" s="14"/>
      <c r="LRT97" s="14"/>
      <c r="LRU97" s="14"/>
      <c r="LRV97" s="14"/>
      <c r="LRW97" s="14"/>
      <c r="LRX97" s="14"/>
      <c r="LRY97" s="14"/>
      <c r="LRZ97" s="14"/>
      <c r="LSA97" s="14"/>
      <c r="LSB97" s="14"/>
      <c r="LSC97" s="14"/>
      <c r="LSD97" s="14"/>
      <c r="LSE97" s="14"/>
      <c r="LSF97" s="14"/>
      <c r="LSG97" s="14"/>
      <c r="LSH97" s="14"/>
      <c r="LSI97" s="14"/>
      <c r="LSJ97" s="14"/>
      <c r="LSK97" s="14"/>
      <c r="LSL97" s="14"/>
      <c r="LSM97" s="14"/>
      <c r="LSN97" s="14"/>
      <c r="LSO97" s="14"/>
      <c r="LSP97" s="14"/>
      <c r="LSQ97" s="14"/>
      <c r="LSR97" s="14"/>
      <c r="LSS97" s="14"/>
      <c r="LST97" s="14"/>
      <c r="LSU97" s="14"/>
      <c r="LSV97" s="14"/>
      <c r="LSW97" s="14"/>
      <c r="LSX97" s="14"/>
      <c r="LSY97" s="14"/>
      <c r="LSZ97" s="14"/>
      <c r="LTA97" s="14"/>
      <c r="LTB97" s="14"/>
      <c r="LTC97" s="14"/>
      <c r="LTD97" s="14"/>
      <c r="LTE97" s="14"/>
      <c r="LTF97" s="14"/>
      <c r="LTG97" s="14"/>
      <c r="LTH97" s="14"/>
      <c r="LTI97" s="14"/>
      <c r="LTJ97" s="14"/>
      <c r="LTK97" s="14"/>
      <c r="LTL97" s="14"/>
      <c r="LTM97" s="14"/>
      <c r="LTN97" s="14"/>
      <c r="LTO97" s="14"/>
      <c r="LTP97" s="14"/>
      <c r="LTQ97" s="14"/>
      <c r="LTR97" s="14"/>
      <c r="LTS97" s="14"/>
      <c r="LTT97" s="14"/>
      <c r="LTU97" s="14"/>
      <c r="LTV97" s="14"/>
      <c r="LTW97" s="14"/>
      <c r="LTX97" s="14"/>
      <c r="LTY97" s="14"/>
      <c r="LTZ97" s="14"/>
      <c r="LUA97" s="14"/>
      <c r="LUB97" s="14"/>
      <c r="LUC97" s="14"/>
      <c r="LUD97" s="14"/>
      <c r="LUE97" s="14"/>
      <c r="LUF97" s="14"/>
      <c r="LUG97" s="14"/>
      <c r="LUH97" s="14"/>
      <c r="LUI97" s="14"/>
      <c r="LUJ97" s="14"/>
      <c r="LUK97" s="14"/>
      <c r="LUL97" s="14"/>
      <c r="LUM97" s="14"/>
      <c r="LUN97" s="14"/>
      <c r="LUO97" s="14"/>
      <c r="LUP97" s="14"/>
      <c r="LUQ97" s="14"/>
      <c r="LUR97" s="14"/>
      <c r="LUS97" s="14"/>
      <c r="LUT97" s="14"/>
      <c r="LUU97" s="14"/>
      <c r="LUV97" s="14"/>
      <c r="LUW97" s="14"/>
      <c r="LUX97" s="14"/>
      <c r="LUY97" s="14"/>
      <c r="LUZ97" s="14"/>
      <c r="LVA97" s="14"/>
      <c r="LVB97" s="14"/>
      <c r="LVC97" s="14"/>
      <c r="LVD97" s="14"/>
      <c r="LVE97" s="14"/>
      <c r="LVF97" s="14"/>
      <c r="LVG97" s="14"/>
      <c r="LVH97" s="14"/>
      <c r="LVI97" s="14"/>
      <c r="LVJ97" s="14"/>
      <c r="LVK97" s="14"/>
      <c r="LVL97" s="14"/>
      <c r="LVM97" s="14"/>
      <c r="LVN97" s="14"/>
      <c r="LVO97" s="14"/>
      <c r="LVP97" s="14"/>
      <c r="LVQ97" s="14"/>
      <c r="LVR97" s="14"/>
      <c r="LVS97" s="14"/>
      <c r="LVT97" s="14"/>
      <c r="LVU97" s="14"/>
      <c r="LVV97" s="14"/>
      <c r="LVW97" s="14"/>
      <c r="LVX97" s="14"/>
      <c r="LVY97" s="14"/>
      <c r="LVZ97" s="14"/>
      <c r="LWA97" s="14"/>
      <c r="LWB97" s="14"/>
      <c r="LWC97" s="14"/>
      <c r="LWD97" s="14"/>
      <c r="LWE97" s="14"/>
      <c r="LWF97" s="14"/>
      <c r="LWG97" s="14"/>
      <c r="LWH97" s="14"/>
      <c r="LWI97" s="14"/>
      <c r="LWJ97" s="14"/>
      <c r="LWK97" s="14"/>
      <c r="LWL97" s="14"/>
      <c r="LWM97" s="14"/>
      <c r="LWN97" s="14"/>
      <c r="LWO97" s="14"/>
      <c r="LWP97" s="14"/>
      <c r="LWQ97" s="14"/>
      <c r="LWR97" s="14"/>
      <c r="LWS97" s="14"/>
      <c r="LWT97" s="14"/>
      <c r="LWU97" s="14"/>
      <c r="LWV97" s="14"/>
      <c r="LWW97" s="14"/>
      <c r="LWX97" s="14"/>
      <c r="LWY97" s="14"/>
      <c r="LWZ97" s="14"/>
      <c r="LXA97" s="14"/>
      <c r="LXB97" s="14"/>
      <c r="LXC97" s="14"/>
      <c r="LXD97" s="14"/>
      <c r="LXE97" s="14"/>
      <c r="LXF97" s="14"/>
      <c r="LXG97" s="14"/>
      <c r="LXH97" s="14"/>
      <c r="LXI97" s="14"/>
      <c r="LXJ97" s="14"/>
      <c r="LXK97" s="14"/>
      <c r="LXL97" s="14"/>
      <c r="LXM97" s="14"/>
      <c r="LXN97" s="14"/>
      <c r="LXO97" s="14"/>
      <c r="LXP97" s="14"/>
      <c r="LXQ97" s="14"/>
      <c r="LXR97" s="14"/>
      <c r="LXS97" s="14"/>
      <c r="LXT97" s="14"/>
      <c r="LXU97" s="14"/>
      <c r="LXV97" s="14"/>
      <c r="LXW97" s="14"/>
      <c r="LXX97" s="14"/>
      <c r="LXY97" s="14"/>
      <c r="LXZ97" s="14"/>
      <c r="LYA97" s="14"/>
      <c r="LYB97" s="14"/>
      <c r="LYC97" s="14"/>
      <c r="LYD97" s="14"/>
      <c r="LYE97" s="14"/>
      <c r="LYF97" s="14"/>
      <c r="LYG97" s="14"/>
      <c r="LYH97" s="14"/>
      <c r="LYI97" s="14"/>
      <c r="LYJ97" s="14"/>
      <c r="LYK97" s="14"/>
      <c r="LYL97" s="14"/>
      <c r="LYM97" s="14"/>
      <c r="LYN97" s="14"/>
      <c r="LYO97" s="14"/>
      <c r="LYP97" s="14"/>
      <c r="LYQ97" s="14"/>
      <c r="LYR97" s="14"/>
      <c r="LYS97" s="14"/>
      <c r="LYT97" s="14"/>
      <c r="LYU97" s="14"/>
      <c r="LYV97" s="14"/>
      <c r="LYW97" s="14"/>
      <c r="LYX97" s="14"/>
      <c r="LYY97" s="14"/>
      <c r="LYZ97" s="14"/>
      <c r="LZA97" s="14"/>
      <c r="LZB97" s="14"/>
      <c r="LZC97" s="14"/>
      <c r="LZD97" s="14"/>
      <c r="LZE97" s="14"/>
      <c r="LZF97" s="14"/>
      <c r="LZG97" s="14"/>
      <c r="LZH97" s="14"/>
      <c r="LZI97" s="14"/>
      <c r="LZJ97" s="14"/>
      <c r="LZK97" s="14"/>
      <c r="LZL97" s="14"/>
      <c r="LZM97" s="14"/>
      <c r="LZN97" s="14"/>
      <c r="LZO97" s="14"/>
      <c r="LZP97" s="14"/>
      <c r="LZQ97" s="14"/>
      <c r="LZR97" s="14"/>
      <c r="LZS97" s="14"/>
      <c r="LZT97" s="14"/>
      <c r="LZU97" s="14"/>
      <c r="LZV97" s="14"/>
      <c r="LZW97" s="14"/>
      <c r="LZX97" s="14"/>
      <c r="LZY97" s="14"/>
      <c r="LZZ97" s="14"/>
      <c r="MAA97" s="14"/>
      <c r="MAB97" s="14"/>
      <c r="MAC97" s="14"/>
      <c r="MAD97" s="14"/>
      <c r="MAE97" s="14"/>
      <c r="MAF97" s="14"/>
      <c r="MAG97" s="14"/>
      <c r="MAH97" s="14"/>
      <c r="MAI97" s="14"/>
      <c r="MAJ97" s="14"/>
      <c r="MAK97" s="14"/>
      <c r="MAL97" s="14"/>
      <c r="MAM97" s="14"/>
      <c r="MAN97" s="14"/>
      <c r="MAO97" s="14"/>
      <c r="MAP97" s="14"/>
      <c r="MAQ97" s="14"/>
      <c r="MAR97" s="14"/>
      <c r="MAS97" s="14"/>
      <c r="MAT97" s="14"/>
      <c r="MAU97" s="14"/>
      <c r="MAV97" s="14"/>
      <c r="MAW97" s="14"/>
      <c r="MAX97" s="14"/>
      <c r="MAY97" s="14"/>
      <c r="MAZ97" s="14"/>
      <c r="MBA97" s="14"/>
      <c r="MBB97" s="14"/>
      <c r="MBC97" s="14"/>
      <c r="MBD97" s="14"/>
      <c r="MBE97" s="14"/>
      <c r="MBF97" s="14"/>
      <c r="MBG97" s="14"/>
      <c r="MBH97" s="14"/>
      <c r="MBI97" s="14"/>
      <c r="MBJ97" s="14"/>
      <c r="MBK97" s="14"/>
      <c r="MBL97" s="14"/>
      <c r="MBM97" s="14"/>
      <c r="MBN97" s="14"/>
      <c r="MBO97" s="14"/>
      <c r="MBP97" s="14"/>
      <c r="MBQ97" s="14"/>
      <c r="MBR97" s="14"/>
      <c r="MBS97" s="14"/>
      <c r="MBT97" s="14"/>
      <c r="MBU97" s="14"/>
      <c r="MBV97" s="14"/>
      <c r="MBW97" s="14"/>
      <c r="MBX97" s="14"/>
      <c r="MBY97" s="14"/>
      <c r="MBZ97" s="14"/>
      <c r="MCA97" s="14"/>
      <c r="MCB97" s="14"/>
      <c r="MCC97" s="14"/>
      <c r="MCD97" s="14"/>
      <c r="MCE97" s="14"/>
      <c r="MCF97" s="14"/>
      <c r="MCG97" s="14"/>
      <c r="MCH97" s="14"/>
      <c r="MCI97" s="14"/>
      <c r="MCJ97" s="14"/>
      <c r="MCK97" s="14"/>
      <c r="MCL97" s="14"/>
      <c r="MCM97" s="14"/>
      <c r="MCN97" s="14"/>
      <c r="MCO97" s="14"/>
      <c r="MCP97" s="14"/>
      <c r="MCQ97" s="14"/>
      <c r="MCR97" s="14"/>
      <c r="MCS97" s="14"/>
      <c r="MCT97" s="14"/>
      <c r="MCU97" s="14"/>
      <c r="MCV97" s="14"/>
      <c r="MCW97" s="14"/>
      <c r="MCX97" s="14"/>
      <c r="MCY97" s="14"/>
      <c r="MCZ97" s="14"/>
      <c r="MDA97" s="14"/>
      <c r="MDB97" s="14"/>
      <c r="MDC97" s="14"/>
      <c r="MDD97" s="14"/>
      <c r="MDE97" s="14"/>
      <c r="MDF97" s="14"/>
      <c r="MDG97" s="14"/>
      <c r="MDH97" s="14"/>
      <c r="MDI97" s="14"/>
      <c r="MDJ97" s="14"/>
      <c r="MDK97" s="14"/>
      <c r="MDL97" s="14"/>
      <c r="MDM97" s="14"/>
      <c r="MDN97" s="14"/>
      <c r="MDO97" s="14"/>
      <c r="MDP97" s="14"/>
      <c r="MDQ97" s="14"/>
      <c r="MDR97" s="14"/>
      <c r="MDS97" s="14"/>
      <c r="MDT97" s="14"/>
      <c r="MDU97" s="14"/>
      <c r="MDV97" s="14"/>
      <c r="MDW97" s="14"/>
      <c r="MDX97" s="14"/>
      <c r="MDY97" s="14"/>
      <c r="MDZ97" s="14"/>
      <c r="MEA97" s="14"/>
      <c r="MEB97" s="14"/>
      <c r="MEC97" s="14"/>
      <c r="MED97" s="14"/>
      <c r="MEE97" s="14"/>
      <c r="MEF97" s="14"/>
      <c r="MEG97" s="14"/>
      <c r="MEH97" s="14"/>
      <c r="MEI97" s="14"/>
      <c r="MEJ97" s="14"/>
      <c r="MEK97" s="14"/>
      <c r="MEL97" s="14"/>
      <c r="MEM97" s="14"/>
      <c r="MEN97" s="14"/>
      <c r="MEO97" s="14"/>
      <c r="MEP97" s="14"/>
      <c r="MEQ97" s="14"/>
      <c r="MER97" s="14"/>
      <c r="MES97" s="14"/>
      <c r="MET97" s="14"/>
      <c r="MEU97" s="14"/>
      <c r="MEV97" s="14"/>
      <c r="MEW97" s="14"/>
      <c r="MEX97" s="14"/>
      <c r="MEY97" s="14"/>
      <c r="MEZ97" s="14"/>
      <c r="MFA97" s="14"/>
      <c r="MFB97" s="14"/>
      <c r="MFC97" s="14"/>
      <c r="MFD97" s="14"/>
      <c r="MFE97" s="14"/>
      <c r="MFF97" s="14"/>
      <c r="MFG97" s="14"/>
      <c r="MFH97" s="14"/>
      <c r="MFI97" s="14"/>
      <c r="MFJ97" s="14"/>
      <c r="MFK97" s="14"/>
      <c r="MFL97" s="14"/>
      <c r="MFM97" s="14"/>
      <c r="MFN97" s="14"/>
      <c r="MFO97" s="14"/>
      <c r="MFP97" s="14"/>
      <c r="MFQ97" s="14"/>
      <c r="MFR97" s="14"/>
      <c r="MFS97" s="14"/>
      <c r="MFT97" s="14"/>
      <c r="MFU97" s="14"/>
      <c r="MFV97" s="14"/>
      <c r="MFW97" s="14"/>
      <c r="MFX97" s="14"/>
      <c r="MFY97" s="14"/>
      <c r="MFZ97" s="14"/>
      <c r="MGA97" s="14"/>
      <c r="MGB97" s="14"/>
      <c r="MGC97" s="14"/>
      <c r="MGD97" s="14"/>
      <c r="MGE97" s="14"/>
      <c r="MGF97" s="14"/>
      <c r="MGG97" s="14"/>
      <c r="MGH97" s="14"/>
      <c r="MGI97" s="14"/>
      <c r="MGJ97" s="14"/>
      <c r="MGK97" s="14"/>
      <c r="MGL97" s="14"/>
      <c r="MGM97" s="14"/>
      <c r="MGN97" s="14"/>
      <c r="MGO97" s="14"/>
      <c r="MGP97" s="14"/>
      <c r="MGQ97" s="14"/>
      <c r="MGR97" s="14"/>
      <c r="MGS97" s="14"/>
      <c r="MGT97" s="14"/>
      <c r="MGU97" s="14"/>
      <c r="MGV97" s="14"/>
      <c r="MGW97" s="14"/>
      <c r="MGX97" s="14"/>
      <c r="MGY97" s="14"/>
      <c r="MGZ97" s="14"/>
      <c r="MHA97" s="14"/>
      <c r="MHB97" s="14"/>
      <c r="MHC97" s="14"/>
      <c r="MHD97" s="14"/>
      <c r="MHE97" s="14"/>
      <c r="MHF97" s="14"/>
      <c r="MHG97" s="14"/>
      <c r="MHH97" s="14"/>
      <c r="MHI97" s="14"/>
      <c r="MHJ97" s="14"/>
      <c r="MHK97" s="14"/>
      <c r="MHL97" s="14"/>
      <c r="MHM97" s="14"/>
      <c r="MHN97" s="14"/>
      <c r="MHO97" s="14"/>
      <c r="MHP97" s="14"/>
      <c r="MHQ97" s="14"/>
      <c r="MHR97" s="14"/>
      <c r="MHS97" s="14"/>
      <c r="MHT97" s="14"/>
      <c r="MHU97" s="14"/>
      <c r="MHV97" s="14"/>
      <c r="MHW97" s="14"/>
      <c r="MHX97" s="14"/>
      <c r="MHY97" s="14"/>
      <c r="MHZ97" s="14"/>
      <c r="MIA97" s="14"/>
      <c r="MIB97" s="14"/>
      <c r="MIC97" s="14"/>
      <c r="MID97" s="14"/>
      <c r="MIE97" s="14"/>
      <c r="MIF97" s="14"/>
      <c r="MIG97" s="14"/>
      <c r="MIH97" s="14"/>
      <c r="MII97" s="14"/>
      <c r="MIJ97" s="14"/>
      <c r="MIK97" s="14"/>
      <c r="MIL97" s="14"/>
      <c r="MIM97" s="14"/>
      <c r="MIN97" s="14"/>
      <c r="MIO97" s="14"/>
      <c r="MIP97" s="14"/>
      <c r="MIQ97" s="14"/>
      <c r="MIR97" s="14"/>
      <c r="MIS97" s="14"/>
      <c r="MIT97" s="14"/>
      <c r="MIU97" s="14"/>
      <c r="MIV97" s="14"/>
      <c r="MIW97" s="14"/>
      <c r="MIX97" s="14"/>
      <c r="MIY97" s="14"/>
      <c r="MIZ97" s="14"/>
      <c r="MJA97" s="14"/>
      <c r="MJB97" s="14"/>
      <c r="MJC97" s="14"/>
      <c r="MJD97" s="14"/>
      <c r="MJE97" s="14"/>
      <c r="MJF97" s="14"/>
      <c r="MJG97" s="14"/>
      <c r="MJH97" s="14"/>
      <c r="MJI97" s="14"/>
      <c r="MJJ97" s="14"/>
      <c r="MJK97" s="14"/>
      <c r="MJL97" s="14"/>
      <c r="MJM97" s="14"/>
      <c r="MJN97" s="14"/>
      <c r="MJO97" s="14"/>
      <c r="MJP97" s="14"/>
      <c r="MJQ97" s="14"/>
      <c r="MJR97" s="14"/>
      <c r="MJS97" s="14"/>
      <c r="MJT97" s="14"/>
      <c r="MJU97" s="14"/>
      <c r="MJV97" s="14"/>
      <c r="MJW97" s="14"/>
      <c r="MJX97" s="14"/>
      <c r="MJY97" s="14"/>
      <c r="MJZ97" s="14"/>
      <c r="MKA97" s="14"/>
      <c r="MKB97" s="14"/>
      <c r="MKC97" s="14"/>
      <c r="MKD97" s="14"/>
      <c r="MKE97" s="14"/>
      <c r="MKF97" s="14"/>
      <c r="MKG97" s="14"/>
      <c r="MKH97" s="14"/>
      <c r="MKI97" s="14"/>
      <c r="MKJ97" s="14"/>
      <c r="MKK97" s="14"/>
      <c r="MKL97" s="14"/>
      <c r="MKM97" s="14"/>
      <c r="MKN97" s="14"/>
      <c r="MKO97" s="14"/>
      <c r="MKP97" s="14"/>
      <c r="MKQ97" s="14"/>
      <c r="MKR97" s="14"/>
      <c r="MKS97" s="14"/>
      <c r="MKT97" s="14"/>
      <c r="MKU97" s="14"/>
      <c r="MKV97" s="14"/>
      <c r="MKW97" s="14"/>
      <c r="MKX97" s="14"/>
      <c r="MKY97" s="14"/>
      <c r="MKZ97" s="14"/>
      <c r="MLA97" s="14"/>
      <c r="MLB97" s="14"/>
      <c r="MLC97" s="14"/>
      <c r="MLD97" s="14"/>
      <c r="MLE97" s="14"/>
      <c r="MLF97" s="14"/>
      <c r="MLG97" s="14"/>
      <c r="MLH97" s="14"/>
      <c r="MLI97" s="14"/>
      <c r="MLJ97" s="14"/>
      <c r="MLK97" s="14"/>
      <c r="MLL97" s="14"/>
      <c r="MLM97" s="14"/>
      <c r="MLN97" s="14"/>
      <c r="MLO97" s="14"/>
      <c r="MLP97" s="14"/>
      <c r="MLQ97" s="14"/>
      <c r="MLR97" s="14"/>
      <c r="MLS97" s="14"/>
      <c r="MLT97" s="14"/>
      <c r="MLU97" s="14"/>
      <c r="MLV97" s="14"/>
      <c r="MLW97" s="14"/>
      <c r="MLX97" s="14"/>
      <c r="MLY97" s="14"/>
      <c r="MLZ97" s="14"/>
      <c r="MMA97" s="14"/>
      <c r="MMB97" s="14"/>
      <c r="MMC97" s="14"/>
      <c r="MMD97" s="14"/>
      <c r="MME97" s="14"/>
      <c r="MMF97" s="14"/>
      <c r="MMG97" s="14"/>
      <c r="MMH97" s="14"/>
      <c r="MMI97" s="14"/>
      <c r="MMJ97" s="14"/>
      <c r="MMK97" s="14"/>
      <c r="MML97" s="14"/>
      <c r="MMM97" s="14"/>
      <c r="MMN97" s="14"/>
      <c r="MMO97" s="14"/>
      <c r="MMP97" s="14"/>
      <c r="MMQ97" s="14"/>
      <c r="MMR97" s="14"/>
      <c r="MMS97" s="14"/>
      <c r="MMT97" s="14"/>
      <c r="MMU97" s="14"/>
      <c r="MMV97" s="14"/>
      <c r="MMW97" s="14"/>
      <c r="MMX97" s="14"/>
      <c r="MMY97" s="14"/>
      <c r="MMZ97" s="14"/>
      <c r="MNA97" s="14"/>
      <c r="MNB97" s="14"/>
      <c r="MNC97" s="14"/>
      <c r="MND97" s="14"/>
      <c r="MNE97" s="14"/>
      <c r="MNF97" s="14"/>
      <c r="MNG97" s="14"/>
      <c r="MNH97" s="14"/>
      <c r="MNI97" s="14"/>
      <c r="MNJ97" s="14"/>
      <c r="MNK97" s="14"/>
      <c r="MNL97" s="14"/>
      <c r="MNM97" s="14"/>
      <c r="MNN97" s="14"/>
      <c r="MNO97" s="14"/>
      <c r="MNP97" s="14"/>
      <c r="MNQ97" s="14"/>
      <c r="MNR97" s="14"/>
      <c r="MNS97" s="14"/>
      <c r="MNT97" s="14"/>
      <c r="MNU97" s="14"/>
      <c r="MNV97" s="14"/>
      <c r="MNW97" s="14"/>
      <c r="MNX97" s="14"/>
      <c r="MNY97" s="14"/>
      <c r="MNZ97" s="14"/>
      <c r="MOA97" s="14"/>
      <c r="MOB97" s="14"/>
      <c r="MOC97" s="14"/>
      <c r="MOD97" s="14"/>
      <c r="MOE97" s="14"/>
      <c r="MOF97" s="14"/>
      <c r="MOG97" s="14"/>
      <c r="MOH97" s="14"/>
      <c r="MOI97" s="14"/>
      <c r="MOJ97" s="14"/>
      <c r="MOK97" s="14"/>
      <c r="MOL97" s="14"/>
      <c r="MOM97" s="14"/>
      <c r="MON97" s="14"/>
      <c r="MOO97" s="14"/>
      <c r="MOP97" s="14"/>
      <c r="MOQ97" s="14"/>
      <c r="MOR97" s="14"/>
      <c r="MOS97" s="14"/>
      <c r="MOT97" s="14"/>
      <c r="MOU97" s="14"/>
      <c r="MOV97" s="14"/>
      <c r="MOW97" s="14"/>
      <c r="MOX97" s="14"/>
      <c r="MOY97" s="14"/>
      <c r="MOZ97" s="14"/>
      <c r="MPA97" s="14"/>
      <c r="MPB97" s="14"/>
      <c r="MPC97" s="14"/>
      <c r="MPD97" s="14"/>
      <c r="MPE97" s="14"/>
      <c r="MPF97" s="14"/>
      <c r="MPG97" s="14"/>
      <c r="MPH97" s="14"/>
      <c r="MPI97" s="14"/>
      <c r="MPJ97" s="14"/>
      <c r="MPK97" s="14"/>
      <c r="MPL97" s="14"/>
      <c r="MPM97" s="14"/>
      <c r="MPN97" s="14"/>
      <c r="MPO97" s="14"/>
      <c r="MPP97" s="14"/>
      <c r="MPQ97" s="14"/>
      <c r="MPR97" s="14"/>
      <c r="MPS97" s="14"/>
      <c r="MPT97" s="14"/>
      <c r="MPU97" s="14"/>
      <c r="MPV97" s="14"/>
      <c r="MPW97" s="14"/>
      <c r="MPX97" s="14"/>
      <c r="MPY97" s="14"/>
      <c r="MPZ97" s="14"/>
      <c r="MQA97" s="14"/>
      <c r="MQB97" s="14"/>
      <c r="MQC97" s="14"/>
      <c r="MQD97" s="14"/>
      <c r="MQE97" s="14"/>
      <c r="MQF97" s="14"/>
      <c r="MQG97" s="14"/>
      <c r="MQH97" s="14"/>
      <c r="MQI97" s="14"/>
      <c r="MQJ97" s="14"/>
      <c r="MQK97" s="14"/>
      <c r="MQL97" s="14"/>
      <c r="MQM97" s="14"/>
      <c r="MQN97" s="14"/>
      <c r="MQO97" s="14"/>
      <c r="MQP97" s="14"/>
      <c r="MQQ97" s="14"/>
      <c r="MQR97" s="14"/>
      <c r="MQS97" s="14"/>
      <c r="MQT97" s="14"/>
      <c r="MQU97" s="14"/>
      <c r="MQV97" s="14"/>
      <c r="MQW97" s="14"/>
      <c r="MQX97" s="14"/>
      <c r="MQY97" s="14"/>
      <c r="MQZ97" s="14"/>
      <c r="MRA97" s="14"/>
      <c r="MRB97" s="14"/>
      <c r="MRC97" s="14"/>
      <c r="MRD97" s="14"/>
      <c r="MRE97" s="14"/>
      <c r="MRF97" s="14"/>
      <c r="MRG97" s="14"/>
      <c r="MRH97" s="14"/>
      <c r="MRI97" s="14"/>
      <c r="MRJ97" s="14"/>
      <c r="MRK97" s="14"/>
      <c r="MRL97" s="14"/>
      <c r="MRM97" s="14"/>
      <c r="MRN97" s="14"/>
      <c r="MRO97" s="14"/>
      <c r="MRP97" s="14"/>
      <c r="MRQ97" s="14"/>
      <c r="MRR97" s="14"/>
      <c r="MRS97" s="14"/>
      <c r="MRT97" s="14"/>
      <c r="MRU97" s="14"/>
      <c r="MRV97" s="14"/>
      <c r="MRW97" s="14"/>
      <c r="MRX97" s="14"/>
      <c r="MRY97" s="14"/>
      <c r="MRZ97" s="14"/>
      <c r="MSA97" s="14"/>
      <c r="MSB97" s="14"/>
      <c r="MSC97" s="14"/>
      <c r="MSD97" s="14"/>
      <c r="MSE97" s="14"/>
      <c r="MSF97" s="14"/>
      <c r="MSG97" s="14"/>
      <c r="MSH97" s="14"/>
      <c r="MSI97" s="14"/>
      <c r="MSJ97" s="14"/>
      <c r="MSK97" s="14"/>
      <c r="MSL97" s="14"/>
      <c r="MSM97" s="14"/>
      <c r="MSN97" s="14"/>
      <c r="MSO97" s="14"/>
      <c r="MSP97" s="14"/>
      <c r="MSQ97" s="14"/>
      <c r="MSR97" s="14"/>
      <c r="MSS97" s="14"/>
      <c r="MST97" s="14"/>
      <c r="MSU97" s="14"/>
      <c r="MSV97" s="14"/>
      <c r="MSW97" s="14"/>
      <c r="MSX97" s="14"/>
      <c r="MSY97" s="14"/>
      <c r="MSZ97" s="14"/>
      <c r="MTA97" s="14"/>
      <c r="MTB97" s="14"/>
      <c r="MTC97" s="14"/>
      <c r="MTD97" s="14"/>
      <c r="MTE97" s="14"/>
      <c r="MTF97" s="14"/>
      <c r="MTG97" s="14"/>
      <c r="MTH97" s="14"/>
      <c r="MTI97" s="14"/>
      <c r="MTJ97" s="14"/>
      <c r="MTK97" s="14"/>
      <c r="MTL97" s="14"/>
      <c r="MTM97" s="14"/>
      <c r="MTN97" s="14"/>
      <c r="MTO97" s="14"/>
      <c r="MTP97" s="14"/>
      <c r="MTQ97" s="14"/>
      <c r="MTR97" s="14"/>
      <c r="MTS97" s="14"/>
      <c r="MTT97" s="14"/>
      <c r="MTU97" s="14"/>
      <c r="MTV97" s="14"/>
      <c r="MTW97" s="14"/>
      <c r="MTX97" s="14"/>
      <c r="MTY97" s="14"/>
      <c r="MTZ97" s="14"/>
      <c r="MUA97" s="14"/>
      <c r="MUB97" s="14"/>
      <c r="MUC97" s="14"/>
      <c r="MUD97" s="14"/>
      <c r="MUE97" s="14"/>
      <c r="MUF97" s="14"/>
      <c r="MUG97" s="14"/>
      <c r="MUH97" s="14"/>
      <c r="MUI97" s="14"/>
      <c r="MUJ97" s="14"/>
      <c r="MUK97" s="14"/>
      <c r="MUL97" s="14"/>
      <c r="MUM97" s="14"/>
      <c r="MUN97" s="14"/>
      <c r="MUO97" s="14"/>
      <c r="MUP97" s="14"/>
      <c r="MUQ97" s="14"/>
      <c r="MUR97" s="14"/>
      <c r="MUS97" s="14"/>
      <c r="MUT97" s="14"/>
      <c r="MUU97" s="14"/>
      <c r="MUV97" s="14"/>
      <c r="MUW97" s="14"/>
      <c r="MUX97" s="14"/>
      <c r="MUY97" s="14"/>
      <c r="MUZ97" s="14"/>
      <c r="MVA97" s="14"/>
      <c r="MVB97" s="14"/>
      <c r="MVC97" s="14"/>
      <c r="MVD97" s="14"/>
      <c r="MVE97" s="14"/>
      <c r="MVF97" s="14"/>
      <c r="MVG97" s="14"/>
      <c r="MVH97" s="14"/>
      <c r="MVI97" s="14"/>
      <c r="MVJ97" s="14"/>
      <c r="MVK97" s="14"/>
      <c r="MVL97" s="14"/>
      <c r="MVM97" s="14"/>
      <c r="MVN97" s="14"/>
      <c r="MVO97" s="14"/>
      <c r="MVP97" s="14"/>
      <c r="MVQ97" s="14"/>
      <c r="MVR97" s="14"/>
      <c r="MVS97" s="14"/>
      <c r="MVT97" s="14"/>
      <c r="MVU97" s="14"/>
      <c r="MVV97" s="14"/>
      <c r="MVW97" s="14"/>
      <c r="MVX97" s="14"/>
      <c r="MVY97" s="14"/>
      <c r="MVZ97" s="14"/>
      <c r="MWA97" s="14"/>
      <c r="MWB97" s="14"/>
      <c r="MWC97" s="14"/>
      <c r="MWD97" s="14"/>
      <c r="MWE97" s="14"/>
      <c r="MWF97" s="14"/>
      <c r="MWG97" s="14"/>
      <c r="MWH97" s="14"/>
      <c r="MWI97" s="14"/>
      <c r="MWJ97" s="14"/>
      <c r="MWK97" s="14"/>
      <c r="MWL97" s="14"/>
      <c r="MWM97" s="14"/>
      <c r="MWN97" s="14"/>
      <c r="MWO97" s="14"/>
      <c r="MWP97" s="14"/>
      <c r="MWQ97" s="14"/>
      <c r="MWR97" s="14"/>
      <c r="MWS97" s="14"/>
      <c r="MWT97" s="14"/>
      <c r="MWU97" s="14"/>
      <c r="MWV97" s="14"/>
      <c r="MWW97" s="14"/>
      <c r="MWX97" s="14"/>
      <c r="MWY97" s="14"/>
      <c r="MWZ97" s="14"/>
      <c r="MXA97" s="14"/>
      <c r="MXB97" s="14"/>
      <c r="MXC97" s="14"/>
      <c r="MXD97" s="14"/>
      <c r="MXE97" s="14"/>
      <c r="MXF97" s="14"/>
      <c r="MXG97" s="14"/>
      <c r="MXH97" s="14"/>
      <c r="MXI97" s="14"/>
      <c r="MXJ97" s="14"/>
      <c r="MXK97" s="14"/>
      <c r="MXL97" s="14"/>
      <c r="MXM97" s="14"/>
      <c r="MXN97" s="14"/>
      <c r="MXO97" s="14"/>
      <c r="MXP97" s="14"/>
      <c r="MXQ97" s="14"/>
      <c r="MXR97" s="14"/>
      <c r="MXS97" s="14"/>
      <c r="MXT97" s="14"/>
      <c r="MXU97" s="14"/>
      <c r="MXV97" s="14"/>
      <c r="MXW97" s="14"/>
      <c r="MXX97" s="14"/>
      <c r="MXY97" s="14"/>
      <c r="MXZ97" s="14"/>
      <c r="MYA97" s="14"/>
      <c r="MYB97" s="14"/>
      <c r="MYC97" s="14"/>
      <c r="MYD97" s="14"/>
      <c r="MYE97" s="14"/>
      <c r="MYF97" s="14"/>
      <c r="MYG97" s="14"/>
      <c r="MYH97" s="14"/>
      <c r="MYI97" s="14"/>
      <c r="MYJ97" s="14"/>
      <c r="MYK97" s="14"/>
      <c r="MYL97" s="14"/>
      <c r="MYM97" s="14"/>
      <c r="MYN97" s="14"/>
      <c r="MYO97" s="14"/>
      <c r="MYP97" s="14"/>
      <c r="MYQ97" s="14"/>
      <c r="MYR97" s="14"/>
      <c r="MYS97" s="14"/>
      <c r="MYT97" s="14"/>
      <c r="MYU97" s="14"/>
      <c r="MYV97" s="14"/>
      <c r="MYW97" s="14"/>
      <c r="MYX97" s="14"/>
      <c r="MYY97" s="14"/>
      <c r="MYZ97" s="14"/>
      <c r="MZA97" s="14"/>
      <c r="MZB97" s="14"/>
      <c r="MZC97" s="14"/>
      <c r="MZD97" s="14"/>
      <c r="MZE97" s="14"/>
      <c r="MZF97" s="14"/>
      <c r="MZG97" s="14"/>
      <c r="MZH97" s="14"/>
      <c r="MZI97" s="14"/>
      <c r="MZJ97" s="14"/>
      <c r="MZK97" s="14"/>
      <c r="MZL97" s="14"/>
      <c r="MZM97" s="14"/>
      <c r="MZN97" s="14"/>
      <c r="MZO97" s="14"/>
      <c r="MZP97" s="14"/>
      <c r="MZQ97" s="14"/>
      <c r="MZR97" s="14"/>
      <c r="MZS97" s="14"/>
      <c r="MZT97" s="14"/>
      <c r="MZU97" s="14"/>
      <c r="MZV97" s="14"/>
      <c r="MZW97" s="14"/>
      <c r="MZX97" s="14"/>
      <c r="MZY97" s="14"/>
      <c r="MZZ97" s="14"/>
      <c r="NAA97" s="14"/>
      <c r="NAB97" s="14"/>
      <c r="NAC97" s="14"/>
      <c r="NAD97" s="14"/>
      <c r="NAE97" s="14"/>
      <c r="NAF97" s="14"/>
      <c r="NAG97" s="14"/>
      <c r="NAH97" s="14"/>
      <c r="NAI97" s="14"/>
      <c r="NAJ97" s="14"/>
      <c r="NAK97" s="14"/>
      <c r="NAL97" s="14"/>
      <c r="NAM97" s="14"/>
      <c r="NAN97" s="14"/>
      <c r="NAO97" s="14"/>
      <c r="NAP97" s="14"/>
      <c r="NAQ97" s="14"/>
      <c r="NAR97" s="14"/>
      <c r="NAS97" s="14"/>
      <c r="NAT97" s="14"/>
      <c r="NAU97" s="14"/>
      <c r="NAV97" s="14"/>
      <c r="NAW97" s="14"/>
      <c r="NAX97" s="14"/>
      <c r="NAY97" s="14"/>
      <c r="NAZ97" s="14"/>
      <c r="NBA97" s="14"/>
      <c r="NBB97" s="14"/>
      <c r="NBC97" s="14"/>
      <c r="NBD97" s="14"/>
      <c r="NBE97" s="14"/>
      <c r="NBF97" s="14"/>
      <c r="NBG97" s="14"/>
      <c r="NBH97" s="14"/>
      <c r="NBI97" s="14"/>
      <c r="NBJ97" s="14"/>
      <c r="NBK97" s="14"/>
      <c r="NBL97" s="14"/>
      <c r="NBM97" s="14"/>
      <c r="NBN97" s="14"/>
      <c r="NBO97" s="14"/>
      <c r="NBP97" s="14"/>
      <c r="NBQ97" s="14"/>
      <c r="NBR97" s="14"/>
      <c r="NBS97" s="14"/>
      <c r="NBT97" s="14"/>
      <c r="NBU97" s="14"/>
      <c r="NBV97" s="14"/>
      <c r="NBW97" s="14"/>
      <c r="NBX97" s="14"/>
      <c r="NBY97" s="14"/>
      <c r="NBZ97" s="14"/>
      <c r="NCA97" s="14"/>
      <c r="NCB97" s="14"/>
      <c r="NCC97" s="14"/>
      <c r="NCD97" s="14"/>
      <c r="NCE97" s="14"/>
      <c r="NCF97" s="14"/>
      <c r="NCG97" s="14"/>
      <c r="NCH97" s="14"/>
      <c r="NCI97" s="14"/>
      <c r="NCJ97" s="14"/>
      <c r="NCK97" s="14"/>
      <c r="NCL97" s="14"/>
      <c r="NCM97" s="14"/>
      <c r="NCN97" s="14"/>
      <c r="NCO97" s="14"/>
      <c r="NCP97" s="14"/>
      <c r="NCQ97" s="14"/>
      <c r="NCR97" s="14"/>
      <c r="NCS97" s="14"/>
      <c r="NCT97" s="14"/>
      <c r="NCU97" s="14"/>
      <c r="NCV97" s="14"/>
      <c r="NCW97" s="14"/>
      <c r="NCX97" s="14"/>
      <c r="NCY97" s="14"/>
      <c r="NCZ97" s="14"/>
      <c r="NDA97" s="14"/>
      <c r="NDB97" s="14"/>
      <c r="NDC97" s="14"/>
      <c r="NDD97" s="14"/>
      <c r="NDE97" s="14"/>
      <c r="NDF97" s="14"/>
      <c r="NDG97" s="14"/>
      <c r="NDH97" s="14"/>
      <c r="NDI97" s="14"/>
      <c r="NDJ97" s="14"/>
      <c r="NDK97" s="14"/>
      <c r="NDL97" s="14"/>
      <c r="NDM97" s="14"/>
      <c r="NDN97" s="14"/>
      <c r="NDO97" s="14"/>
      <c r="NDP97" s="14"/>
      <c r="NDQ97" s="14"/>
      <c r="NDR97" s="14"/>
      <c r="NDS97" s="14"/>
      <c r="NDT97" s="14"/>
      <c r="NDU97" s="14"/>
      <c r="NDV97" s="14"/>
      <c r="NDW97" s="14"/>
      <c r="NDX97" s="14"/>
      <c r="NDY97" s="14"/>
      <c r="NDZ97" s="14"/>
      <c r="NEA97" s="14"/>
      <c r="NEB97" s="14"/>
      <c r="NEC97" s="14"/>
      <c r="NED97" s="14"/>
      <c r="NEE97" s="14"/>
      <c r="NEF97" s="14"/>
      <c r="NEG97" s="14"/>
      <c r="NEH97" s="14"/>
      <c r="NEI97" s="14"/>
      <c r="NEJ97" s="14"/>
      <c r="NEK97" s="14"/>
      <c r="NEL97" s="14"/>
      <c r="NEM97" s="14"/>
      <c r="NEN97" s="14"/>
      <c r="NEO97" s="14"/>
      <c r="NEP97" s="14"/>
      <c r="NEQ97" s="14"/>
      <c r="NER97" s="14"/>
      <c r="NES97" s="14"/>
      <c r="NET97" s="14"/>
      <c r="NEU97" s="14"/>
      <c r="NEV97" s="14"/>
      <c r="NEW97" s="14"/>
      <c r="NEX97" s="14"/>
      <c r="NEY97" s="14"/>
      <c r="NEZ97" s="14"/>
      <c r="NFA97" s="14"/>
      <c r="NFB97" s="14"/>
      <c r="NFC97" s="14"/>
      <c r="NFD97" s="14"/>
      <c r="NFE97" s="14"/>
      <c r="NFF97" s="14"/>
      <c r="NFG97" s="14"/>
      <c r="NFH97" s="14"/>
      <c r="NFI97" s="14"/>
      <c r="NFJ97" s="14"/>
      <c r="NFK97" s="14"/>
      <c r="NFL97" s="14"/>
      <c r="NFM97" s="14"/>
      <c r="NFN97" s="14"/>
      <c r="NFO97" s="14"/>
      <c r="NFP97" s="14"/>
      <c r="NFQ97" s="14"/>
      <c r="NFR97" s="14"/>
      <c r="NFS97" s="14"/>
      <c r="NFT97" s="14"/>
      <c r="NFU97" s="14"/>
      <c r="NFV97" s="14"/>
      <c r="NFW97" s="14"/>
      <c r="NFX97" s="14"/>
      <c r="NFY97" s="14"/>
      <c r="NFZ97" s="14"/>
      <c r="NGA97" s="14"/>
      <c r="NGB97" s="14"/>
      <c r="NGC97" s="14"/>
      <c r="NGD97" s="14"/>
      <c r="NGE97" s="14"/>
      <c r="NGF97" s="14"/>
      <c r="NGG97" s="14"/>
      <c r="NGH97" s="14"/>
      <c r="NGI97" s="14"/>
      <c r="NGJ97" s="14"/>
      <c r="NGK97" s="14"/>
      <c r="NGL97" s="14"/>
      <c r="NGM97" s="14"/>
      <c r="NGN97" s="14"/>
      <c r="NGO97" s="14"/>
      <c r="NGP97" s="14"/>
      <c r="NGQ97" s="14"/>
      <c r="NGR97" s="14"/>
      <c r="NGS97" s="14"/>
      <c r="NGT97" s="14"/>
      <c r="NGU97" s="14"/>
      <c r="NGV97" s="14"/>
      <c r="NGW97" s="14"/>
      <c r="NGX97" s="14"/>
      <c r="NGY97" s="14"/>
      <c r="NGZ97" s="14"/>
      <c r="NHA97" s="14"/>
      <c r="NHB97" s="14"/>
      <c r="NHC97" s="14"/>
      <c r="NHD97" s="14"/>
      <c r="NHE97" s="14"/>
      <c r="NHF97" s="14"/>
      <c r="NHG97" s="14"/>
      <c r="NHH97" s="14"/>
      <c r="NHI97" s="14"/>
      <c r="NHJ97" s="14"/>
      <c r="NHK97" s="14"/>
      <c r="NHL97" s="14"/>
      <c r="NHM97" s="14"/>
      <c r="NHN97" s="14"/>
      <c r="NHO97" s="14"/>
      <c r="NHP97" s="14"/>
      <c r="NHQ97" s="14"/>
      <c r="NHR97" s="14"/>
      <c r="NHS97" s="14"/>
      <c r="NHT97" s="14"/>
      <c r="NHU97" s="14"/>
      <c r="NHV97" s="14"/>
      <c r="NHW97" s="14"/>
      <c r="NHX97" s="14"/>
      <c r="NHY97" s="14"/>
      <c r="NHZ97" s="14"/>
      <c r="NIA97" s="14"/>
      <c r="NIB97" s="14"/>
      <c r="NIC97" s="14"/>
      <c r="NID97" s="14"/>
      <c r="NIE97" s="14"/>
      <c r="NIF97" s="14"/>
      <c r="NIG97" s="14"/>
      <c r="NIH97" s="14"/>
      <c r="NII97" s="14"/>
      <c r="NIJ97" s="14"/>
      <c r="NIK97" s="14"/>
      <c r="NIL97" s="14"/>
      <c r="NIM97" s="14"/>
      <c r="NIN97" s="14"/>
      <c r="NIO97" s="14"/>
      <c r="NIP97" s="14"/>
      <c r="NIQ97" s="14"/>
      <c r="NIR97" s="14"/>
      <c r="NIS97" s="14"/>
      <c r="NIT97" s="14"/>
      <c r="NIU97" s="14"/>
      <c r="NIV97" s="14"/>
      <c r="NIW97" s="14"/>
      <c r="NIX97" s="14"/>
      <c r="NIY97" s="14"/>
      <c r="NIZ97" s="14"/>
      <c r="NJA97" s="14"/>
      <c r="NJB97" s="14"/>
      <c r="NJC97" s="14"/>
      <c r="NJD97" s="14"/>
      <c r="NJE97" s="14"/>
      <c r="NJF97" s="14"/>
      <c r="NJG97" s="14"/>
      <c r="NJH97" s="14"/>
      <c r="NJI97" s="14"/>
      <c r="NJJ97" s="14"/>
      <c r="NJK97" s="14"/>
      <c r="NJL97" s="14"/>
      <c r="NJM97" s="14"/>
      <c r="NJN97" s="14"/>
      <c r="NJO97" s="14"/>
      <c r="NJP97" s="14"/>
      <c r="NJQ97" s="14"/>
      <c r="NJR97" s="14"/>
      <c r="NJS97" s="14"/>
      <c r="NJT97" s="14"/>
      <c r="NJU97" s="14"/>
      <c r="NJV97" s="14"/>
      <c r="NJW97" s="14"/>
      <c r="NJX97" s="14"/>
      <c r="NJY97" s="14"/>
      <c r="NJZ97" s="14"/>
      <c r="NKA97" s="14"/>
      <c r="NKB97" s="14"/>
      <c r="NKC97" s="14"/>
      <c r="NKD97" s="14"/>
      <c r="NKE97" s="14"/>
      <c r="NKF97" s="14"/>
      <c r="NKG97" s="14"/>
      <c r="NKH97" s="14"/>
      <c r="NKI97" s="14"/>
      <c r="NKJ97" s="14"/>
      <c r="NKK97" s="14"/>
      <c r="NKL97" s="14"/>
      <c r="NKM97" s="14"/>
      <c r="NKN97" s="14"/>
      <c r="NKO97" s="14"/>
      <c r="NKP97" s="14"/>
      <c r="NKQ97" s="14"/>
      <c r="NKR97" s="14"/>
      <c r="NKS97" s="14"/>
      <c r="NKT97" s="14"/>
      <c r="NKU97" s="14"/>
      <c r="NKV97" s="14"/>
      <c r="NKW97" s="14"/>
      <c r="NKX97" s="14"/>
      <c r="NKY97" s="14"/>
      <c r="NKZ97" s="14"/>
      <c r="NLA97" s="14"/>
      <c r="NLB97" s="14"/>
      <c r="NLC97" s="14"/>
      <c r="NLD97" s="14"/>
      <c r="NLE97" s="14"/>
      <c r="NLF97" s="14"/>
      <c r="NLG97" s="14"/>
      <c r="NLH97" s="14"/>
      <c r="NLI97" s="14"/>
      <c r="NLJ97" s="14"/>
      <c r="NLK97" s="14"/>
      <c r="NLL97" s="14"/>
      <c r="NLM97" s="14"/>
      <c r="NLN97" s="14"/>
      <c r="NLO97" s="14"/>
      <c r="NLP97" s="14"/>
      <c r="NLQ97" s="14"/>
      <c r="NLR97" s="14"/>
      <c r="NLS97" s="14"/>
      <c r="NLT97" s="14"/>
      <c r="NLU97" s="14"/>
      <c r="NLV97" s="14"/>
      <c r="NLW97" s="14"/>
      <c r="NLX97" s="14"/>
      <c r="NLY97" s="14"/>
      <c r="NLZ97" s="14"/>
      <c r="NMA97" s="14"/>
      <c r="NMB97" s="14"/>
      <c r="NMC97" s="14"/>
      <c r="NMD97" s="14"/>
      <c r="NME97" s="14"/>
      <c r="NMF97" s="14"/>
      <c r="NMG97" s="14"/>
      <c r="NMH97" s="14"/>
      <c r="NMI97" s="14"/>
      <c r="NMJ97" s="14"/>
      <c r="NMK97" s="14"/>
      <c r="NML97" s="14"/>
      <c r="NMM97" s="14"/>
      <c r="NMN97" s="14"/>
      <c r="NMO97" s="14"/>
      <c r="NMP97" s="14"/>
      <c r="NMQ97" s="14"/>
      <c r="NMR97" s="14"/>
      <c r="NMS97" s="14"/>
      <c r="NMT97" s="14"/>
      <c r="NMU97" s="14"/>
      <c r="NMV97" s="14"/>
      <c r="NMW97" s="14"/>
      <c r="NMX97" s="14"/>
      <c r="NMY97" s="14"/>
      <c r="NMZ97" s="14"/>
      <c r="NNA97" s="14"/>
      <c r="NNB97" s="14"/>
      <c r="NNC97" s="14"/>
      <c r="NND97" s="14"/>
      <c r="NNE97" s="14"/>
      <c r="NNF97" s="14"/>
      <c r="NNG97" s="14"/>
      <c r="NNH97" s="14"/>
      <c r="NNI97" s="14"/>
      <c r="NNJ97" s="14"/>
      <c r="NNK97" s="14"/>
      <c r="NNL97" s="14"/>
      <c r="NNM97" s="14"/>
      <c r="NNN97" s="14"/>
      <c r="NNO97" s="14"/>
      <c r="NNP97" s="14"/>
      <c r="NNQ97" s="14"/>
      <c r="NNR97" s="14"/>
      <c r="NNS97" s="14"/>
      <c r="NNT97" s="14"/>
      <c r="NNU97" s="14"/>
      <c r="NNV97" s="14"/>
      <c r="NNW97" s="14"/>
      <c r="NNX97" s="14"/>
      <c r="NNY97" s="14"/>
      <c r="NNZ97" s="14"/>
      <c r="NOA97" s="14"/>
      <c r="NOB97" s="14"/>
      <c r="NOC97" s="14"/>
      <c r="NOD97" s="14"/>
      <c r="NOE97" s="14"/>
      <c r="NOF97" s="14"/>
      <c r="NOG97" s="14"/>
      <c r="NOH97" s="14"/>
      <c r="NOI97" s="14"/>
      <c r="NOJ97" s="14"/>
      <c r="NOK97" s="14"/>
      <c r="NOL97" s="14"/>
      <c r="NOM97" s="14"/>
      <c r="NON97" s="14"/>
      <c r="NOO97" s="14"/>
      <c r="NOP97" s="14"/>
      <c r="NOQ97" s="14"/>
      <c r="NOR97" s="14"/>
      <c r="NOS97" s="14"/>
      <c r="NOT97" s="14"/>
      <c r="NOU97" s="14"/>
      <c r="NOV97" s="14"/>
      <c r="NOW97" s="14"/>
      <c r="NOX97" s="14"/>
      <c r="NOY97" s="14"/>
      <c r="NOZ97" s="14"/>
      <c r="NPA97" s="14"/>
      <c r="NPB97" s="14"/>
      <c r="NPC97" s="14"/>
      <c r="NPD97" s="14"/>
      <c r="NPE97" s="14"/>
      <c r="NPF97" s="14"/>
      <c r="NPG97" s="14"/>
      <c r="NPH97" s="14"/>
      <c r="NPI97" s="14"/>
      <c r="NPJ97" s="14"/>
      <c r="NPK97" s="14"/>
      <c r="NPL97" s="14"/>
      <c r="NPM97" s="14"/>
      <c r="NPN97" s="14"/>
      <c r="NPO97" s="14"/>
      <c r="NPP97" s="14"/>
      <c r="NPQ97" s="14"/>
      <c r="NPR97" s="14"/>
      <c r="NPS97" s="14"/>
      <c r="NPT97" s="14"/>
      <c r="NPU97" s="14"/>
      <c r="NPV97" s="14"/>
      <c r="NPW97" s="14"/>
      <c r="NPX97" s="14"/>
      <c r="NPY97" s="14"/>
      <c r="NPZ97" s="14"/>
      <c r="NQA97" s="14"/>
      <c r="NQB97" s="14"/>
      <c r="NQC97" s="14"/>
      <c r="NQD97" s="14"/>
      <c r="NQE97" s="14"/>
      <c r="NQF97" s="14"/>
      <c r="NQG97" s="14"/>
      <c r="NQH97" s="14"/>
      <c r="NQI97" s="14"/>
      <c r="NQJ97" s="14"/>
      <c r="NQK97" s="14"/>
      <c r="NQL97" s="14"/>
      <c r="NQM97" s="14"/>
      <c r="NQN97" s="14"/>
      <c r="NQO97" s="14"/>
      <c r="NQP97" s="14"/>
      <c r="NQQ97" s="14"/>
      <c r="NQR97" s="14"/>
      <c r="NQS97" s="14"/>
      <c r="NQT97" s="14"/>
      <c r="NQU97" s="14"/>
      <c r="NQV97" s="14"/>
      <c r="NQW97" s="14"/>
      <c r="NQX97" s="14"/>
      <c r="NQY97" s="14"/>
      <c r="NQZ97" s="14"/>
      <c r="NRA97" s="14"/>
      <c r="NRB97" s="14"/>
      <c r="NRC97" s="14"/>
      <c r="NRD97" s="14"/>
      <c r="NRE97" s="14"/>
      <c r="NRF97" s="14"/>
      <c r="NRG97" s="14"/>
      <c r="NRH97" s="14"/>
      <c r="NRI97" s="14"/>
      <c r="NRJ97" s="14"/>
      <c r="NRK97" s="14"/>
      <c r="NRL97" s="14"/>
      <c r="NRM97" s="14"/>
      <c r="NRN97" s="14"/>
      <c r="NRO97" s="14"/>
      <c r="NRP97" s="14"/>
      <c r="NRQ97" s="14"/>
      <c r="NRR97" s="14"/>
      <c r="NRS97" s="14"/>
      <c r="NRT97" s="14"/>
      <c r="NRU97" s="14"/>
      <c r="NRV97" s="14"/>
      <c r="NRW97" s="14"/>
      <c r="NRX97" s="14"/>
      <c r="NRY97" s="14"/>
      <c r="NRZ97" s="14"/>
      <c r="NSA97" s="14"/>
      <c r="NSB97" s="14"/>
      <c r="NSC97" s="14"/>
      <c r="NSD97" s="14"/>
      <c r="NSE97" s="14"/>
      <c r="NSF97" s="14"/>
      <c r="NSG97" s="14"/>
      <c r="NSH97" s="14"/>
      <c r="NSI97" s="14"/>
      <c r="NSJ97" s="14"/>
      <c r="NSK97" s="14"/>
      <c r="NSL97" s="14"/>
      <c r="NSM97" s="14"/>
      <c r="NSN97" s="14"/>
      <c r="NSO97" s="14"/>
      <c r="NSP97" s="14"/>
      <c r="NSQ97" s="14"/>
      <c r="NSR97" s="14"/>
      <c r="NSS97" s="14"/>
      <c r="NST97" s="14"/>
      <c r="NSU97" s="14"/>
      <c r="NSV97" s="14"/>
      <c r="NSW97" s="14"/>
      <c r="NSX97" s="14"/>
      <c r="NSY97" s="14"/>
      <c r="NSZ97" s="14"/>
      <c r="NTA97" s="14"/>
      <c r="NTB97" s="14"/>
      <c r="NTC97" s="14"/>
      <c r="NTD97" s="14"/>
      <c r="NTE97" s="14"/>
      <c r="NTF97" s="14"/>
      <c r="NTG97" s="14"/>
      <c r="NTH97" s="14"/>
      <c r="NTI97" s="14"/>
      <c r="NTJ97" s="14"/>
      <c r="NTK97" s="14"/>
      <c r="NTL97" s="14"/>
      <c r="NTM97" s="14"/>
      <c r="NTN97" s="14"/>
      <c r="NTO97" s="14"/>
      <c r="NTP97" s="14"/>
      <c r="NTQ97" s="14"/>
      <c r="NTR97" s="14"/>
      <c r="NTS97" s="14"/>
      <c r="NTT97" s="14"/>
      <c r="NTU97" s="14"/>
      <c r="NTV97" s="14"/>
      <c r="NTW97" s="14"/>
      <c r="NTX97" s="14"/>
      <c r="NTY97" s="14"/>
      <c r="NTZ97" s="14"/>
      <c r="NUA97" s="14"/>
      <c r="NUB97" s="14"/>
      <c r="NUC97" s="14"/>
      <c r="NUD97" s="14"/>
      <c r="NUE97" s="14"/>
      <c r="NUF97" s="14"/>
      <c r="NUG97" s="14"/>
      <c r="NUH97" s="14"/>
      <c r="NUI97" s="14"/>
      <c r="NUJ97" s="14"/>
      <c r="NUK97" s="14"/>
      <c r="NUL97" s="14"/>
      <c r="NUM97" s="14"/>
      <c r="NUN97" s="14"/>
      <c r="NUO97" s="14"/>
      <c r="NUP97" s="14"/>
      <c r="NUQ97" s="14"/>
      <c r="NUR97" s="14"/>
      <c r="NUS97" s="14"/>
      <c r="NUT97" s="14"/>
      <c r="NUU97" s="14"/>
      <c r="NUV97" s="14"/>
      <c r="NUW97" s="14"/>
      <c r="NUX97" s="14"/>
      <c r="NUY97" s="14"/>
      <c r="NUZ97" s="14"/>
      <c r="NVA97" s="14"/>
      <c r="NVB97" s="14"/>
      <c r="NVC97" s="14"/>
      <c r="NVD97" s="14"/>
      <c r="NVE97" s="14"/>
      <c r="NVF97" s="14"/>
      <c r="NVG97" s="14"/>
      <c r="NVH97" s="14"/>
      <c r="NVI97" s="14"/>
      <c r="NVJ97" s="14"/>
      <c r="NVK97" s="14"/>
      <c r="NVL97" s="14"/>
      <c r="NVM97" s="14"/>
      <c r="NVN97" s="14"/>
      <c r="NVO97" s="14"/>
      <c r="NVP97" s="14"/>
      <c r="NVQ97" s="14"/>
      <c r="NVR97" s="14"/>
      <c r="NVS97" s="14"/>
      <c r="NVT97" s="14"/>
      <c r="NVU97" s="14"/>
      <c r="NVV97" s="14"/>
      <c r="NVW97" s="14"/>
      <c r="NVX97" s="14"/>
      <c r="NVY97" s="14"/>
      <c r="NVZ97" s="14"/>
      <c r="NWA97" s="14"/>
      <c r="NWB97" s="14"/>
      <c r="NWC97" s="14"/>
      <c r="NWD97" s="14"/>
      <c r="NWE97" s="14"/>
      <c r="NWF97" s="14"/>
      <c r="NWG97" s="14"/>
      <c r="NWH97" s="14"/>
      <c r="NWI97" s="14"/>
      <c r="NWJ97" s="14"/>
      <c r="NWK97" s="14"/>
      <c r="NWL97" s="14"/>
      <c r="NWM97" s="14"/>
      <c r="NWN97" s="14"/>
      <c r="NWO97" s="14"/>
      <c r="NWP97" s="14"/>
      <c r="NWQ97" s="14"/>
      <c r="NWR97" s="14"/>
      <c r="NWS97" s="14"/>
      <c r="NWT97" s="14"/>
      <c r="NWU97" s="14"/>
      <c r="NWV97" s="14"/>
      <c r="NWW97" s="14"/>
      <c r="NWX97" s="14"/>
      <c r="NWY97" s="14"/>
      <c r="NWZ97" s="14"/>
      <c r="NXA97" s="14"/>
      <c r="NXB97" s="14"/>
      <c r="NXC97" s="14"/>
      <c r="NXD97" s="14"/>
      <c r="NXE97" s="14"/>
      <c r="NXF97" s="14"/>
      <c r="NXG97" s="14"/>
      <c r="NXH97" s="14"/>
      <c r="NXI97" s="14"/>
      <c r="NXJ97" s="14"/>
      <c r="NXK97" s="14"/>
      <c r="NXL97" s="14"/>
      <c r="NXM97" s="14"/>
      <c r="NXN97" s="14"/>
      <c r="NXO97" s="14"/>
      <c r="NXP97" s="14"/>
      <c r="NXQ97" s="14"/>
      <c r="NXR97" s="14"/>
      <c r="NXS97" s="14"/>
      <c r="NXT97" s="14"/>
      <c r="NXU97" s="14"/>
      <c r="NXV97" s="14"/>
      <c r="NXW97" s="14"/>
      <c r="NXX97" s="14"/>
      <c r="NXY97" s="14"/>
      <c r="NXZ97" s="14"/>
      <c r="NYA97" s="14"/>
      <c r="NYB97" s="14"/>
      <c r="NYC97" s="14"/>
      <c r="NYD97" s="14"/>
      <c r="NYE97" s="14"/>
      <c r="NYF97" s="14"/>
      <c r="NYG97" s="14"/>
      <c r="NYH97" s="14"/>
      <c r="NYI97" s="14"/>
      <c r="NYJ97" s="14"/>
      <c r="NYK97" s="14"/>
      <c r="NYL97" s="14"/>
      <c r="NYM97" s="14"/>
      <c r="NYN97" s="14"/>
      <c r="NYO97" s="14"/>
      <c r="NYP97" s="14"/>
      <c r="NYQ97" s="14"/>
      <c r="NYR97" s="14"/>
      <c r="NYS97" s="14"/>
      <c r="NYT97" s="14"/>
      <c r="NYU97" s="14"/>
      <c r="NYV97" s="14"/>
      <c r="NYW97" s="14"/>
      <c r="NYX97" s="14"/>
      <c r="NYY97" s="14"/>
      <c r="NYZ97" s="14"/>
      <c r="NZA97" s="14"/>
      <c r="NZB97" s="14"/>
      <c r="NZC97" s="14"/>
      <c r="NZD97" s="14"/>
      <c r="NZE97" s="14"/>
      <c r="NZF97" s="14"/>
      <c r="NZG97" s="14"/>
      <c r="NZH97" s="14"/>
      <c r="NZI97" s="14"/>
      <c r="NZJ97" s="14"/>
      <c r="NZK97" s="14"/>
      <c r="NZL97" s="14"/>
      <c r="NZM97" s="14"/>
      <c r="NZN97" s="14"/>
      <c r="NZO97" s="14"/>
      <c r="NZP97" s="14"/>
      <c r="NZQ97" s="14"/>
      <c r="NZR97" s="14"/>
      <c r="NZS97" s="14"/>
      <c r="NZT97" s="14"/>
      <c r="NZU97" s="14"/>
      <c r="NZV97" s="14"/>
      <c r="NZW97" s="14"/>
      <c r="NZX97" s="14"/>
      <c r="NZY97" s="14"/>
      <c r="NZZ97" s="14"/>
      <c r="OAA97" s="14"/>
      <c r="OAB97" s="14"/>
      <c r="OAC97" s="14"/>
      <c r="OAD97" s="14"/>
      <c r="OAE97" s="14"/>
      <c r="OAF97" s="14"/>
      <c r="OAG97" s="14"/>
      <c r="OAH97" s="14"/>
      <c r="OAI97" s="14"/>
      <c r="OAJ97" s="14"/>
      <c r="OAK97" s="14"/>
      <c r="OAL97" s="14"/>
      <c r="OAM97" s="14"/>
      <c r="OAN97" s="14"/>
      <c r="OAO97" s="14"/>
      <c r="OAP97" s="14"/>
      <c r="OAQ97" s="14"/>
      <c r="OAR97" s="14"/>
      <c r="OAS97" s="14"/>
      <c r="OAT97" s="14"/>
      <c r="OAU97" s="14"/>
      <c r="OAV97" s="14"/>
      <c r="OAW97" s="14"/>
      <c r="OAX97" s="14"/>
      <c r="OAY97" s="14"/>
      <c r="OAZ97" s="14"/>
      <c r="OBA97" s="14"/>
      <c r="OBB97" s="14"/>
      <c r="OBC97" s="14"/>
      <c r="OBD97" s="14"/>
      <c r="OBE97" s="14"/>
      <c r="OBF97" s="14"/>
      <c r="OBG97" s="14"/>
      <c r="OBH97" s="14"/>
      <c r="OBI97" s="14"/>
      <c r="OBJ97" s="14"/>
      <c r="OBK97" s="14"/>
      <c r="OBL97" s="14"/>
      <c r="OBM97" s="14"/>
      <c r="OBN97" s="14"/>
      <c r="OBO97" s="14"/>
      <c r="OBP97" s="14"/>
      <c r="OBQ97" s="14"/>
      <c r="OBR97" s="14"/>
      <c r="OBS97" s="14"/>
      <c r="OBT97" s="14"/>
      <c r="OBU97" s="14"/>
      <c r="OBV97" s="14"/>
      <c r="OBW97" s="14"/>
      <c r="OBX97" s="14"/>
      <c r="OBY97" s="14"/>
      <c r="OBZ97" s="14"/>
      <c r="OCA97" s="14"/>
      <c r="OCB97" s="14"/>
      <c r="OCC97" s="14"/>
      <c r="OCD97" s="14"/>
      <c r="OCE97" s="14"/>
      <c r="OCF97" s="14"/>
      <c r="OCG97" s="14"/>
      <c r="OCH97" s="14"/>
      <c r="OCI97" s="14"/>
      <c r="OCJ97" s="14"/>
      <c r="OCK97" s="14"/>
      <c r="OCL97" s="14"/>
      <c r="OCM97" s="14"/>
      <c r="OCN97" s="14"/>
      <c r="OCO97" s="14"/>
      <c r="OCP97" s="14"/>
      <c r="OCQ97" s="14"/>
      <c r="OCR97" s="14"/>
      <c r="OCS97" s="14"/>
      <c r="OCT97" s="14"/>
      <c r="OCU97" s="14"/>
      <c r="OCV97" s="14"/>
      <c r="OCW97" s="14"/>
      <c r="OCX97" s="14"/>
      <c r="OCY97" s="14"/>
      <c r="OCZ97" s="14"/>
      <c r="ODA97" s="14"/>
      <c r="ODB97" s="14"/>
      <c r="ODC97" s="14"/>
      <c r="ODD97" s="14"/>
      <c r="ODE97" s="14"/>
      <c r="ODF97" s="14"/>
      <c r="ODG97" s="14"/>
      <c r="ODH97" s="14"/>
      <c r="ODI97" s="14"/>
      <c r="ODJ97" s="14"/>
      <c r="ODK97" s="14"/>
      <c r="ODL97" s="14"/>
      <c r="ODM97" s="14"/>
      <c r="ODN97" s="14"/>
      <c r="ODO97" s="14"/>
      <c r="ODP97" s="14"/>
      <c r="ODQ97" s="14"/>
      <c r="ODR97" s="14"/>
      <c r="ODS97" s="14"/>
      <c r="ODT97" s="14"/>
      <c r="ODU97" s="14"/>
      <c r="ODV97" s="14"/>
      <c r="ODW97" s="14"/>
      <c r="ODX97" s="14"/>
      <c r="ODY97" s="14"/>
      <c r="ODZ97" s="14"/>
      <c r="OEA97" s="14"/>
      <c r="OEB97" s="14"/>
      <c r="OEC97" s="14"/>
      <c r="OED97" s="14"/>
      <c r="OEE97" s="14"/>
      <c r="OEF97" s="14"/>
      <c r="OEG97" s="14"/>
      <c r="OEH97" s="14"/>
      <c r="OEI97" s="14"/>
      <c r="OEJ97" s="14"/>
      <c r="OEK97" s="14"/>
      <c r="OEL97" s="14"/>
      <c r="OEM97" s="14"/>
      <c r="OEN97" s="14"/>
      <c r="OEO97" s="14"/>
      <c r="OEP97" s="14"/>
      <c r="OEQ97" s="14"/>
      <c r="OER97" s="14"/>
      <c r="OES97" s="14"/>
      <c r="OET97" s="14"/>
      <c r="OEU97" s="14"/>
      <c r="OEV97" s="14"/>
      <c r="OEW97" s="14"/>
      <c r="OEX97" s="14"/>
      <c r="OEY97" s="14"/>
      <c r="OEZ97" s="14"/>
      <c r="OFA97" s="14"/>
      <c r="OFB97" s="14"/>
      <c r="OFC97" s="14"/>
      <c r="OFD97" s="14"/>
      <c r="OFE97" s="14"/>
      <c r="OFF97" s="14"/>
      <c r="OFG97" s="14"/>
      <c r="OFH97" s="14"/>
      <c r="OFI97" s="14"/>
      <c r="OFJ97" s="14"/>
      <c r="OFK97" s="14"/>
      <c r="OFL97" s="14"/>
      <c r="OFM97" s="14"/>
      <c r="OFN97" s="14"/>
      <c r="OFO97" s="14"/>
      <c r="OFP97" s="14"/>
      <c r="OFQ97" s="14"/>
      <c r="OFR97" s="14"/>
      <c r="OFS97" s="14"/>
      <c r="OFT97" s="14"/>
      <c r="OFU97" s="14"/>
      <c r="OFV97" s="14"/>
      <c r="OFW97" s="14"/>
      <c r="OFX97" s="14"/>
      <c r="OFY97" s="14"/>
      <c r="OFZ97" s="14"/>
      <c r="OGA97" s="14"/>
      <c r="OGB97" s="14"/>
      <c r="OGC97" s="14"/>
      <c r="OGD97" s="14"/>
      <c r="OGE97" s="14"/>
      <c r="OGF97" s="14"/>
      <c r="OGG97" s="14"/>
      <c r="OGH97" s="14"/>
      <c r="OGI97" s="14"/>
      <c r="OGJ97" s="14"/>
      <c r="OGK97" s="14"/>
      <c r="OGL97" s="14"/>
      <c r="OGM97" s="14"/>
      <c r="OGN97" s="14"/>
      <c r="OGO97" s="14"/>
      <c r="OGP97" s="14"/>
      <c r="OGQ97" s="14"/>
      <c r="OGR97" s="14"/>
      <c r="OGS97" s="14"/>
      <c r="OGT97" s="14"/>
      <c r="OGU97" s="14"/>
      <c r="OGV97" s="14"/>
      <c r="OGW97" s="14"/>
      <c r="OGX97" s="14"/>
      <c r="OGY97" s="14"/>
      <c r="OGZ97" s="14"/>
      <c r="OHA97" s="14"/>
      <c r="OHB97" s="14"/>
      <c r="OHC97" s="14"/>
      <c r="OHD97" s="14"/>
      <c r="OHE97" s="14"/>
      <c r="OHF97" s="14"/>
      <c r="OHG97" s="14"/>
      <c r="OHH97" s="14"/>
      <c r="OHI97" s="14"/>
      <c r="OHJ97" s="14"/>
      <c r="OHK97" s="14"/>
      <c r="OHL97" s="14"/>
      <c r="OHM97" s="14"/>
      <c r="OHN97" s="14"/>
      <c r="OHO97" s="14"/>
      <c r="OHP97" s="14"/>
      <c r="OHQ97" s="14"/>
      <c r="OHR97" s="14"/>
      <c r="OHS97" s="14"/>
      <c r="OHT97" s="14"/>
      <c r="OHU97" s="14"/>
      <c r="OHV97" s="14"/>
      <c r="OHW97" s="14"/>
      <c r="OHX97" s="14"/>
      <c r="OHY97" s="14"/>
      <c r="OHZ97" s="14"/>
      <c r="OIA97" s="14"/>
      <c r="OIB97" s="14"/>
      <c r="OIC97" s="14"/>
      <c r="OID97" s="14"/>
      <c r="OIE97" s="14"/>
      <c r="OIF97" s="14"/>
      <c r="OIG97" s="14"/>
      <c r="OIH97" s="14"/>
      <c r="OII97" s="14"/>
      <c r="OIJ97" s="14"/>
      <c r="OIK97" s="14"/>
      <c r="OIL97" s="14"/>
      <c r="OIM97" s="14"/>
      <c r="OIN97" s="14"/>
      <c r="OIO97" s="14"/>
      <c r="OIP97" s="14"/>
      <c r="OIQ97" s="14"/>
      <c r="OIR97" s="14"/>
      <c r="OIS97" s="14"/>
      <c r="OIT97" s="14"/>
      <c r="OIU97" s="14"/>
      <c r="OIV97" s="14"/>
      <c r="OIW97" s="14"/>
      <c r="OIX97" s="14"/>
      <c r="OIY97" s="14"/>
      <c r="OIZ97" s="14"/>
      <c r="OJA97" s="14"/>
      <c r="OJB97" s="14"/>
      <c r="OJC97" s="14"/>
      <c r="OJD97" s="14"/>
      <c r="OJE97" s="14"/>
      <c r="OJF97" s="14"/>
      <c r="OJG97" s="14"/>
      <c r="OJH97" s="14"/>
      <c r="OJI97" s="14"/>
      <c r="OJJ97" s="14"/>
      <c r="OJK97" s="14"/>
      <c r="OJL97" s="14"/>
      <c r="OJM97" s="14"/>
      <c r="OJN97" s="14"/>
      <c r="OJO97" s="14"/>
      <c r="OJP97" s="14"/>
      <c r="OJQ97" s="14"/>
      <c r="OJR97" s="14"/>
      <c r="OJS97" s="14"/>
      <c r="OJT97" s="14"/>
      <c r="OJU97" s="14"/>
      <c r="OJV97" s="14"/>
      <c r="OJW97" s="14"/>
      <c r="OJX97" s="14"/>
      <c r="OJY97" s="14"/>
      <c r="OJZ97" s="14"/>
      <c r="OKA97" s="14"/>
      <c r="OKB97" s="14"/>
      <c r="OKC97" s="14"/>
      <c r="OKD97" s="14"/>
      <c r="OKE97" s="14"/>
      <c r="OKF97" s="14"/>
      <c r="OKG97" s="14"/>
      <c r="OKH97" s="14"/>
      <c r="OKI97" s="14"/>
      <c r="OKJ97" s="14"/>
      <c r="OKK97" s="14"/>
      <c r="OKL97" s="14"/>
      <c r="OKM97" s="14"/>
      <c r="OKN97" s="14"/>
      <c r="OKO97" s="14"/>
      <c r="OKP97" s="14"/>
      <c r="OKQ97" s="14"/>
      <c r="OKR97" s="14"/>
      <c r="OKS97" s="14"/>
      <c r="OKT97" s="14"/>
      <c r="OKU97" s="14"/>
      <c r="OKV97" s="14"/>
      <c r="OKW97" s="14"/>
      <c r="OKX97" s="14"/>
      <c r="OKY97" s="14"/>
      <c r="OKZ97" s="14"/>
      <c r="OLA97" s="14"/>
      <c r="OLB97" s="14"/>
      <c r="OLC97" s="14"/>
      <c r="OLD97" s="14"/>
      <c r="OLE97" s="14"/>
      <c r="OLF97" s="14"/>
      <c r="OLG97" s="14"/>
      <c r="OLH97" s="14"/>
      <c r="OLI97" s="14"/>
      <c r="OLJ97" s="14"/>
      <c r="OLK97" s="14"/>
      <c r="OLL97" s="14"/>
      <c r="OLM97" s="14"/>
      <c r="OLN97" s="14"/>
      <c r="OLO97" s="14"/>
      <c r="OLP97" s="14"/>
      <c r="OLQ97" s="14"/>
      <c r="OLR97" s="14"/>
      <c r="OLS97" s="14"/>
      <c r="OLT97" s="14"/>
      <c r="OLU97" s="14"/>
      <c r="OLV97" s="14"/>
      <c r="OLW97" s="14"/>
      <c r="OLX97" s="14"/>
      <c r="OLY97" s="14"/>
      <c r="OLZ97" s="14"/>
      <c r="OMA97" s="14"/>
      <c r="OMB97" s="14"/>
      <c r="OMC97" s="14"/>
      <c r="OMD97" s="14"/>
      <c r="OME97" s="14"/>
      <c r="OMF97" s="14"/>
      <c r="OMG97" s="14"/>
      <c r="OMH97" s="14"/>
      <c r="OMI97" s="14"/>
      <c r="OMJ97" s="14"/>
      <c r="OMK97" s="14"/>
      <c r="OML97" s="14"/>
      <c r="OMM97" s="14"/>
      <c r="OMN97" s="14"/>
      <c r="OMO97" s="14"/>
      <c r="OMP97" s="14"/>
      <c r="OMQ97" s="14"/>
      <c r="OMR97" s="14"/>
      <c r="OMS97" s="14"/>
      <c r="OMT97" s="14"/>
      <c r="OMU97" s="14"/>
      <c r="OMV97" s="14"/>
      <c r="OMW97" s="14"/>
      <c r="OMX97" s="14"/>
      <c r="OMY97" s="14"/>
      <c r="OMZ97" s="14"/>
      <c r="ONA97" s="14"/>
      <c r="ONB97" s="14"/>
      <c r="ONC97" s="14"/>
      <c r="OND97" s="14"/>
      <c r="ONE97" s="14"/>
      <c r="ONF97" s="14"/>
      <c r="ONG97" s="14"/>
      <c r="ONH97" s="14"/>
      <c r="ONI97" s="14"/>
      <c r="ONJ97" s="14"/>
      <c r="ONK97" s="14"/>
      <c r="ONL97" s="14"/>
      <c r="ONM97" s="14"/>
      <c r="ONN97" s="14"/>
      <c r="ONO97" s="14"/>
      <c r="ONP97" s="14"/>
      <c r="ONQ97" s="14"/>
      <c r="ONR97" s="14"/>
      <c r="ONS97" s="14"/>
      <c r="ONT97" s="14"/>
      <c r="ONU97" s="14"/>
      <c r="ONV97" s="14"/>
      <c r="ONW97" s="14"/>
      <c r="ONX97" s="14"/>
      <c r="ONY97" s="14"/>
      <c r="ONZ97" s="14"/>
      <c r="OOA97" s="14"/>
      <c r="OOB97" s="14"/>
      <c r="OOC97" s="14"/>
      <c r="OOD97" s="14"/>
      <c r="OOE97" s="14"/>
      <c r="OOF97" s="14"/>
      <c r="OOG97" s="14"/>
      <c r="OOH97" s="14"/>
      <c r="OOI97" s="14"/>
      <c r="OOJ97" s="14"/>
      <c r="OOK97" s="14"/>
      <c r="OOL97" s="14"/>
      <c r="OOM97" s="14"/>
      <c r="OON97" s="14"/>
      <c r="OOO97" s="14"/>
      <c r="OOP97" s="14"/>
      <c r="OOQ97" s="14"/>
      <c r="OOR97" s="14"/>
      <c r="OOS97" s="14"/>
      <c r="OOT97" s="14"/>
      <c r="OOU97" s="14"/>
      <c r="OOV97" s="14"/>
      <c r="OOW97" s="14"/>
      <c r="OOX97" s="14"/>
      <c r="OOY97" s="14"/>
      <c r="OOZ97" s="14"/>
      <c r="OPA97" s="14"/>
      <c r="OPB97" s="14"/>
      <c r="OPC97" s="14"/>
      <c r="OPD97" s="14"/>
      <c r="OPE97" s="14"/>
      <c r="OPF97" s="14"/>
      <c r="OPG97" s="14"/>
      <c r="OPH97" s="14"/>
      <c r="OPI97" s="14"/>
      <c r="OPJ97" s="14"/>
      <c r="OPK97" s="14"/>
      <c r="OPL97" s="14"/>
      <c r="OPM97" s="14"/>
      <c r="OPN97" s="14"/>
      <c r="OPO97" s="14"/>
      <c r="OPP97" s="14"/>
      <c r="OPQ97" s="14"/>
      <c r="OPR97" s="14"/>
      <c r="OPS97" s="14"/>
      <c r="OPT97" s="14"/>
      <c r="OPU97" s="14"/>
      <c r="OPV97" s="14"/>
      <c r="OPW97" s="14"/>
      <c r="OPX97" s="14"/>
      <c r="OPY97" s="14"/>
      <c r="OPZ97" s="14"/>
      <c r="OQA97" s="14"/>
      <c r="OQB97" s="14"/>
      <c r="OQC97" s="14"/>
      <c r="OQD97" s="14"/>
      <c r="OQE97" s="14"/>
      <c r="OQF97" s="14"/>
      <c r="OQG97" s="14"/>
      <c r="OQH97" s="14"/>
      <c r="OQI97" s="14"/>
      <c r="OQJ97" s="14"/>
      <c r="OQK97" s="14"/>
      <c r="OQL97" s="14"/>
      <c r="OQM97" s="14"/>
      <c r="OQN97" s="14"/>
      <c r="OQO97" s="14"/>
      <c r="OQP97" s="14"/>
      <c r="OQQ97" s="14"/>
      <c r="OQR97" s="14"/>
      <c r="OQS97" s="14"/>
      <c r="OQT97" s="14"/>
      <c r="OQU97" s="14"/>
      <c r="OQV97" s="14"/>
      <c r="OQW97" s="14"/>
      <c r="OQX97" s="14"/>
      <c r="OQY97" s="14"/>
      <c r="OQZ97" s="14"/>
      <c r="ORA97" s="14"/>
      <c r="ORB97" s="14"/>
      <c r="ORC97" s="14"/>
      <c r="ORD97" s="14"/>
      <c r="ORE97" s="14"/>
      <c r="ORF97" s="14"/>
      <c r="ORG97" s="14"/>
      <c r="ORH97" s="14"/>
      <c r="ORI97" s="14"/>
      <c r="ORJ97" s="14"/>
      <c r="ORK97" s="14"/>
      <c r="ORL97" s="14"/>
      <c r="ORM97" s="14"/>
      <c r="ORN97" s="14"/>
      <c r="ORO97" s="14"/>
      <c r="ORP97" s="14"/>
      <c r="ORQ97" s="14"/>
      <c r="ORR97" s="14"/>
      <c r="ORS97" s="14"/>
      <c r="ORT97" s="14"/>
      <c r="ORU97" s="14"/>
      <c r="ORV97" s="14"/>
      <c r="ORW97" s="14"/>
      <c r="ORX97" s="14"/>
      <c r="ORY97" s="14"/>
      <c r="ORZ97" s="14"/>
      <c r="OSA97" s="14"/>
      <c r="OSB97" s="14"/>
      <c r="OSC97" s="14"/>
      <c r="OSD97" s="14"/>
      <c r="OSE97" s="14"/>
      <c r="OSF97" s="14"/>
      <c r="OSG97" s="14"/>
      <c r="OSH97" s="14"/>
      <c r="OSI97" s="14"/>
      <c r="OSJ97" s="14"/>
      <c r="OSK97" s="14"/>
      <c r="OSL97" s="14"/>
      <c r="OSM97" s="14"/>
      <c r="OSN97" s="14"/>
      <c r="OSO97" s="14"/>
      <c r="OSP97" s="14"/>
      <c r="OSQ97" s="14"/>
      <c r="OSR97" s="14"/>
      <c r="OSS97" s="14"/>
      <c r="OST97" s="14"/>
      <c r="OSU97" s="14"/>
      <c r="OSV97" s="14"/>
      <c r="OSW97" s="14"/>
      <c r="OSX97" s="14"/>
      <c r="OSY97" s="14"/>
      <c r="OSZ97" s="14"/>
      <c r="OTA97" s="14"/>
      <c r="OTB97" s="14"/>
      <c r="OTC97" s="14"/>
      <c r="OTD97" s="14"/>
      <c r="OTE97" s="14"/>
      <c r="OTF97" s="14"/>
      <c r="OTG97" s="14"/>
      <c r="OTH97" s="14"/>
      <c r="OTI97" s="14"/>
      <c r="OTJ97" s="14"/>
      <c r="OTK97" s="14"/>
      <c r="OTL97" s="14"/>
      <c r="OTM97" s="14"/>
      <c r="OTN97" s="14"/>
      <c r="OTO97" s="14"/>
      <c r="OTP97" s="14"/>
      <c r="OTQ97" s="14"/>
      <c r="OTR97" s="14"/>
      <c r="OTS97" s="14"/>
      <c r="OTT97" s="14"/>
      <c r="OTU97" s="14"/>
      <c r="OTV97" s="14"/>
      <c r="OTW97" s="14"/>
      <c r="OTX97" s="14"/>
      <c r="OTY97" s="14"/>
      <c r="OTZ97" s="14"/>
      <c r="OUA97" s="14"/>
      <c r="OUB97" s="14"/>
      <c r="OUC97" s="14"/>
      <c r="OUD97" s="14"/>
      <c r="OUE97" s="14"/>
      <c r="OUF97" s="14"/>
      <c r="OUG97" s="14"/>
      <c r="OUH97" s="14"/>
      <c r="OUI97" s="14"/>
      <c r="OUJ97" s="14"/>
      <c r="OUK97" s="14"/>
      <c r="OUL97" s="14"/>
      <c r="OUM97" s="14"/>
      <c r="OUN97" s="14"/>
      <c r="OUO97" s="14"/>
      <c r="OUP97" s="14"/>
      <c r="OUQ97" s="14"/>
      <c r="OUR97" s="14"/>
      <c r="OUS97" s="14"/>
      <c r="OUT97" s="14"/>
      <c r="OUU97" s="14"/>
      <c r="OUV97" s="14"/>
      <c r="OUW97" s="14"/>
      <c r="OUX97" s="14"/>
      <c r="OUY97" s="14"/>
      <c r="OUZ97" s="14"/>
      <c r="OVA97" s="14"/>
      <c r="OVB97" s="14"/>
      <c r="OVC97" s="14"/>
      <c r="OVD97" s="14"/>
      <c r="OVE97" s="14"/>
      <c r="OVF97" s="14"/>
      <c r="OVG97" s="14"/>
      <c r="OVH97" s="14"/>
      <c r="OVI97" s="14"/>
      <c r="OVJ97" s="14"/>
      <c r="OVK97" s="14"/>
      <c r="OVL97" s="14"/>
      <c r="OVM97" s="14"/>
      <c r="OVN97" s="14"/>
      <c r="OVO97" s="14"/>
      <c r="OVP97" s="14"/>
      <c r="OVQ97" s="14"/>
      <c r="OVR97" s="14"/>
      <c r="OVS97" s="14"/>
      <c r="OVT97" s="14"/>
      <c r="OVU97" s="14"/>
      <c r="OVV97" s="14"/>
      <c r="OVW97" s="14"/>
      <c r="OVX97" s="14"/>
      <c r="OVY97" s="14"/>
      <c r="OVZ97" s="14"/>
      <c r="OWA97" s="14"/>
      <c r="OWB97" s="14"/>
      <c r="OWC97" s="14"/>
      <c r="OWD97" s="14"/>
      <c r="OWE97" s="14"/>
      <c r="OWF97" s="14"/>
      <c r="OWG97" s="14"/>
      <c r="OWH97" s="14"/>
      <c r="OWI97" s="14"/>
      <c r="OWJ97" s="14"/>
      <c r="OWK97" s="14"/>
      <c r="OWL97" s="14"/>
      <c r="OWM97" s="14"/>
      <c r="OWN97" s="14"/>
      <c r="OWO97" s="14"/>
      <c r="OWP97" s="14"/>
      <c r="OWQ97" s="14"/>
      <c r="OWR97" s="14"/>
      <c r="OWS97" s="14"/>
      <c r="OWT97" s="14"/>
      <c r="OWU97" s="14"/>
      <c r="OWV97" s="14"/>
      <c r="OWW97" s="14"/>
      <c r="OWX97" s="14"/>
      <c r="OWY97" s="14"/>
      <c r="OWZ97" s="14"/>
      <c r="OXA97" s="14"/>
      <c r="OXB97" s="14"/>
      <c r="OXC97" s="14"/>
      <c r="OXD97" s="14"/>
      <c r="OXE97" s="14"/>
      <c r="OXF97" s="14"/>
      <c r="OXG97" s="14"/>
      <c r="OXH97" s="14"/>
      <c r="OXI97" s="14"/>
      <c r="OXJ97" s="14"/>
      <c r="OXK97" s="14"/>
      <c r="OXL97" s="14"/>
      <c r="OXM97" s="14"/>
      <c r="OXN97" s="14"/>
      <c r="OXO97" s="14"/>
      <c r="OXP97" s="14"/>
      <c r="OXQ97" s="14"/>
      <c r="OXR97" s="14"/>
      <c r="OXS97" s="14"/>
      <c r="OXT97" s="14"/>
      <c r="OXU97" s="14"/>
      <c r="OXV97" s="14"/>
      <c r="OXW97" s="14"/>
      <c r="OXX97" s="14"/>
      <c r="OXY97" s="14"/>
      <c r="OXZ97" s="14"/>
      <c r="OYA97" s="14"/>
      <c r="OYB97" s="14"/>
      <c r="OYC97" s="14"/>
      <c r="OYD97" s="14"/>
      <c r="OYE97" s="14"/>
      <c r="OYF97" s="14"/>
      <c r="OYG97" s="14"/>
      <c r="OYH97" s="14"/>
      <c r="OYI97" s="14"/>
      <c r="OYJ97" s="14"/>
      <c r="OYK97" s="14"/>
      <c r="OYL97" s="14"/>
      <c r="OYM97" s="14"/>
      <c r="OYN97" s="14"/>
      <c r="OYO97" s="14"/>
      <c r="OYP97" s="14"/>
      <c r="OYQ97" s="14"/>
      <c r="OYR97" s="14"/>
      <c r="OYS97" s="14"/>
      <c r="OYT97" s="14"/>
      <c r="OYU97" s="14"/>
      <c r="OYV97" s="14"/>
      <c r="OYW97" s="14"/>
      <c r="OYX97" s="14"/>
      <c r="OYY97" s="14"/>
      <c r="OYZ97" s="14"/>
      <c r="OZA97" s="14"/>
      <c r="OZB97" s="14"/>
      <c r="OZC97" s="14"/>
      <c r="OZD97" s="14"/>
      <c r="OZE97" s="14"/>
      <c r="OZF97" s="14"/>
      <c r="OZG97" s="14"/>
      <c r="OZH97" s="14"/>
      <c r="OZI97" s="14"/>
      <c r="OZJ97" s="14"/>
      <c r="OZK97" s="14"/>
      <c r="OZL97" s="14"/>
      <c r="OZM97" s="14"/>
      <c r="OZN97" s="14"/>
      <c r="OZO97" s="14"/>
      <c r="OZP97" s="14"/>
      <c r="OZQ97" s="14"/>
      <c r="OZR97" s="14"/>
      <c r="OZS97" s="14"/>
      <c r="OZT97" s="14"/>
      <c r="OZU97" s="14"/>
      <c r="OZV97" s="14"/>
      <c r="OZW97" s="14"/>
      <c r="OZX97" s="14"/>
      <c r="OZY97" s="14"/>
      <c r="OZZ97" s="14"/>
      <c r="PAA97" s="14"/>
      <c r="PAB97" s="14"/>
      <c r="PAC97" s="14"/>
      <c r="PAD97" s="14"/>
      <c r="PAE97" s="14"/>
      <c r="PAF97" s="14"/>
      <c r="PAG97" s="14"/>
      <c r="PAH97" s="14"/>
      <c r="PAI97" s="14"/>
      <c r="PAJ97" s="14"/>
      <c r="PAK97" s="14"/>
      <c r="PAL97" s="14"/>
      <c r="PAM97" s="14"/>
      <c r="PAN97" s="14"/>
      <c r="PAO97" s="14"/>
      <c r="PAP97" s="14"/>
      <c r="PAQ97" s="14"/>
      <c r="PAR97" s="14"/>
      <c r="PAS97" s="14"/>
      <c r="PAT97" s="14"/>
      <c r="PAU97" s="14"/>
      <c r="PAV97" s="14"/>
      <c r="PAW97" s="14"/>
      <c r="PAX97" s="14"/>
      <c r="PAY97" s="14"/>
      <c r="PAZ97" s="14"/>
      <c r="PBA97" s="14"/>
      <c r="PBB97" s="14"/>
      <c r="PBC97" s="14"/>
      <c r="PBD97" s="14"/>
      <c r="PBE97" s="14"/>
      <c r="PBF97" s="14"/>
      <c r="PBG97" s="14"/>
      <c r="PBH97" s="14"/>
      <c r="PBI97" s="14"/>
      <c r="PBJ97" s="14"/>
      <c r="PBK97" s="14"/>
      <c r="PBL97" s="14"/>
      <c r="PBM97" s="14"/>
      <c r="PBN97" s="14"/>
      <c r="PBO97" s="14"/>
      <c r="PBP97" s="14"/>
      <c r="PBQ97" s="14"/>
      <c r="PBR97" s="14"/>
      <c r="PBS97" s="14"/>
      <c r="PBT97" s="14"/>
      <c r="PBU97" s="14"/>
      <c r="PBV97" s="14"/>
      <c r="PBW97" s="14"/>
      <c r="PBX97" s="14"/>
      <c r="PBY97" s="14"/>
      <c r="PBZ97" s="14"/>
      <c r="PCA97" s="14"/>
      <c r="PCB97" s="14"/>
      <c r="PCC97" s="14"/>
      <c r="PCD97" s="14"/>
      <c r="PCE97" s="14"/>
      <c r="PCF97" s="14"/>
      <c r="PCG97" s="14"/>
      <c r="PCH97" s="14"/>
      <c r="PCI97" s="14"/>
      <c r="PCJ97" s="14"/>
      <c r="PCK97" s="14"/>
      <c r="PCL97" s="14"/>
      <c r="PCM97" s="14"/>
      <c r="PCN97" s="14"/>
      <c r="PCO97" s="14"/>
      <c r="PCP97" s="14"/>
      <c r="PCQ97" s="14"/>
      <c r="PCR97" s="14"/>
      <c r="PCS97" s="14"/>
      <c r="PCT97" s="14"/>
      <c r="PCU97" s="14"/>
      <c r="PCV97" s="14"/>
      <c r="PCW97" s="14"/>
      <c r="PCX97" s="14"/>
      <c r="PCY97" s="14"/>
      <c r="PCZ97" s="14"/>
      <c r="PDA97" s="14"/>
      <c r="PDB97" s="14"/>
      <c r="PDC97" s="14"/>
      <c r="PDD97" s="14"/>
      <c r="PDE97" s="14"/>
      <c r="PDF97" s="14"/>
      <c r="PDG97" s="14"/>
      <c r="PDH97" s="14"/>
      <c r="PDI97" s="14"/>
      <c r="PDJ97" s="14"/>
      <c r="PDK97" s="14"/>
      <c r="PDL97" s="14"/>
      <c r="PDM97" s="14"/>
      <c r="PDN97" s="14"/>
      <c r="PDO97" s="14"/>
      <c r="PDP97" s="14"/>
      <c r="PDQ97" s="14"/>
      <c r="PDR97" s="14"/>
      <c r="PDS97" s="14"/>
      <c r="PDT97" s="14"/>
      <c r="PDU97" s="14"/>
      <c r="PDV97" s="14"/>
      <c r="PDW97" s="14"/>
      <c r="PDX97" s="14"/>
      <c r="PDY97" s="14"/>
      <c r="PDZ97" s="14"/>
      <c r="PEA97" s="14"/>
      <c r="PEB97" s="14"/>
      <c r="PEC97" s="14"/>
      <c r="PED97" s="14"/>
      <c r="PEE97" s="14"/>
      <c r="PEF97" s="14"/>
      <c r="PEG97" s="14"/>
      <c r="PEH97" s="14"/>
      <c r="PEI97" s="14"/>
      <c r="PEJ97" s="14"/>
      <c r="PEK97" s="14"/>
      <c r="PEL97" s="14"/>
      <c r="PEM97" s="14"/>
      <c r="PEN97" s="14"/>
      <c r="PEO97" s="14"/>
      <c r="PEP97" s="14"/>
      <c r="PEQ97" s="14"/>
      <c r="PER97" s="14"/>
      <c r="PES97" s="14"/>
      <c r="PET97" s="14"/>
      <c r="PEU97" s="14"/>
      <c r="PEV97" s="14"/>
      <c r="PEW97" s="14"/>
      <c r="PEX97" s="14"/>
      <c r="PEY97" s="14"/>
      <c r="PEZ97" s="14"/>
      <c r="PFA97" s="14"/>
      <c r="PFB97" s="14"/>
      <c r="PFC97" s="14"/>
      <c r="PFD97" s="14"/>
      <c r="PFE97" s="14"/>
      <c r="PFF97" s="14"/>
      <c r="PFG97" s="14"/>
      <c r="PFH97" s="14"/>
      <c r="PFI97" s="14"/>
      <c r="PFJ97" s="14"/>
      <c r="PFK97" s="14"/>
      <c r="PFL97" s="14"/>
      <c r="PFM97" s="14"/>
      <c r="PFN97" s="14"/>
      <c r="PFO97" s="14"/>
      <c r="PFP97" s="14"/>
      <c r="PFQ97" s="14"/>
      <c r="PFR97" s="14"/>
      <c r="PFS97" s="14"/>
      <c r="PFT97" s="14"/>
      <c r="PFU97" s="14"/>
      <c r="PFV97" s="14"/>
      <c r="PFW97" s="14"/>
      <c r="PFX97" s="14"/>
      <c r="PFY97" s="14"/>
      <c r="PFZ97" s="14"/>
      <c r="PGA97" s="14"/>
      <c r="PGB97" s="14"/>
      <c r="PGC97" s="14"/>
      <c r="PGD97" s="14"/>
      <c r="PGE97" s="14"/>
      <c r="PGF97" s="14"/>
      <c r="PGG97" s="14"/>
      <c r="PGH97" s="14"/>
      <c r="PGI97" s="14"/>
      <c r="PGJ97" s="14"/>
      <c r="PGK97" s="14"/>
      <c r="PGL97" s="14"/>
      <c r="PGM97" s="14"/>
      <c r="PGN97" s="14"/>
      <c r="PGO97" s="14"/>
      <c r="PGP97" s="14"/>
      <c r="PGQ97" s="14"/>
      <c r="PGR97" s="14"/>
      <c r="PGS97" s="14"/>
      <c r="PGT97" s="14"/>
      <c r="PGU97" s="14"/>
      <c r="PGV97" s="14"/>
      <c r="PGW97" s="14"/>
      <c r="PGX97" s="14"/>
      <c r="PGY97" s="14"/>
      <c r="PGZ97" s="14"/>
      <c r="PHA97" s="14"/>
      <c r="PHB97" s="14"/>
      <c r="PHC97" s="14"/>
      <c r="PHD97" s="14"/>
      <c r="PHE97" s="14"/>
      <c r="PHF97" s="14"/>
      <c r="PHG97" s="14"/>
      <c r="PHH97" s="14"/>
      <c r="PHI97" s="14"/>
      <c r="PHJ97" s="14"/>
      <c r="PHK97" s="14"/>
      <c r="PHL97" s="14"/>
      <c r="PHM97" s="14"/>
      <c r="PHN97" s="14"/>
      <c r="PHO97" s="14"/>
      <c r="PHP97" s="14"/>
      <c r="PHQ97" s="14"/>
      <c r="PHR97" s="14"/>
      <c r="PHS97" s="14"/>
      <c r="PHT97" s="14"/>
      <c r="PHU97" s="14"/>
      <c r="PHV97" s="14"/>
      <c r="PHW97" s="14"/>
      <c r="PHX97" s="14"/>
      <c r="PHY97" s="14"/>
      <c r="PHZ97" s="14"/>
      <c r="PIA97" s="14"/>
      <c r="PIB97" s="14"/>
      <c r="PIC97" s="14"/>
      <c r="PID97" s="14"/>
      <c r="PIE97" s="14"/>
      <c r="PIF97" s="14"/>
      <c r="PIG97" s="14"/>
      <c r="PIH97" s="14"/>
      <c r="PII97" s="14"/>
      <c r="PIJ97" s="14"/>
      <c r="PIK97" s="14"/>
      <c r="PIL97" s="14"/>
      <c r="PIM97" s="14"/>
      <c r="PIN97" s="14"/>
      <c r="PIO97" s="14"/>
      <c r="PIP97" s="14"/>
      <c r="PIQ97" s="14"/>
      <c r="PIR97" s="14"/>
      <c r="PIS97" s="14"/>
      <c r="PIT97" s="14"/>
      <c r="PIU97" s="14"/>
      <c r="PIV97" s="14"/>
      <c r="PIW97" s="14"/>
      <c r="PIX97" s="14"/>
      <c r="PIY97" s="14"/>
      <c r="PIZ97" s="14"/>
      <c r="PJA97" s="14"/>
      <c r="PJB97" s="14"/>
      <c r="PJC97" s="14"/>
      <c r="PJD97" s="14"/>
      <c r="PJE97" s="14"/>
      <c r="PJF97" s="14"/>
      <c r="PJG97" s="14"/>
      <c r="PJH97" s="14"/>
      <c r="PJI97" s="14"/>
      <c r="PJJ97" s="14"/>
      <c r="PJK97" s="14"/>
      <c r="PJL97" s="14"/>
      <c r="PJM97" s="14"/>
      <c r="PJN97" s="14"/>
      <c r="PJO97" s="14"/>
      <c r="PJP97" s="14"/>
      <c r="PJQ97" s="14"/>
      <c r="PJR97" s="14"/>
      <c r="PJS97" s="14"/>
      <c r="PJT97" s="14"/>
      <c r="PJU97" s="14"/>
      <c r="PJV97" s="14"/>
      <c r="PJW97" s="14"/>
      <c r="PJX97" s="14"/>
      <c r="PJY97" s="14"/>
      <c r="PJZ97" s="14"/>
      <c r="PKA97" s="14"/>
      <c r="PKB97" s="14"/>
      <c r="PKC97" s="14"/>
      <c r="PKD97" s="14"/>
      <c r="PKE97" s="14"/>
      <c r="PKF97" s="14"/>
      <c r="PKG97" s="14"/>
      <c r="PKH97" s="14"/>
      <c r="PKI97" s="14"/>
      <c r="PKJ97" s="14"/>
      <c r="PKK97" s="14"/>
      <c r="PKL97" s="14"/>
      <c r="PKM97" s="14"/>
      <c r="PKN97" s="14"/>
      <c r="PKO97" s="14"/>
      <c r="PKP97" s="14"/>
      <c r="PKQ97" s="14"/>
      <c r="PKR97" s="14"/>
      <c r="PKS97" s="14"/>
      <c r="PKT97" s="14"/>
      <c r="PKU97" s="14"/>
      <c r="PKV97" s="14"/>
      <c r="PKW97" s="14"/>
      <c r="PKX97" s="14"/>
      <c r="PKY97" s="14"/>
      <c r="PKZ97" s="14"/>
      <c r="PLA97" s="14"/>
      <c r="PLB97" s="14"/>
      <c r="PLC97" s="14"/>
      <c r="PLD97" s="14"/>
      <c r="PLE97" s="14"/>
      <c r="PLF97" s="14"/>
      <c r="PLG97" s="14"/>
      <c r="PLH97" s="14"/>
      <c r="PLI97" s="14"/>
      <c r="PLJ97" s="14"/>
      <c r="PLK97" s="14"/>
      <c r="PLL97" s="14"/>
      <c r="PLM97" s="14"/>
      <c r="PLN97" s="14"/>
      <c r="PLO97" s="14"/>
      <c r="PLP97" s="14"/>
      <c r="PLQ97" s="14"/>
      <c r="PLR97" s="14"/>
      <c r="PLS97" s="14"/>
      <c r="PLT97" s="14"/>
      <c r="PLU97" s="14"/>
      <c r="PLV97" s="14"/>
      <c r="PLW97" s="14"/>
      <c r="PLX97" s="14"/>
      <c r="PLY97" s="14"/>
      <c r="PLZ97" s="14"/>
      <c r="PMA97" s="14"/>
      <c r="PMB97" s="14"/>
      <c r="PMC97" s="14"/>
      <c r="PMD97" s="14"/>
      <c r="PME97" s="14"/>
      <c r="PMF97" s="14"/>
      <c r="PMG97" s="14"/>
      <c r="PMH97" s="14"/>
      <c r="PMI97" s="14"/>
      <c r="PMJ97" s="14"/>
      <c r="PMK97" s="14"/>
      <c r="PML97" s="14"/>
      <c r="PMM97" s="14"/>
      <c r="PMN97" s="14"/>
      <c r="PMO97" s="14"/>
      <c r="PMP97" s="14"/>
      <c r="PMQ97" s="14"/>
      <c r="PMR97" s="14"/>
      <c r="PMS97" s="14"/>
      <c r="PMT97" s="14"/>
      <c r="PMU97" s="14"/>
      <c r="PMV97" s="14"/>
      <c r="PMW97" s="14"/>
      <c r="PMX97" s="14"/>
      <c r="PMY97" s="14"/>
      <c r="PMZ97" s="14"/>
      <c r="PNA97" s="14"/>
      <c r="PNB97" s="14"/>
      <c r="PNC97" s="14"/>
      <c r="PND97" s="14"/>
      <c r="PNE97" s="14"/>
      <c r="PNF97" s="14"/>
      <c r="PNG97" s="14"/>
      <c r="PNH97" s="14"/>
      <c r="PNI97" s="14"/>
      <c r="PNJ97" s="14"/>
      <c r="PNK97" s="14"/>
      <c r="PNL97" s="14"/>
      <c r="PNM97" s="14"/>
      <c r="PNN97" s="14"/>
      <c r="PNO97" s="14"/>
      <c r="PNP97" s="14"/>
      <c r="PNQ97" s="14"/>
      <c r="PNR97" s="14"/>
      <c r="PNS97" s="14"/>
      <c r="PNT97" s="14"/>
      <c r="PNU97" s="14"/>
      <c r="PNV97" s="14"/>
      <c r="PNW97" s="14"/>
      <c r="PNX97" s="14"/>
      <c r="PNY97" s="14"/>
      <c r="PNZ97" s="14"/>
      <c r="POA97" s="14"/>
      <c r="POB97" s="14"/>
      <c r="POC97" s="14"/>
      <c r="POD97" s="14"/>
      <c r="POE97" s="14"/>
      <c r="POF97" s="14"/>
      <c r="POG97" s="14"/>
      <c r="POH97" s="14"/>
      <c r="POI97" s="14"/>
      <c r="POJ97" s="14"/>
      <c r="POK97" s="14"/>
      <c r="POL97" s="14"/>
      <c r="POM97" s="14"/>
      <c r="PON97" s="14"/>
      <c r="POO97" s="14"/>
      <c r="POP97" s="14"/>
      <c r="POQ97" s="14"/>
      <c r="POR97" s="14"/>
      <c r="POS97" s="14"/>
      <c r="POT97" s="14"/>
      <c r="POU97" s="14"/>
      <c r="POV97" s="14"/>
      <c r="POW97" s="14"/>
      <c r="POX97" s="14"/>
      <c r="POY97" s="14"/>
      <c r="POZ97" s="14"/>
      <c r="PPA97" s="14"/>
      <c r="PPB97" s="14"/>
      <c r="PPC97" s="14"/>
      <c r="PPD97" s="14"/>
      <c r="PPE97" s="14"/>
      <c r="PPF97" s="14"/>
      <c r="PPG97" s="14"/>
      <c r="PPH97" s="14"/>
      <c r="PPI97" s="14"/>
      <c r="PPJ97" s="14"/>
      <c r="PPK97" s="14"/>
      <c r="PPL97" s="14"/>
      <c r="PPM97" s="14"/>
      <c r="PPN97" s="14"/>
      <c r="PPO97" s="14"/>
      <c r="PPP97" s="14"/>
      <c r="PPQ97" s="14"/>
      <c r="PPR97" s="14"/>
      <c r="PPS97" s="14"/>
      <c r="PPT97" s="14"/>
      <c r="PPU97" s="14"/>
      <c r="PPV97" s="14"/>
      <c r="PPW97" s="14"/>
      <c r="PPX97" s="14"/>
      <c r="PPY97" s="14"/>
      <c r="PPZ97" s="14"/>
      <c r="PQA97" s="14"/>
      <c r="PQB97" s="14"/>
      <c r="PQC97" s="14"/>
      <c r="PQD97" s="14"/>
      <c r="PQE97" s="14"/>
      <c r="PQF97" s="14"/>
      <c r="PQG97" s="14"/>
      <c r="PQH97" s="14"/>
      <c r="PQI97" s="14"/>
      <c r="PQJ97" s="14"/>
      <c r="PQK97" s="14"/>
      <c r="PQL97" s="14"/>
      <c r="PQM97" s="14"/>
      <c r="PQN97" s="14"/>
      <c r="PQO97" s="14"/>
      <c r="PQP97" s="14"/>
      <c r="PQQ97" s="14"/>
      <c r="PQR97" s="14"/>
      <c r="PQS97" s="14"/>
      <c r="PQT97" s="14"/>
      <c r="PQU97" s="14"/>
      <c r="PQV97" s="14"/>
      <c r="PQW97" s="14"/>
      <c r="PQX97" s="14"/>
      <c r="PQY97" s="14"/>
      <c r="PQZ97" s="14"/>
      <c r="PRA97" s="14"/>
      <c r="PRB97" s="14"/>
      <c r="PRC97" s="14"/>
      <c r="PRD97" s="14"/>
      <c r="PRE97" s="14"/>
      <c r="PRF97" s="14"/>
      <c r="PRG97" s="14"/>
      <c r="PRH97" s="14"/>
      <c r="PRI97" s="14"/>
      <c r="PRJ97" s="14"/>
      <c r="PRK97" s="14"/>
      <c r="PRL97" s="14"/>
      <c r="PRM97" s="14"/>
      <c r="PRN97" s="14"/>
      <c r="PRO97" s="14"/>
      <c r="PRP97" s="14"/>
      <c r="PRQ97" s="14"/>
      <c r="PRR97" s="14"/>
      <c r="PRS97" s="14"/>
      <c r="PRT97" s="14"/>
      <c r="PRU97" s="14"/>
      <c r="PRV97" s="14"/>
      <c r="PRW97" s="14"/>
      <c r="PRX97" s="14"/>
      <c r="PRY97" s="14"/>
      <c r="PRZ97" s="14"/>
      <c r="PSA97" s="14"/>
      <c r="PSB97" s="14"/>
      <c r="PSC97" s="14"/>
      <c r="PSD97" s="14"/>
      <c r="PSE97" s="14"/>
      <c r="PSF97" s="14"/>
      <c r="PSG97" s="14"/>
      <c r="PSH97" s="14"/>
      <c r="PSI97" s="14"/>
      <c r="PSJ97" s="14"/>
      <c r="PSK97" s="14"/>
      <c r="PSL97" s="14"/>
      <c r="PSM97" s="14"/>
      <c r="PSN97" s="14"/>
      <c r="PSO97" s="14"/>
      <c r="PSP97" s="14"/>
      <c r="PSQ97" s="14"/>
      <c r="PSR97" s="14"/>
      <c r="PSS97" s="14"/>
      <c r="PST97" s="14"/>
      <c r="PSU97" s="14"/>
      <c r="PSV97" s="14"/>
      <c r="PSW97" s="14"/>
      <c r="PSX97" s="14"/>
      <c r="PSY97" s="14"/>
      <c r="PSZ97" s="14"/>
      <c r="PTA97" s="14"/>
      <c r="PTB97" s="14"/>
      <c r="PTC97" s="14"/>
      <c r="PTD97" s="14"/>
      <c r="PTE97" s="14"/>
      <c r="PTF97" s="14"/>
      <c r="PTG97" s="14"/>
      <c r="PTH97" s="14"/>
      <c r="PTI97" s="14"/>
      <c r="PTJ97" s="14"/>
      <c r="PTK97" s="14"/>
      <c r="PTL97" s="14"/>
      <c r="PTM97" s="14"/>
      <c r="PTN97" s="14"/>
      <c r="PTO97" s="14"/>
      <c r="PTP97" s="14"/>
      <c r="PTQ97" s="14"/>
      <c r="PTR97" s="14"/>
      <c r="PTS97" s="14"/>
      <c r="PTT97" s="14"/>
      <c r="PTU97" s="14"/>
      <c r="PTV97" s="14"/>
      <c r="PTW97" s="14"/>
      <c r="PTX97" s="14"/>
      <c r="PTY97" s="14"/>
      <c r="PTZ97" s="14"/>
      <c r="PUA97" s="14"/>
      <c r="PUB97" s="14"/>
      <c r="PUC97" s="14"/>
      <c r="PUD97" s="14"/>
      <c r="PUE97" s="14"/>
      <c r="PUF97" s="14"/>
      <c r="PUG97" s="14"/>
      <c r="PUH97" s="14"/>
      <c r="PUI97" s="14"/>
      <c r="PUJ97" s="14"/>
      <c r="PUK97" s="14"/>
      <c r="PUL97" s="14"/>
      <c r="PUM97" s="14"/>
      <c r="PUN97" s="14"/>
      <c r="PUO97" s="14"/>
      <c r="PUP97" s="14"/>
      <c r="PUQ97" s="14"/>
      <c r="PUR97" s="14"/>
      <c r="PUS97" s="14"/>
      <c r="PUT97" s="14"/>
      <c r="PUU97" s="14"/>
      <c r="PUV97" s="14"/>
      <c r="PUW97" s="14"/>
      <c r="PUX97" s="14"/>
      <c r="PUY97" s="14"/>
      <c r="PUZ97" s="14"/>
      <c r="PVA97" s="14"/>
      <c r="PVB97" s="14"/>
      <c r="PVC97" s="14"/>
      <c r="PVD97" s="14"/>
      <c r="PVE97" s="14"/>
      <c r="PVF97" s="14"/>
      <c r="PVG97" s="14"/>
      <c r="PVH97" s="14"/>
      <c r="PVI97" s="14"/>
      <c r="PVJ97" s="14"/>
      <c r="PVK97" s="14"/>
      <c r="PVL97" s="14"/>
      <c r="PVM97" s="14"/>
      <c r="PVN97" s="14"/>
      <c r="PVO97" s="14"/>
      <c r="PVP97" s="14"/>
      <c r="PVQ97" s="14"/>
      <c r="PVR97" s="14"/>
      <c r="PVS97" s="14"/>
      <c r="PVT97" s="14"/>
      <c r="PVU97" s="14"/>
      <c r="PVV97" s="14"/>
      <c r="PVW97" s="14"/>
      <c r="PVX97" s="14"/>
      <c r="PVY97" s="14"/>
      <c r="PVZ97" s="14"/>
      <c r="PWA97" s="14"/>
      <c r="PWB97" s="14"/>
      <c r="PWC97" s="14"/>
      <c r="PWD97" s="14"/>
      <c r="PWE97" s="14"/>
      <c r="PWF97" s="14"/>
      <c r="PWG97" s="14"/>
      <c r="PWH97" s="14"/>
      <c r="PWI97" s="14"/>
      <c r="PWJ97" s="14"/>
      <c r="PWK97" s="14"/>
      <c r="PWL97" s="14"/>
      <c r="PWM97" s="14"/>
      <c r="PWN97" s="14"/>
      <c r="PWO97" s="14"/>
      <c r="PWP97" s="14"/>
      <c r="PWQ97" s="14"/>
      <c r="PWR97" s="14"/>
      <c r="PWS97" s="14"/>
      <c r="PWT97" s="14"/>
      <c r="PWU97" s="14"/>
      <c r="PWV97" s="14"/>
      <c r="PWW97" s="14"/>
      <c r="PWX97" s="14"/>
      <c r="PWY97" s="14"/>
      <c r="PWZ97" s="14"/>
      <c r="PXA97" s="14"/>
      <c r="PXB97" s="14"/>
      <c r="PXC97" s="14"/>
      <c r="PXD97" s="14"/>
      <c r="PXE97" s="14"/>
      <c r="PXF97" s="14"/>
      <c r="PXG97" s="14"/>
      <c r="PXH97" s="14"/>
      <c r="PXI97" s="14"/>
      <c r="PXJ97" s="14"/>
      <c r="PXK97" s="14"/>
      <c r="PXL97" s="14"/>
      <c r="PXM97" s="14"/>
      <c r="PXN97" s="14"/>
      <c r="PXO97" s="14"/>
      <c r="PXP97" s="14"/>
      <c r="PXQ97" s="14"/>
      <c r="PXR97" s="14"/>
      <c r="PXS97" s="14"/>
      <c r="PXT97" s="14"/>
      <c r="PXU97" s="14"/>
      <c r="PXV97" s="14"/>
      <c r="PXW97" s="14"/>
      <c r="PXX97" s="14"/>
      <c r="PXY97" s="14"/>
      <c r="PXZ97" s="14"/>
      <c r="PYA97" s="14"/>
      <c r="PYB97" s="14"/>
      <c r="PYC97" s="14"/>
      <c r="PYD97" s="14"/>
      <c r="PYE97" s="14"/>
      <c r="PYF97" s="14"/>
      <c r="PYG97" s="14"/>
      <c r="PYH97" s="14"/>
      <c r="PYI97" s="14"/>
      <c r="PYJ97" s="14"/>
      <c r="PYK97" s="14"/>
      <c r="PYL97" s="14"/>
      <c r="PYM97" s="14"/>
      <c r="PYN97" s="14"/>
      <c r="PYO97" s="14"/>
      <c r="PYP97" s="14"/>
      <c r="PYQ97" s="14"/>
      <c r="PYR97" s="14"/>
      <c r="PYS97" s="14"/>
      <c r="PYT97" s="14"/>
      <c r="PYU97" s="14"/>
      <c r="PYV97" s="14"/>
      <c r="PYW97" s="14"/>
      <c r="PYX97" s="14"/>
      <c r="PYY97" s="14"/>
      <c r="PYZ97" s="14"/>
      <c r="PZA97" s="14"/>
      <c r="PZB97" s="14"/>
      <c r="PZC97" s="14"/>
      <c r="PZD97" s="14"/>
      <c r="PZE97" s="14"/>
      <c r="PZF97" s="14"/>
      <c r="PZG97" s="14"/>
      <c r="PZH97" s="14"/>
      <c r="PZI97" s="14"/>
      <c r="PZJ97" s="14"/>
      <c r="PZK97" s="14"/>
      <c r="PZL97" s="14"/>
      <c r="PZM97" s="14"/>
      <c r="PZN97" s="14"/>
      <c r="PZO97" s="14"/>
      <c r="PZP97" s="14"/>
      <c r="PZQ97" s="14"/>
      <c r="PZR97" s="14"/>
      <c r="PZS97" s="14"/>
      <c r="PZT97" s="14"/>
      <c r="PZU97" s="14"/>
      <c r="PZV97" s="14"/>
      <c r="PZW97" s="14"/>
      <c r="PZX97" s="14"/>
      <c r="PZY97" s="14"/>
      <c r="PZZ97" s="14"/>
      <c r="QAA97" s="14"/>
      <c r="QAB97" s="14"/>
      <c r="QAC97" s="14"/>
      <c r="QAD97" s="14"/>
      <c r="QAE97" s="14"/>
      <c r="QAF97" s="14"/>
      <c r="QAG97" s="14"/>
      <c r="QAH97" s="14"/>
      <c r="QAI97" s="14"/>
      <c r="QAJ97" s="14"/>
      <c r="QAK97" s="14"/>
      <c r="QAL97" s="14"/>
      <c r="QAM97" s="14"/>
      <c r="QAN97" s="14"/>
      <c r="QAO97" s="14"/>
      <c r="QAP97" s="14"/>
      <c r="QAQ97" s="14"/>
      <c r="QAR97" s="14"/>
      <c r="QAS97" s="14"/>
      <c r="QAT97" s="14"/>
      <c r="QAU97" s="14"/>
      <c r="QAV97" s="14"/>
      <c r="QAW97" s="14"/>
      <c r="QAX97" s="14"/>
      <c r="QAY97" s="14"/>
      <c r="QAZ97" s="14"/>
      <c r="QBA97" s="14"/>
      <c r="QBB97" s="14"/>
      <c r="QBC97" s="14"/>
      <c r="QBD97" s="14"/>
      <c r="QBE97" s="14"/>
      <c r="QBF97" s="14"/>
      <c r="QBG97" s="14"/>
      <c r="QBH97" s="14"/>
      <c r="QBI97" s="14"/>
      <c r="QBJ97" s="14"/>
      <c r="QBK97" s="14"/>
      <c r="QBL97" s="14"/>
      <c r="QBM97" s="14"/>
      <c r="QBN97" s="14"/>
      <c r="QBO97" s="14"/>
      <c r="QBP97" s="14"/>
      <c r="QBQ97" s="14"/>
      <c r="QBR97" s="14"/>
      <c r="QBS97" s="14"/>
      <c r="QBT97" s="14"/>
      <c r="QBU97" s="14"/>
      <c r="QBV97" s="14"/>
      <c r="QBW97" s="14"/>
      <c r="QBX97" s="14"/>
      <c r="QBY97" s="14"/>
      <c r="QBZ97" s="14"/>
      <c r="QCA97" s="14"/>
      <c r="QCB97" s="14"/>
      <c r="QCC97" s="14"/>
      <c r="QCD97" s="14"/>
      <c r="QCE97" s="14"/>
      <c r="QCF97" s="14"/>
      <c r="QCG97" s="14"/>
      <c r="QCH97" s="14"/>
      <c r="QCI97" s="14"/>
      <c r="QCJ97" s="14"/>
      <c r="QCK97" s="14"/>
      <c r="QCL97" s="14"/>
      <c r="QCM97" s="14"/>
      <c r="QCN97" s="14"/>
      <c r="QCO97" s="14"/>
      <c r="QCP97" s="14"/>
      <c r="QCQ97" s="14"/>
      <c r="QCR97" s="14"/>
      <c r="QCS97" s="14"/>
      <c r="QCT97" s="14"/>
      <c r="QCU97" s="14"/>
      <c r="QCV97" s="14"/>
      <c r="QCW97" s="14"/>
      <c r="QCX97" s="14"/>
      <c r="QCY97" s="14"/>
      <c r="QCZ97" s="14"/>
      <c r="QDA97" s="14"/>
      <c r="QDB97" s="14"/>
      <c r="QDC97" s="14"/>
      <c r="QDD97" s="14"/>
      <c r="QDE97" s="14"/>
      <c r="QDF97" s="14"/>
      <c r="QDG97" s="14"/>
      <c r="QDH97" s="14"/>
      <c r="QDI97" s="14"/>
      <c r="QDJ97" s="14"/>
      <c r="QDK97" s="14"/>
      <c r="QDL97" s="14"/>
      <c r="QDM97" s="14"/>
      <c r="QDN97" s="14"/>
      <c r="QDO97" s="14"/>
      <c r="QDP97" s="14"/>
      <c r="QDQ97" s="14"/>
      <c r="QDR97" s="14"/>
      <c r="QDS97" s="14"/>
      <c r="QDT97" s="14"/>
      <c r="QDU97" s="14"/>
      <c r="QDV97" s="14"/>
      <c r="QDW97" s="14"/>
      <c r="QDX97" s="14"/>
      <c r="QDY97" s="14"/>
      <c r="QDZ97" s="14"/>
      <c r="QEA97" s="14"/>
      <c r="QEB97" s="14"/>
      <c r="QEC97" s="14"/>
      <c r="QED97" s="14"/>
      <c r="QEE97" s="14"/>
      <c r="QEF97" s="14"/>
      <c r="QEG97" s="14"/>
      <c r="QEH97" s="14"/>
      <c r="QEI97" s="14"/>
      <c r="QEJ97" s="14"/>
      <c r="QEK97" s="14"/>
      <c r="QEL97" s="14"/>
      <c r="QEM97" s="14"/>
      <c r="QEN97" s="14"/>
      <c r="QEO97" s="14"/>
      <c r="QEP97" s="14"/>
      <c r="QEQ97" s="14"/>
      <c r="QER97" s="14"/>
      <c r="QES97" s="14"/>
      <c r="QET97" s="14"/>
      <c r="QEU97" s="14"/>
      <c r="QEV97" s="14"/>
      <c r="QEW97" s="14"/>
      <c r="QEX97" s="14"/>
      <c r="QEY97" s="14"/>
      <c r="QEZ97" s="14"/>
      <c r="QFA97" s="14"/>
      <c r="QFB97" s="14"/>
      <c r="QFC97" s="14"/>
      <c r="QFD97" s="14"/>
      <c r="QFE97" s="14"/>
      <c r="QFF97" s="14"/>
      <c r="QFG97" s="14"/>
      <c r="QFH97" s="14"/>
      <c r="QFI97" s="14"/>
      <c r="QFJ97" s="14"/>
      <c r="QFK97" s="14"/>
      <c r="QFL97" s="14"/>
      <c r="QFM97" s="14"/>
      <c r="QFN97" s="14"/>
      <c r="QFO97" s="14"/>
      <c r="QFP97" s="14"/>
      <c r="QFQ97" s="14"/>
      <c r="QFR97" s="14"/>
      <c r="QFS97" s="14"/>
      <c r="QFT97" s="14"/>
      <c r="QFU97" s="14"/>
      <c r="QFV97" s="14"/>
      <c r="QFW97" s="14"/>
      <c r="QFX97" s="14"/>
      <c r="QFY97" s="14"/>
      <c r="QFZ97" s="14"/>
      <c r="QGA97" s="14"/>
      <c r="QGB97" s="14"/>
      <c r="QGC97" s="14"/>
      <c r="QGD97" s="14"/>
      <c r="QGE97" s="14"/>
      <c r="QGF97" s="14"/>
      <c r="QGG97" s="14"/>
      <c r="QGH97" s="14"/>
      <c r="QGI97" s="14"/>
      <c r="QGJ97" s="14"/>
      <c r="QGK97" s="14"/>
      <c r="QGL97" s="14"/>
      <c r="QGM97" s="14"/>
      <c r="QGN97" s="14"/>
      <c r="QGO97" s="14"/>
      <c r="QGP97" s="14"/>
      <c r="QGQ97" s="14"/>
      <c r="QGR97" s="14"/>
      <c r="QGS97" s="14"/>
      <c r="QGT97" s="14"/>
      <c r="QGU97" s="14"/>
      <c r="QGV97" s="14"/>
      <c r="QGW97" s="14"/>
      <c r="QGX97" s="14"/>
      <c r="QGY97" s="14"/>
      <c r="QGZ97" s="14"/>
      <c r="QHA97" s="14"/>
      <c r="QHB97" s="14"/>
      <c r="QHC97" s="14"/>
      <c r="QHD97" s="14"/>
      <c r="QHE97" s="14"/>
      <c r="QHF97" s="14"/>
      <c r="QHG97" s="14"/>
      <c r="QHH97" s="14"/>
      <c r="QHI97" s="14"/>
      <c r="QHJ97" s="14"/>
      <c r="QHK97" s="14"/>
      <c r="QHL97" s="14"/>
      <c r="QHM97" s="14"/>
      <c r="QHN97" s="14"/>
      <c r="QHO97" s="14"/>
      <c r="QHP97" s="14"/>
      <c r="QHQ97" s="14"/>
      <c r="QHR97" s="14"/>
      <c r="QHS97" s="14"/>
      <c r="QHT97" s="14"/>
      <c r="QHU97" s="14"/>
      <c r="QHV97" s="14"/>
      <c r="QHW97" s="14"/>
      <c r="QHX97" s="14"/>
      <c r="QHY97" s="14"/>
      <c r="QHZ97" s="14"/>
      <c r="QIA97" s="14"/>
      <c r="QIB97" s="14"/>
      <c r="QIC97" s="14"/>
      <c r="QID97" s="14"/>
      <c r="QIE97" s="14"/>
      <c r="QIF97" s="14"/>
      <c r="QIG97" s="14"/>
      <c r="QIH97" s="14"/>
      <c r="QII97" s="14"/>
      <c r="QIJ97" s="14"/>
      <c r="QIK97" s="14"/>
      <c r="QIL97" s="14"/>
      <c r="QIM97" s="14"/>
      <c r="QIN97" s="14"/>
      <c r="QIO97" s="14"/>
      <c r="QIP97" s="14"/>
      <c r="QIQ97" s="14"/>
      <c r="QIR97" s="14"/>
      <c r="QIS97" s="14"/>
      <c r="QIT97" s="14"/>
      <c r="QIU97" s="14"/>
      <c r="QIV97" s="14"/>
      <c r="QIW97" s="14"/>
      <c r="QIX97" s="14"/>
      <c r="QIY97" s="14"/>
      <c r="QIZ97" s="14"/>
      <c r="QJA97" s="14"/>
      <c r="QJB97" s="14"/>
      <c r="QJC97" s="14"/>
      <c r="QJD97" s="14"/>
      <c r="QJE97" s="14"/>
      <c r="QJF97" s="14"/>
      <c r="QJG97" s="14"/>
      <c r="QJH97" s="14"/>
      <c r="QJI97" s="14"/>
      <c r="QJJ97" s="14"/>
      <c r="QJK97" s="14"/>
      <c r="QJL97" s="14"/>
      <c r="QJM97" s="14"/>
      <c r="QJN97" s="14"/>
      <c r="QJO97" s="14"/>
      <c r="QJP97" s="14"/>
      <c r="QJQ97" s="14"/>
      <c r="QJR97" s="14"/>
      <c r="QJS97" s="14"/>
      <c r="QJT97" s="14"/>
      <c r="QJU97" s="14"/>
      <c r="QJV97" s="14"/>
      <c r="QJW97" s="14"/>
      <c r="QJX97" s="14"/>
      <c r="QJY97" s="14"/>
      <c r="QJZ97" s="14"/>
      <c r="QKA97" s="14"/>
      <c r="QKB97" s="14"/>
      <c r="QKC97" s="14"/>
      <c r="QKD97" s="14"/>
      <c r="QKE97" s="14"/>
      <c r="QKF97" s="14"/>
      <c r="QKG97" s="14"/>
      <c r="QKH97" s="14"/>
      <c r="QKI97" s="14"/>
      <c r="QKJ97" s="14"/>
      <c r="QKK97" s="14"/>
      <c r="QKL97" s="14"/>
      <c r="QKM97" s="14"/>
      <c r="QKN97" s="14"/>
      <c r="QKO97" s="14"/>
      <c r="QKP97" s="14"/>
      <c r="QKQ97" s="14"/>
      <c r="QKR97" s="14"/>
      <c r="QKS97" s="14"/>
      <c r="QKT97" s="14"/>
      <c r="QKU97" s="14"/>
      <c r="QKV97" s="14"/>
      <c r="QKW97" s="14"/>
      <c r="QKX97" s="14"/>
      <c r="QKY97" s="14"/>
      <c r="QKZ97" s="14"/>
      <c r="QLA97" s="14"/>
      <c r="QLB97" s="14"/>
      <c r="QLC97" s="14"/>
      <c r="QLD97" s="14"/>
      <c r="QLE97" s="14"/>
      <c r="QLF97" s="14"/>
      <c r="QLG97" s="14"/>
      <c r="QLH97" s="14"/>
      <c r="QLI97" s="14"/>
      <c r="QLJ97" s="14"/>
      <c r="QLK97" s="14"/>
      <c r="QLL97" s="14"/>
      <c r="QLM97" s="14"/>
      <c r="QLN97" s="14"/>
      <c r="QLO97" s="14"/>
      <c r="QLP97" s="14"/>
      <c r="QLQ97" s="14"/>
      <c r="QLR97" s="14"/>
      <c r="QLS97" s="14"/>
      <c r="QLT97" s="14"/>
      <c r="QLU97" s="14"/>
      <c r="QLV97" s="14"/>
      <c r="QLW97" s="14"/>
      <c r="QLX97" s="14"/>
      <c r="QLY97" s="14"/>
      <c r="QLZ97" s="14"/>
      <c r="QMA97" s="14"/>
      <c r="QMB97" s="14"/>
      <c r="QMC97" s="14"/>
      <c r="QMD97" s="14"/>
      <c r="QME97" s="14"/>
      <c r="QMF97" s="14"/>
      <c r="QMG97" s="14"/>
      <c r="QMH97" s="14"/>
      <c r="QMI97" s="14"/>
      <c r="QMJ97" s="14"/>
      <c r="QMK97" s="14"/>
      <c r="QML97" s="14"/>
      <c r="QMM97" s="14"/>
      <c r="QMN97" s="14"/>
      <c r="QMO97" s="14"/>
      <c r="QMP97" s="14"/>
      <c r="QMQ97" s="14"/>
      <c r="QMR97" s="14"/>
      <c r="QMS97" s="14"/>
      <c r="QMT97" s="14"/>
      <c r="QMU97" s="14"/>
      <c r="QMV97" s="14"/>
      <c r="QMW97" s="14"/>
      <c r="QMX97" s="14"/>
      <c r="QMY97" s="14"/>
      <c r="QMZ97" s="14"/>
      <c r="QNA97" s="14"/>
      <c r="QNB97" s="14"/>
      <c r="QNC97" s="14"/>
      <c r="QND97" s="14"/>
      <c r="QNE97" s="14"/>
      <c r="QNF97" s="14"/>
      <c r="QNG97" s="14"/>
      <c r="QNH97" s="14"/>
      <c r="QNI97" s="14"/>
      <c r="QNJ97" s="14"/>
      <c r="QNK97" s="14"/>
      <c r="QNL97" s="14"/>
      <c r="QNM97" s="14"/>
      <c r="QNN97" s="14"/>
      <c r="QNO97" s="14"/>
      <c r="QNP97" s="14"/>
      <c r="QNQ97" s="14"/>
      <c r="QNR97" s="14"/>
      <c r="QNS97" s="14"/>
      <c r="QNT97" s="14"/>
      <c r="QNU97" s="14"/>
      <c r="QNV97" s="14"/>
      <c r="QNW97" s="14"/>
      <c r="QNX97" s="14"/>
      <c r="QNY97" s="14"/>
      <c r="QNZ97" s="14"/>
      <c r="QOA97" s="14"/>
      <c r="QOB97" s="14"/>
      <c r="QOC97" s="14"/>
      <c r="QOD97" s="14"/>
      <c r="QOE97" s="14"/>
      <c r="QOF97" s="14"/>
      <c r="QOG97" s="14"/>
      <c r="QOH97" s="14"/>
      <c r="QOI97" s="14"/>
      <c r="QOJ97" s="14"/>
      <c r="QOK97" s="14"/>
      <c r="QOL97" s="14"/>
      <c r="QOM97" s="14"/>
      <c r="QON97" s="14"/>
      <c r="QOO97" s="14"/>
      <c r="QOP97" s="14"/>
      <c r="QOQ97" s="14"/>
      <c r="QOR97" s="14"/>
      <c r="QOS97" s="14"/>
      <c r="QOT97" s="14"/>
      <c r="QOU97" s="14"/>
      <c r="QOV97" s="14"/>
      <c r="QOW97" s="14"/>
      <c r="QOX97" s="14"/>
      <c r="QOY97" s="14"/>
      <c r="QOZ97" s="14"/>
      <c r="QPA97" s="14"/>
      <c r="QPB97" s="14"/>
      <c r="QPC97" s="14"/>
      <c r="QPD97" s="14"/>
      <c r="QPE97" s="14"/>
      <c r="QPF97" s="14"/>
      <c r="QPG97" s="14"/>
      <c r="QPH97" s="14"/>
      <c r="QPI97" s="14"/>
      <c r="QPJ97" s="14"/>
      <c r="QPK97" s="14"/>
      <c r="QPL97" s="14"/>
      <c r="QPM97" s="14"/>
      <c r="QPN97" s="14"/>
      <c r="QPO97" s="14"/>
      <c r="QPP97" s="14"/>
      <c r="QPQ97" s="14"/>
      <c r="QPR97" s="14"/>
      <c r="QPS97" s="14"/>
      <c r="QPT97" s="14"/>
      <c r="QPU97" s="14"/>
      <c r="QPV97" s="14"/>
      <c r="QPW97" s="14"/>
      <c r="QPX97" s="14"/>
      <c r="QPY97" s="14"/>
      <c r="QPZ97" s="14"/>
      <c r="QQA97" s="14"/>
      <c r="QQB97" s="14"/>
      <c r="QQC97" s="14"/>
      <c r="QQD97" s="14"/>
      <c r="QQE97" s="14"/>
      <c r="QQF97" s="14"/>
      <c r="QQG97" s="14"/>
      <c r="QQH97" s="14"/>
      <c r="QQI97" s="14"/>
      <c r="QQJ97" s="14"/>
      <c r="QQK97" s="14"/>
      <c r="QQL97" s="14"/>
      <c r="QQM97" s="14"/>
      <c r="QQN97" s="14"/>
      <c r="QQO97" s="14"/>
      <c r="QQP97" s="14"/>
      <c r="QQQ97" s="14"/>
      <c r="QQR97" s="14"/>
      <c r="QQS97" s="14"/>
      <c r="QQT97" s="14"/>
      <c r="QQU97" s="14"/>
      <c r="QQV97" s="14"/>
      <c r="QQW97" s="14"/>
      <c r="QQX97" s="14"/>
      <c r="QQY97" s="14"/>
      <c r="QQZ97" s="14"/>
      <c r="QRA97" s="14"/>
      <c r="QRB97" s="14"/>
      <c r="QRC97" s="14"/>
      <c r="QRD97" s="14"/>
      <c r="QRE97" s="14"/>
      <c r="QRF97" s="14"/>
      <c r="QRG97" s="14"/>
      <c r="QRH97" s="14"/>
      <c r="QRI97" s="14"/>
      <c r="QRJ97" s="14"/>
      <c r="QRK97" s="14"/>
      <c r="QRL97" s="14"/>
      <c r="QRM97" s="14"/>
      <c r="QRN97" s="14"/>
      <c r="QRO97" s="14"/>
      <c r="QRP97" s="14"/>
      <c r="QRQ97" s="14"/>
      <c r="QRR97" s="14"/>
      <c r="QRS97" s="14"/>
      <c r="QRT97" s="14"/>
      <c r="QRU97" s="14"/>
      <c r="QRV97" s="14"/>
      <c r="QRW97" s="14"/>
      <c r="QRX97" s="14"/>
      <c r="QRY97" s="14"/>
      <c r="QRZ97" s="14"/>
      <c r="QSA97" s="14"/>
      <c r="QSB97" s="14"/>
      <c r="QSC97" s="14"/>
      <c r="QSD97" s="14"/>
      <c r="QSE97" s="14"/>
      <c r="QSF97" s="14"/>
      <c r="QSG97" s="14"/>
      <c r="QSH97" s="14"/>
      <c r="QSI97" s="14"/>
      <c r="QSJ97" s="14"/>
      <c r="QSK97" s="14"/>
      <c r="QSL97" s="14"/>
      <c r="QSM97" s="14"/>
      <c r="QSN97" s="14"/>
      <c r="QSO97" s="14"/>
      <c r="QSP97" s="14"/>
      <c r="QSQ97" s="14"/>
      <c r="QSR97" s="14"/>
      <c r="QSS97" s="14"/>
      <c r="QST97" s="14"/>
      <c r="QSU97" s="14"/>
      <c r="QSV97" s="14"/>
      <c r="QSW97" s="14"/>
      <c r="QSX97" s="14"/>
      <c r="QSY97" s="14"/>
      <c r="QSZ97" s="14"/>
      <c r="QTA97" s="14"/>
      <c r="QTB97" s="14"/>
      <c r="QTC97" s="14"/>
      <c r="QTD97" s="14"/>
      <c r="QTE97" s="14"/>
      <c r="QTF97" s="14"/>
      <c r="QTG97" s="14"/>
      <c r="QTH97" s="14"/>
      <c r="QTI97" s="14"/>
      <c r="QTJ97" s="14"/>
      <c r="QTK97" s="14"/>
      <c r="QTL97" s="14"/>
      <c r="QTM97" s="14"/>
      <c r="QTN97" s="14"/>
      <c r="QTO97" s="14"/>
      <c r="QTP97" s="14"/>
      <c r="QTQ97" s="14"/>
      <c r="QTR97" s="14"/>
      <c r="QTS97" s="14"/>
      <c r="QTT97" s="14"/>
      <c r="QTU97" s="14"/>
      <c r="QTV97" s="14"/>
      <c r="QTW97" s="14"/>
      <c r="QTX97" s="14"/>
      <c r="QTY97" s="14"/>
      <c r="QTZ97" s="14"/>
      <c r="QUA97" s="14"/>
      <c r="QUB97" s="14"/>
      <c r="QUC97" s="14"/>
      <c r="QUD97" s="14"/>
      <c r="QUE97" s="14"/>
      <c r="QUF97" s="14"/>
      <c r="QUG97" s="14"/>
      <c r="QUH97" s="14"/>
      <c r="QUI97" s="14"/>
      <c r="QUJ97" s="14"/>
      <c r="QUK97" s="14"/>
      <c r="QUL97" s="14"/>
      <c r="QUM97" s="14"/>
      <c r="QUN97" s="14"/>
      <c r="QUO97" s="14"/>
      <c r="QUP97" s="14"/>
      <c r="QUQ97" s="14"/>
      <c r="QUR97" s="14"/>
      <c r="QUS97" s="14"/>
      <c r="QUT97" s="14"/>
      <c r="QUU97" s="14"/>
      <c r="QUV97" s="14"/>
      <c r="QUW97" s="14"/>
      <c r="QUX97" s="14"/>
      <c r="QUY97" s="14"/>
      <c r="QUZ97" s="14"/>
      <c r="QVA97" s="14"/>
      <c r="QVB97" s="14"/>
      <c r="QVC97" s="14"/>
      <c r="QVD97" s="14"/>
      <c r="QVE97" s="14"/>
      <c r="QVF97" s="14"/>
      <c r="QVG97" s="14"/>
      <c r="QVH97" s="14"/>
      <c r="QVI97" s="14"/>
      <c r="QVJ97" s="14"/>
      <c r="QVK97" s="14"/>
      <c r="QVL97" s="14"/>
      <c r="QVM97" s="14"/>
      <c r="QVN97" s="14"/>
      <c r="QVO97" s="14"/>
      <c r="QVP97" s="14"/>
      <c r="QVQ97" s="14"/>
      <c r="QVR97" s="14"/>
      <c r="QVS97" s="14"/>
      <c r="QVT97" s="14"/>
      <c r="QVU97" s="14"/>
      <c r="QVV97" s="14"/>
      <c r="QVW97" s="14"/>
      <c r="QVX97" s="14"/>
      <c r="QVY97" s="14"/>
      <c r="QVZ97" s="14"/>
      <c r="QWA97" s="14"/>
      <c r="QWB97" s="14"/>
      <c r="QWC97" s="14"/>
      <c r="QWD97" s="14"/>
      <c r="QWE97" s="14"/>
      <c r="QWF97" s="14"/>
      <c r="QWG97" s="14"/>
      <c r="QWH97" s="14"/>
      <c r="QWI97" s="14"/>
      <c r="QWJ97" s="14"/>
      <c r="QWK97" s="14"/>
      <c r="QWL97" s="14"/>
      <c r="QWM97" s="14"/>
      <c r="QWN97" s="14"/>
      <c r="QWO97" s="14"/>
      <c r="QWP97" s="14"/>
      <c r="QWQ97" s="14"/>
      <c r="QWR97" s="14"/>
      <c r="QWS97" s="14"/>
      <c r="QWT97" s="14"/>
      <c r="QWU97" s="14"/>
      <c r="QWV97" s="14"/>
      <c r="QWW97" s="14"/>
      <c r="QWX97" s="14"/>
      <c r="QWY97" s="14"/>
      <c r="QWZ97" s="14"/>
      <c r="QXA97" s="14"/>
      <c r="QXB97" s="14"/>
      <c r="QXC97" s="14"/>
      <c r="QXD97" s="14"/>
      <c r="QXE97" s="14"/>
      <c r="QXF97" s="14"/>
      <c r="QXG97" s="14"/>
      <c r="QXH97" s="14"/>
      <c r="QXI97" s="14"/>
      <c r="QXJ97" s="14"/>
      <c r="QXK97" s="14"/>
      <c r="QXL97" s="14"/>
      <c r="QXM97" s="14"/>
      <c r="QXN97" s="14"/>
      <c r="QXO97" s="14"/>
      <c r="QXP97" s="14"/>
      <c r="QXQ97" s="14"/>
      <c r="QXR97" s="14"/>
      <c r="QXS97" s="14"/>
      <c r="QXT97" s="14"/>
      <c r="QXU97" s="14"/>
      <c r="QXV97" s="14"/>
      <c r="QXW97" s="14"/>
      <c r="QXX97" s="14"/>
      <c r="QXY97" s="14"/>
      <c r="QXZ97" s="14"/>
      <c r="QYA97" s="14"/>
      <c r="QYB97" s="14"/>
      <c r="QYC97" s="14"/>
      <c r="QYD97" s="14"/>
      <c r="QYE97" s="14"/>
      <c r="QYF97" s="14"/>
      <c r="QYG97" s="14"/>
      <c r="QYH97" s="14"/>
      <c r="QYI97" s="14"/>
      <c r="QYJ97" s="14"/>
      <c r="QYK97" s="14"/>
      <c r="QYL97" s="14"/>
      <c r="QYM97" s="14"/>
      <c r="QYN97" s="14"/>
      <c r="QYO97" s="14"/>
      <c r="QYP97" s="14"/>
      <c r="QYQ97" s="14"/>
      <c r="QYR97" s="14"/>
      <c r="QYS97" s="14"/>
      <c r="QYT97" s="14"/>
      <c r="QYU97" s="14"/>
      <c r="QYV97" s="14"/>
      <c r="QYW97" s="14"/>
      <c r="QYX97" s="14"/>
      <c r="QYY97" s="14"/>
      <c r="QYZ97" s="14"/>
      <c r="QZA97" s="14"/>
      <c r="QZB97" s="14"/>
      <c r="QZC97" s="14"/>
      <c r="QZD97" s="14"/>
      <c r="QZE97" s="14"/>
      <c r="QZF97" s="14"/>
      <c r="QZG97" s="14"/>
      <c r="QZH97" s="14"/>
      <c r="QZI97" s="14"/>
      <c r="QZJ97" s="14"/>
      <c r="QZK97" s="14"/>
      <c r="QZL97" s="14"/>
      <c r="QZM97" s="14"/>
      <c r="QZN97" s="14"/>
      <c r="QZO97" s="14"/>
      <c r="QZP97" s="14"/>
      <c r="QZQ97" s="14"/>
      <c r="QZR97" s="14"/>
      <c r="QZS97" s="14"/>
      <c r="QZT97" s="14"/>
      <c r="QZU97" s="14"/>
      <c r="QZV97" s="14"/>
      <c r="QZW97" s="14"/>
      <c r="QZX97" s="14"/>
      <c r="QZY97" s="14"/>
      <c r="QZZ97" s="14"/>
      <c r="RAA97" s="14"/>
      <c r="RAB97" s="14"/>
      <c r="RAC97" s="14"/>
      <c r="RAD97" s="14"/>
      <c r="RAE97" s="14"/>
      <c r="RAF97" s="14"/>
      <c r="RAG97" s="14"/>
      <c r="RAH97" s="14"/>
      <c r="RAI97" s="14"/>
      <c r="RAJ97" s="14"/>
      <c r="RAK97" s="14"/>
      <c r="RAL97" s="14"/>
      <c r="RAM97" s="14"/>
      <c r="RAN97" s="14"/>
      <c r="RAO97" s="14"/>
      <c r="RAP97" s="14"/>
      <c r="RAQ97" s="14"/>
      <c r="RAR97" s="14"/>
      <c r="RAS97" s="14"/>
      <c r="RAT97" s="14"/>
      <c r="RAU97" s="14"/>
      <c r="RAV97" s="14"/>
      <c r="RAW97" s="14"/>
      <c r="RAX97" s="14"/>
      <c r="RAY97" s="14"/>
      <c r="RAZ97" s="14"/>
      <c r="RBA97" s="14"/>
      <c r="RBB97" s="14"/>
      <c r="RBC97" s="14"/>
      <c r="RBD97" s="14"/>
      <c r="RBE97" s="14"/>
      <c r="RBF97" s="14"/>
      <c r="RBG97" s="14"/>
      <c r="RBH97" s="14"/>
      <c r="RBI97" s="14"/>
      <c r="RBJ97" s="14"/>
      <c r="RBK97" s="14"/>
      <c r="RBL97" s="14"/>
      <c r="RBM97" s="14"/>
      <c r="RBN97" s="14"/>
      <c r="RBO97" s="14"/>
      <c r="RBP97" s="14"/>
      <c r="RBQ97" s="14"/>
      <c r="RBR97" s="14"/>
      <c r="RBS97" s="14"/>
      <c r="RBT97" s="14"/>
      <c r="RBU97" s="14"/>
      <c r="RBV97" s="14"/>
      <c r="RBW97" s="14"/>
      <c r="RBX97" s="14"/>
      <c r="RBY97" s="14"/>
      <c r="RBZ97" s="14"/>
      <c r="RCA97" s="14"/>
      <c r="RCB97" s="14"/>
      <c r="RCC97" s="14"/>
      <c r="RCD97" s="14"/>
      <c r="RCE97" s="14"/>
      <c r="RCF97" s="14"/>
      <c r="RCG97" s="14"/>
      <c r="RCH97" s="14"/>
      <c r="RCI97" s="14"/>
      <c r="RCJ97" s="14"/>
      <c r="RCK97" s="14"/>
      <c r="RCL97" s="14"/>
      <c r="RCM97" s="14"/>
      <c r="RCN97" s="14"/>
      <c r="RCO97" s="14"/>
      <c r="RCP97" s="14"/>
      <c r="RCQ97" s="14"/>
      <c r="RCR97" s="14"/>
      <c r="RCS97" s="14"/>
      <c r="RCT97" s="14"/>
      <c r="RCU97" s="14"/>
      <c r="RCV97" s="14"/>
      <c r="RCW97" s="14"/>
      <c r="RCX97" s="14"/>
      <c r="RCY97" s="14"/>
      <c r="RCZ97" s="14"/>
      <c r="RDA97" s="14"/>
      <c r="RDB97" s="14"/>
      <c r="RDC97" s="14"/>
      <c r="RDD97" s="14"/>
      <c r="RDE97" s="14"/>
      <c r="RDF97" s="14"/>
      <c r="RDG97" s="14"/>
      <c r="RDH97" s="14"/>
      <c r="RDI97" s="14"/>
      <c r="RDJ97" s="14"/>
      <c r="RDK97" s="14"/>
      <c r="RDL97" s="14"/>
      <c r="RDM97" s="14"/>
      <c r="RDN97" s="14"/>
      <c r="RDO97" s="14"/>
      <c r="RDP97" s="14"/>
      <c r="RDQ97" s="14"/>
      <c r="RDR97" s="14"/>
      <c r="RDS97" s="14"/>
      <c r="RDT97" s="14"/>
      <c r="RDU97" s="14"/>
      <c r="RDV97" s="14"/>
      <c r="RDW97" s="14"/>
      <c r="RDX97" s="14"/>
      <c r="RDY97" s="14"/>
      <c r="RDZ97" s="14"/>
      <c r="REA97" s="14"/>
      <c r="REB97" s="14"/>
      <c r="REC97" s="14"/>
      <c r="RED97" s="14"/>
      <c r="REE97" s="14"/>
      <c r="REF97" s="14"/>
      <c r="REG97" s="14"/>
      <c r="REH97" s="14"/>
      <c r="REI97" s="14"/>
      <c r="REJ97" s="14"/>
      <c r="REK97" s="14"/>
      <c r="REL97" s="14"/>
      <c r="REM97" s="14"/>
      <c r="REN97" s="14"/>
      <c r="REO97" s="14"/>
      <c r="REP97" s="14"/>
      <c r="REQ97" s="14"/>
      <c r="RER97" s="14"/>
      <c r="RES97" s="14"/>
      <c r="RET97" s="14"/>
      <c r="REU97" s="14"/>
      <c r="REV97" s="14"/>
      <c r="REW97" s="14"/>
      <c r="REX97" s="14"/>
      <c r="REY97" s="14"/>
      <c r="REZ97" s="14"/>
      <c r="RFA97" s="14"/>
      <c r="RFB97" s="14"/>
      <c r="RFC97" s="14"/>
      <c r="RFD97" s="14"/>
      <c r="RFE97" s="14"/>
      <c r="RFF97" s="14"/>
      <c r="RFG97" s="14"/>
      <c r="RFH97" s="14"/>
      <c r="RFI97" s="14"/>
      <c r="RFJ97" s="14"/>
      <c r="RFK97" s="14"/>
      <c r="RFL97" s="14"/>
      <c r="RFM97" s="14"/>
      <c r="RFN97" s="14"/>
      <c r="RFO97" s="14"/>
      <c r="RFP97" s="14"/>
      <c r="RFQ97" s="14"/>
      <c r="RFR97" s="14"/>
      <c r="RFS97" s="14"/>
      <c r="RFT97" s="14"/>
      <c r="RFU97" s="14"/>
      <c r="RFV97" s="14"/>
      <c r="RFW97" s="14"/>
      <c r="RFX97" s="14"/>
      <c r="RFY97" s="14"/>
      <c r="RFZ97" s="14"/>
      <c r="RGA97" s="14"/>
      <c r="RGB97" s="14"/>
      <c r="RGC97" s="14"/>
      <c r="RGD97" s="14"/>
      <c r="RGE97" s="14"/>
      <c r="RGF97" s="14"/>
      <c r="RGG97" s="14"/>
      <c r="RGH97" s="14"/>
      <c r="RGI97" s="14"/>
      <c r="RGJ97" s="14"/>
      <c r="RGK97" s="14"/>
      <c r="RGL97" s="14"/>
      <c r="RGM97" s="14"/>
      <c r="RGN97" s="14"/>
      <c r="RGO97" s="14"/>
      <c r="RGP97" s="14"/>
      <c r="RGQ97" s="14"/>
      <c r="RGR97" s="14"/>
      <c r="RGS97" s="14"/>
      <c r="RGT97" s="14"/>
      <c r="RGU97" s="14"/>
      <c r="RGV97" s="14"/>
      <c r="RGW97" s="14"/>
      <c r="RGX97" s="14"/>
      <c r="RGY97" s="14"/>
      <c r="RGZ97" s="14"/>
      <c r="RHA97" s="14"/>
      <c r="RHB97" s="14"/>
      <c r="RHC97" s="14"/>
      <c r="RHD97" s="14"/>
      <c r="RHE97" s="14"/>
      <c r="RHF97" s="14"/>
      <c r="RHG97" s="14"/>
      <c r="RHH97" s="14"/>
      <c r="RHI97" s="14"/>
      <c r="RHJ97" s="14"/>
      <c r="RHK97" s="14"/>
      <c r="RHL97" s="14"/>
      <c r="RHM97" s="14"/>
      <c r="RHN97" s="14"/>
      <c r="RHO97" s="14"/>
      <c r="RHP97" s="14"/>
      <c r="RHQ97" s="14"/>
      <c r="RHR97" s="14"/>
      <c r="RHS97" s="14"/>
      <c r="RHT97" s="14"/>
      <c r="RHU97" s="14"/>
      <c r="RHV97" s="14"/>
      <c r="RHW97" s="14"/>
      <c r="RHX97" s="14"/>
      <c r="RHY97" s="14"/>
      <c r="RHZ97" s="14"/>
      <c r="RIA97" s="14"/>
      <c r="RIB97" s="14"/>
      <c r="RIC97" s="14"/>
      <c r="RID97" s="14"/>
      <c r="RIE97" s="14"/>
      <c r="RIF97" s="14"/>
      <c r="RIG97" s="14"/>
      <c r="RIH97" s="14"/>
      <c r="RII97" s="14"/>
      <c r="RIJ97" s="14"/>
      <c r="RIK97" s="14"/>
      <c r="RIL97" s="14"/>
      <c r="RIM97" s="14"/>
      <c r="RIN97" s="14"/>
      <c r="RIO97" s="14"/>
      <c r="RIP97" s="14"/>
      <c r="RIQ97" s="14"/>
      <c r="RIR97" s="14"/>
      <c r="RIS97" s="14"/>
      <c r="RIT97" s="14"/>
      <c r="RIU97" s="14"/>
      <c r="RIV97" s="14"/>
      <c r="RIW97" s="14"/>
      <c r="RIX97" s="14"/>
      <c r="RIY97" s="14"/>
      <c r="RIZ97" s="14"/>
      <c r="RJA97" s="14"/>
      <c r="RJB97" s="14"/>
      <c r="RJC97" s="14"/>
      <c r="RJD97" s="14"/>
      <c r="RJE97" s="14"/>
      <c r="RJF97" s="14"/>
      <c r="RJG97" s="14"/>
      <c r="RJH97" s="14"/>
      <c r="RJI97" s="14"/>
      <c r="RJJ97" s="14"/>
      <c r="RJK97" s="14"/>
      <c r="RJL97" s="14"/>
      <c r="RJM97" s="14"/>
      <c r="RJN97" s="14"/>
      <c r="RJO97" s="14"/>
      <c r="RJP97" s="14"/>
      <c r="RJQ97" s="14"/>
      <c r="RJR97" s="14"/>
      <c r="RJS97" s="14"/>
      <c r="RJT97" s="14"/>
      <c r="RJU97" s="14"/>
      <c r="RJV97" s="14"/>
      <c r="RJW97" s="14"/>
      <c r="RJX97" s="14"/>
      <c r="RJY97" s="14"/>
      <c r="RJZ97" s="14"/>
      <c r="RKA97" s="14"/>
      <c r="RKB97" s="14"/>
      <c r="RKC97" s="14"/>
      <c r="RKD97" s="14"/>
      <c r="RKE97" s="14"/>
      <c r="RKF97" s="14"/>
      <c r="RKG97" s="14"/>
      <c r="RKH97" s="14"/>
      <c r="RKI97" s="14"/>
      <c r="RKJ97" s="14"/>
      <c r="RKK97" s="14"/>
      <c r="RKL97" s="14"/>
      <c r="RKM97" s="14"/>
      <c r="RKN97" s="14"/>
      <c r="RKO97" s="14"/>
      <c r="RKP97" s="14"/>
      <c r="RKQ97" s="14"/>
      <c r="RKR97" s="14"/>
      <c r="RKS97" s="14"/>
      <c r="RKT97" s="14"/>
      <c r="RKU97" s="14"/>
      <c r="RKV97" s="14"/>
      <c r="RKW97" s="14"/>
      <c r="RKX97" s="14"/>
      <c r="RKY97" s="14"/>
      <c r="RKZ97" s="14"/>
      <c r="RLA97" s="14"/>
      <c r="RLB97" s="14"/>
      <c r="RLC97" s="14"/>
      <c r="RLD97" s="14"/>
      <c r="RLE97" s="14"/>
      <c r="RLF97" s="14"/>
      <c r="RLG97" s="14"/>
      <c r="RLH97" s="14"/>
      <c r="RLI97" s="14"/>
      <c r="RLJ97" s="14"/>
      <c r="RLK97" s="14"/>
      <c r="RLL97" s="14"/>
      <c r="RLM97" s="14"/>
      <c r="RLN97" s="14"/>
      <c r="RLO97" s="14"/>
      <c r="RLP97" s="14"/>
      <c r="RLQ97" s="14"/>
      <c r="RLR97" s="14"/>
      <c r="RLS97" s="14"/>
      <c r="RLT97" s="14"/>
      <c r="RLU97" s="14"/>
      <c r="RLV97" s="14"/>
      <c r="RLW97" s="14"/>
      <c r="RLX97" s="14"/>
      <c r="RLY97" s="14"/>
      <c r="RLZ97" s="14"/>
      <c r="RMA97" s="14"/>
      <c r="RMB97" s="14"/>
      <c r="RMC97" s="14"/>
      <c r="RMD97" s="14"/>
      <c r="RME97" s="14"/>
      <c r="RMF97" s="14"/>
      <c r="RMG97" s="14"/>
      <c r="RMH97" s="14"/>
      <c r="RMI97" s="14"/>
      <c r="RMJ97" s="14"/>
      <c r="RMK97" s="14"/>
      <c r="RML97" s="14"/>
      <c r="RMM97" s="14"/>
      <c r="RMN97" s="14"/>
      <c r="RMO97" s="14"/>
      <c r="RMP97" s="14"/>
      <c r="RMQ97" s="14"/>
      <c r="RMR97" s="14"/>
      <c r="RMS97" s="14"/>
      <c r="RMT97" s="14"/>
      <c r="RMU97" s="14"/>
      <c r="RMV97" s="14"/>
      <c r="RMW97" s="14"/>
      <c r="RMX97" s="14"/>
      <c r="RMY97" s="14"/>
      <c r="RMZ97" s="14"/>
      <c r="RNA97" s="14"/>
      <c r="RNB97" s="14"/>
      <c r="RNC97" s="14"/>
      <c r="RND97" s="14"/>
      <c r="RNE97" s="14"/>
      <c r="RNF97" s="14"/>
      <c r="RNG97" s="14"/>
      <c r="RNH97" s="14"/>
      <c r="RNI97" s="14"/>
      <c r="RNJ97" s="14"/>
      <c r="RNK97" s="14"/>
      <c r="RNL97" s="14"/>
      <c r="RNM97" s="14"/>
      <c r="RNN97" s="14"/>
      <c r="RNO97" s="14"/>
      <c r="RNP97" s="14"/>
      <c r="RNQ97" s="14"/>
      <c r="RNR97" s="14"/>
      <c r="RNS97" s="14"/>
      <c r="RNT97" s="14"/>
      <c r="RNU97" s="14"/>
      <c r="RNV97" s="14"/>
      <c r="RNW97" s="14"/>
      <c r="RNX97" s="14"/>
      <c r="RNY97" s="14"/>
      <c r="RNZ97" s="14"/>
      <c r="ROA97" s="14"/>
      <c r="ROB97" s="14"/>
      <c r="ROC97" s="14"/>
      <c r="ROD97" s="14"/>
      <c r="ROE97" s="14"/>
      <c r="ROF97" s="14"/>
      <c r="ROG97" s="14"/>
      <c r="ROH97" s="14"/>
      <c r="ROI97" s="14"/>
      <c r="ROJ97" s="14"/>
      <c r="ROK97" s="14"/>
      <c r="ROL97" s="14"/>
      <c r="ROM97" s="14"/>
      <c r="RON97" s="14"/>
      <c r="ROO97" s="14"/>
      <c r="ROP97" s="14"/>
      <c r="ROQ97" s="14"/>
      <c r="ROR97" s="14"/>
      <c r="ROS97" s="14"/>
      <c r="ROT97" s="14"/>
      <c r="ROU97" s="14"/>
      <c r="ROV97" s="14"/>
      <c r="ROW97" s="14"/>
      <c r="ROX97" s="14"/>
      <c r="ROY97" s="14"/>
      <c r="ROZ97" s="14"/>
      <c r="RPA97" s="14"/>
      <c r="RPB97" s="14"/>
      <c r="RPC97" s="14"/>
      <c r="RPD97" s="14"/>
      <c r="RPE97" s="14"/>
      <c r="RPF97" s="14"/>
      <c r="RPG97" s="14"/>
      <c r="RPH97" s="14"/>
      <c r="RPI97" s="14"/>
      <c r="RPJ97" s="14"/>
      <c r="RPK97" s="14"/>
      <c r="RPL97" s="14"/>
      <c r="RPM97" s="14"/>
      <c r="RPN97" s="14"/>
      <c r="RPO97" s="14"/>
      <c r="RPP97" s="14"/>
      <c r="RPQ97" s="14"/>
      <c r="RPR97" s="14"/>
      <c r="RPS97" s="14"/>
      <c r="RPT97" s="14"/>
      <c r="RPU97" s="14"/>
      <c r="RPV97" s="14"/>
      <c r="RPW97" s="14"/>
      <c r="RPX97" s="14"/>
      <c r="RPY97" s="14"/>
      <c r="RPZ97" s="14"/>
      <c r="RQA97" s="14"/>
      <c r="RQB97" s="14"/>
      <c r="RQC97" s="14"/>
      <c r="RQD97" s="14"/>
      <c r="RQE97" s="14"/>
      <c r="RQF97" s="14"/>
      <c r="RQG97" s="14"/>
      <c r="RQH97" s="14"/>
      <c r="RQI97" s="14"/>
      <c r="RQJ97" s="14"/>
      <c r="RQK97" s="14"/>
      <c r="RQL97" s="14"/>
      <c r="RQM97" s="14"/>
      <c r="RQN97" s="14"/>
      <c r="RQO97" s="14"/>
      <c r="RQP97" s="14"/>
      <c r="RQQ97" s="14"/>
      <c r="RQR97" s="14"/>
      <c r="RQS97" s="14"/>
      <c r="RQT97" s="14"/>
      <c r="RQU97" s="14"/>
      <c r="RQV97" s="14"/>
      <c r="RQW97" s="14"/>
      <c r="RQX97" s="14"/>
      <c r="RQY97" s="14"/>
      <c r="RQZ97" s="14"/>
      <c r="RRA97" s="14"/>
      <c r="RRB97" s="14"/>
      <c r="RRC97" s="14"/>
      <c r="RRD97" s="14"/>
      <c r="RRE97" s="14"/>
      <c r="RRF97" s="14"/>
      <c r="RRG97" s="14"/>
      <c r="RRH97" s="14"/>
      <c r="RRI97" s="14"/>
      <c r="RRJ97" s="14"/>
      <c r="RRK97" s="14"/>
      <c r="RRL97" s="14"/>
      <c r="RRM97" s="14"/>
      <c r="RRN97" s="14"/>
      <c r="RRO97" s="14"/>
      <c r="RRP97" s="14"/>
      <c r="RRQ97" s="14"/>
      <c r="RRR97" s="14"/>
      <c r="RRS97" s="14"/>
      <c r="RRT97" s="14"/>
      <c r="RRU97" s="14"/>
      <c r="RRV97" s="14"/>
      <c r="RRW97" s="14"/>
      <c r="RRX97" s="14"/>
      <c r="RRY97" s="14"/>
      <c r="RRZ97" s="14"/>
      <c r="RSA97" s="14"/>
      <c r="RSB97" s="14"/>
      <c r="RSC97" s="14"/>
      <c r="RSD97" s="14"/>
      <c r="RSE97" s="14"/>
      <c r="RSF97" s="14"/>
      <c r="RSG97" s="14"/>
      <c r="RSH97" s="14"/>
      <c r="RSI97" s="14"/>
      <c r="RSJ97" s="14"/>
      <c r="RSK97" s="14"/>
      <c r="RSL97" s="14"/>
      <c r="RSM97" s="14"/>
      <c r="RSN97" s="14"/>
      <c r="RSO97" s="14"/>
      <c r="RSP97" s="14"/>
      <c r="RSQ97" s="14"/>
      <c r="RSR97" s="14"/>
      <c r="RSS97" s="14"/>
      <c r="RST97" s="14"/>
      <c r="RSU97" s="14"/>
      <c r="RSV97" s="14"/>
      <c r="RSW97" s="14"/>
      <c r="RSX97" s="14"/>
      <c r="RSY97" s="14"/>
      <c r="RSZ97" s="14"/>
      <c r="RTA97" s="14"/>
      <c r="RTB97" s="14"/>
      <c r="RTC97" s="14"/>
      <c r="RTD97" s="14"/>
      <c r="RTE97" s="14"/>
      <c r="RTF97" s="14"/>
      <c r="RTG97" s="14"/>
      <c r="RTH97" s="14"/>
      <c r="RTI97" s="14"/>
      <c r="RTJ97" s="14"/>
      <c r="RTK97" s="14"/>
      <c r="RTL97" s="14"/>
      <c r="RTM97" s="14"/>
      <c r="RTN97" s="14"/>
      <c r="RTO97" s="14"/>
      <c r="RTP97" s="14"/>
      <c r="RTQ97" s="14"/>
      <c r="RTR97" s="14"/>
      <c r="RTS97" s="14"/>
      <c r="RTT97" s="14"/>
      <c r="RTU97" s="14"/>
      <c r="RTV97" s="14"/>
      <c r="RTW97" s="14"/>
      <c r="RTX97" s="14"/>
      <c r="RTY97" s="14"/>
      <c r="RTZ97" s="14"/>
      <c r="RUA97" s="14"/>
      <c r="RUB97" s="14"/>
      <c r="RUC97" s="14"/>
      <c r="RUD97" s="14"/>
      <c r="RUE97" s="14"/>
      <c r="RUF97" s="14"/>
      <c r="RUG97" s="14"/>
      <c r="RUH97" s="14"/>
      <c r="RUI97" s="14"/>
      <c r="RUJ97" s="14"/>
      <c r="RUK97" s="14"/>
      <c r="RUL97" s="14"/>
      <c r="RUM97" s="14"/>
      <c r="RUN97" s="14"/>
      <c r="RUO97" s="14"/>
      <c r="RUP97" s="14"/>
      <c r="RUQ97" s="14"/>
      <c r="RUR97" s="14"/>
      <c r="RUS97" s="14"/>
      <c r="RUT97" s="14"/>
      <c r="RUU97" s="14"/>
      <c r="RUV97" s="14"/>
      <c r="RUW97" s="14"/>
      <c r="RUX97" s="14"/>
      <c r="RUY97" s="14"/>
      <c r="RUZ97" s="14"/>
      <c r="RVA97" s="14"/>
      <c r="RVB97" s="14"/>
      <c r="RVC97" s="14"/>
      <c r="RVD97" s="14"/>
      <c r="RVE97" s="14"/>
      <c r="RVF97" s="14"/>
      <c r="RVG97" s="14"/>
      <c r="RVH97" s="14"/>
      <c r="RVI97" s="14"/>
      <c r="RVJ97" s="14"/>
      <c r="RVK97" s="14"/>
      <c r="RVL97" s="14"/>
      <c r="RVM97" s="14"/>
      <c r="RVN97" s="14"/>
      <c r="RVO97" s="14"/>
      <c r="RVP97" s="14"/>
      <c r="RVQ97" s="14"/>
      <c r="RVR97" s="14"/>
      <c r="RVS97" s="14"/>
      <c r="RVT97" s="14"/>
      <c r="RVU97" s="14"/>
      <c r="RVV97" s="14"/>
      <c r="RVW97" s="14"/>
      <c r="RVX97" s="14"/>
      <c r="RVY97" s="14"/>
      <c r="RVZ97" s="14"/>
      <c r="RWA97" s="14"/>
      <c r="RWB97" s="14"/>
      <c r="RWC97" s="14"/>
      <c r="RWD97" s="14"/>
      <c r="RWE97" s="14"/>
      <c r="RWF97" s="14"/>
      <c r="RWG97" s="14"/>
      <c r="RWH97" s="14"/>
      <c r="RWI97" s="14"/>
      <c r="RWJ97" s="14"/>
      <c r="RWK97" s="14"/>
      <c r="RWL97" s="14"/>
      <c r="RWM97" s="14"/>
      <c r="RWN97" s="14"/>
      <c r="RWO97" s="14"/>
      <c r="RWP97" s="14"/>
      <c r="RWQ97" s="14"/>
      <c r="RWR97" s="14"/>
      <c r="RWS97" s="14"/>
      <c r="RWT97" s="14"/>
      <c r="RWU97" s="14"/>
      <c r="RWV97" s="14"/>
      <c r="RWW97" s="14"/>
      <c r="RWX97" s="14"/>
      <c r="RWY97" s="14"/>
      <c r="RWZ97" s="14"/>
      <c r="RXA97" s="14"/>
      <c r="RXB97" s="14"/>
      <c r="RXC97" s="14"/>
      <c r="RXD97" s="14"/>
      <c r="RXE97" s="14"/>
      <c r="RXF97" s="14"/>
      <c r="RXG97" s="14"/>
      <c r="RXH97" s="14"/>
      <c r="RXI97" s="14"/>
      <c r="RXJ97" s="14"/>
      <c r="RXK97" s="14"/>
      <c r="RXL97" s="14"/>
      <c r="RXM97" s="14"/>
      <c r="RXN97" s="14"/>
      <c r="RXO97" s="14"/>
      <c r="RXP97" s="14"/>
      <c r="RXQ97" s="14"/>
      <c r="RXR97" s="14"/>
      <c r="RXS97" s="14"/>
      <c r="RXT97" s="14"/>
      <c r="RXU97" s="14"/>
      <c r="RXV97" s="14"/>
      <c r="RXW97" s="14"/>
      <c r="RXX97" s="14"/>
      <c r="RXY97" s="14"/>
      <c r="RXZ97" s="14"/>
      <c r="RYA97" s="14"/>
      <c r="RYB97" s="14"/>
      <c r="RYC97" s="14"/>
      <c r="RYD97" s="14"/>
      <c r="RYE97" s="14"/>
      <c r="RYF97" s="14"/>
      <c r="RYG97" s="14"/>
      <c r="RYH97" s="14"/>
      <c r="RYI97" s="14"/>
      <c r="RYJ97" s="14"/>
      <c r="RYK97" s="14"/>
      <c r="RYL97" s="14"/>
      <c r="RYM97" s="14"/>
      <c r="RYN97" s="14"/>
      <c r="RYO97" s="14"/>
      <c r="RYP97" s="14"/>
      <c r="RYQ97" s="14"/>
      <c r="RYR97" s="14"/>
      <c r="RYS97" s="14"/>
      <c r="RYT97" s="14"/>
      <c r="RYU97" s="14"/>
      <c r="RYV97" s="14"/>
      <c r="RYW97" s="14"/>
      <c r="RYX97" s="14"/>
      <c r="RYY97" s="14"/>
      <c r="RYZ97" s="14"/>
      <c r="RZA97" s="14"/>
      <c r="RZB97" s="14"/>
      <c r="RZC97" s="14"/>
      <c r="RZD97" s="14"/>
      <c r="RZE97" s="14"/>
      <c r="RZF97" s="14"/>
      <c r="RZG97" s="14"/>
      <c r="RZH97" s="14"/>
      <c r="RZI97" s="14"/>
      <c r="RZJ97" s="14"/>
      <c r="RZK97" s="14"/>
      <c r="RZL97" s="14"/>
      <c r="RZM97" s="14"/>
      <c r="RZN97" s="14"/>
      <c r="RZO97" s="14"/>
      <c r="RZP97" s="14"/>
      <c r="RZQ97" s="14"/>
      <c r="RZR97" s="14"/>
      <c r="RZS97" s="14"/>
      <c r="RZT97" s="14"/>
      <c r="RZU97" s="14"/>
      <c r="RZV97" s="14"/>
      <c r="RZW97" s="14"/>
      <c r="RZX97" s="14"/>
      <c r="RZY97" s="14"/>
      <c r="RZZ97" s="14"/>
      <c r="SAA97" s="14"/>
      <c r="SAB97" s="14"/>
      <c r="SAC97" s="14"/>
      <c r="SAD97" s="14"/>
      <c r="SAE97" s="14"/>
      <c r="SAF97" s="14"/>
      <c r="SAG97" s="14"/>
      <c r="SAH97" s="14"/>
      <c r="SAI97" s="14"/>
      <c r="SAJ97" s="14"/>
      <c r="SAK97" s="14"/>
      <c r="SAL97" s="14"/>
      <c r="SAM97" s="14"/>
      <c r="SAN97" s="14"/>
      <c r="SAO97" s="14"/>
      <c r="SAP97" s="14"/>
      <c r="SAQ97" s="14"/>
      <c r="SAR97" s="14"/>
      <c r="SAS97" s="14"/>
      <c r="SAT97" s="14"/>
      <c r="SAU97" s="14"/>
      <c r="SAV97" s="14"/>
      <c r="SAW97" s="14"/>
      <c r="SAX97" s="14"/>
      <c r="SAY97" s="14"/>
      <c r="SAZ97" s="14"/>
      <c r="SBA97" s="14"/>
      <c r="SBB97" s="14"/>
      <c r="SBC97" s="14"/>
      <c r="SBD97" s="14"/>
      <c r="SBE97" s="14"/>
      <c r="SBF97" s="14"/>
      <c r="SBG97" s="14"/>
      <c r="SBH97" s="14"/>
      <c r="SBI97" s="14"/>
      <c r="SBJ97" s="14"/>
      <c r="SBK97" s="14"/>
      <c r="SBL97" s="14"/>
      <c r="SBM97" s="14"/>
      <c r="SBN97" s="14"/>
      <c r="SBO97" s="14"/>
      <c r="SBP97" s="14"/>
      <c r="SBQ97" s="14"/>
      <c r="SBR97" s="14"/>
      <c r="SBS97" s="14"/>
      <c r="SBT97" s="14"/>
      <c r="SBU97" s="14"/>
      <c r="SBV97" s="14"/>
      <c r="SBW97" s="14"/>
      <c r="SBX97" s="14"/>
      <c r="SBY97" s="14"/>
      <c r="SBZ97" s="14"/>
      <c r="SCA97" s="14"/>
      <c r="SCB97" s="14"/>
      <c r="SCC97" s="14"/>
      <c r="SCD97" s="14"/>
      <c r="SCE97" s="14"/>
      <c r="SCF97" s="14"/>
      <c r="SCG97" s="14"/>
      <c r="SCH97" s="14"/>
      <c r="SCI97" s="14"/>
      <c r="SCJ97" s="14"/>
      <c r="SCK97" s="14"/>
      <c r="SCL97" s="14"/>
      <c r="SCM97" s="14"/>
      <c r="SCN97" s="14"/>
      <c r="SCO97" s="14"/>
      <c r="SCP97" s="14"/>
      <c r="SCQ97" s="14"/>
      <c r="SCR97" s="14"/>
      <c r="SCS97" s="14"/>
      <c r="SCT97" s="14"/>
      <c r="SCU97" s="14"/>
      <c r="SCV97" s="14"/>
      <c r="SCW97" s="14"/>
      <c r="SCX97" s="14"/>
      <c r="SCY97" s="14"/>
      <c r="SCZ97" s="14"/>
      <c r="SDA97" s="14"/>
      <c r="SDB97" s="14"/>
      <c r="SDC97" s="14"/>
      <c r="SDD97" s="14"/>
      <c r="SDE97" s="14"/>
      <c r="SDF97" s="14"/>
      <c r="SDG97" s="14"/>
      <c r="SDH97" s="14"/>
      <c r="SDI97" s="14"/>
      <c r="SDJ97" s="14"/>
      <c r="SDK97" s="14"/>
      <c r="SDL97" s="14"/>
      <c r="SDM97" s="14"/>
      <c r="SDN97" s="14"/>
      <c r="SDO97" s="14"/>
      <c r="SDP97" s="14"/>
      <c r="SDQ97" s="14"/>
      <c r="SDR97" s="14"/>
      <c r="SDS97" s="14"/>
      <c r="SDT97" s="14"/>
      <c r="SDU97" s="14"/>
      <c r="SDV97" s="14"/>
      <c r="SDW97" s="14"/>
      <c r="SDX97" s="14"/>
      <c r="SDY97" s="14"/>
      <c r="SDZ97" s="14"/>
      <c r="SEA97" s="14"/>
      <c r="SEB97" s="14"/>
      <c r="SEC97" s="14"/>
      <c r="SED97" s="14"/>
      <c r="SEE97" s="14"/>
      <c r="SEF97" s="14"/>
      <c r="SEG97" s="14"/>
      <c r="SEH97" s="14"/>
      <c r="SEI97" s="14"/>
      <c r="SEJ97" s="14"/>
      <c r="SEK97" s="14"/>
      <c r="SEL97" s="14"/>
      <c r="SEM97" s="14"/>
      <c r="SEN97" s="14"/>
      <c r="SEO97" s="14"/>
      <c r="SEP97" s="14"/>
      <c r="SEQ97" s="14"/>
      <c r="SER97" s="14"/>
      <c r="SES97" s="14"/>
      <c r="SET97" s="14"/>
      <c r="SEU97" s="14"/>
      <c r="SEV97" s="14"/>
      <c r="SEW97" s="14"/>
      <c r="SEX97" s="14"/>
      <c r="SEY97" s="14"/>
      <c r="SEZ97" s="14"/>
      <c r="SFA97" s="14"/>
      <c r="SFB97" s="14"/>
      <c r="SFC97" s="14"/>
      <c r="SFD97" s="14"/>
      <c r="SFE97" s="14"/>
      <c r="SFF97" s="14"/>
      <c r="SFG97" s="14"/>
      <c r="SFH97" s="14"/>
      <c r="SFI97" s="14"/>
      <c r="SFJ97" s="14"/>
      <c r="SFK97" s="14"/>
      <c r="SFL97" s="14"/>
      <c r="SFM97" s="14"/>
      <c r="SFN97" s="14"/>
      <c r="SFO97" s="14"/>
      <c r="SFP97" s="14"/>
      <c r="SFQ97" s="14"/>
      <c r="SFR97" s="14"/>
      <c r="SFS97" s="14"/>
      <c r="SFT97" s="14"/>
      <c r="SFU97" s="14"/>
      <c r="SFV97" s="14"/>
      <c r="SFW97" s="14"/>
      <c r="SFX97" s="14"/>
      <c r="SFY97" s="14"/>
      <c r="SFZ97" s="14"/>
      <c r="SGA97" s="14"/>
      <c r="SGB97" s="14"/>
      <c r="SGC97" s="14"/>
      <c r="SGD97" s="14"/>
      <c r="SGE97" s="14"/>
      <c r="SGF97" s="14"/>
      <c r="SGG97" s="14"/>
      <c r="SGH97" s="14"/>
      <c r="SGI97" s="14"/>
      <c r="SGJ97" s="14"/>
      <c r="SGK97" s="14"/>
      <c r="SGL97" s="14"/>
      <c r="SGM97" s="14"/>
      <c r="SGN97" s="14"/>
      <c r="SGO97" s="14"/>
      <c r="SGP97" s="14"/>
      <c r="SGQ97" s="14"/>
      <c r="SGR97" s="14"/>
      <c r="SGS97" s="14"/>
      <c r="SGT97" s="14"/>
      <c r="SGU97" s="14"/>
      <c r="SGV97" s="14"/>
      <c r="SGW97" s="14"/>
      <c r="SGX97" s="14"/>
      <c r="SGY97" s="14"/>
      <c r="SGZ97" s="14"/>
      <c r="SHA97" s="14"/>
      <c r="SHB97" s="14"/>
      <c r="SHC97" s="14"/>
      <c r="SHD97" s="14"/>
      <c r="SHE97" s="14"/>
      <c r="SHF97" s="14"/>
      <c r="SHG97" s="14"/>
      <c r="SHH97" s="14"/>
      <c r="SHI97" s="14"/>
      <c r="SHJ97" s="14"/>
      <c r="SHK97" s="14"/>
      <c r="SHL97" s="14"/>
      <c r="SHM97" s="14"/>
      <c r="SHN97" s="14"/>
      <c r="SHO97" s="14"/>
      <c r="SHP97" s="14"/>
      <c r="SHQ97" s="14"/>
      <c r="SHR97" s="14"/>
      <c r="SHS97" s="14"/>
      <c r="SHT97" s="14"/>
      <c r="SHU97" s="14"/>
      <c r="SHV97" s="14"/>
      <c r="SHW97" s="14"/>
      <c r="SHX97" s="14"/>
      <c r="SHY97" s="14"/>
      <c r="SHZ97" s="14"/>
      <c r="SIA97" s="14"/>
      <c r="SIB97" s="14"/>
      <c r="SIC97" s="14"/>
      <c r="SID97" s="14"/>
      <c r="SIE97" s="14"/>
      <c r="SIF97" s="14"/>
      <c r="SIG97" s="14"/>
      <c r="SIH97" s="14"/>
      <c r="SII97" s="14"/>
      <c r="SIJ97" s="14"/>
      <c r="SIK97" s="14"/>
      <c r="SIL97" s="14"/>
      <c r="SIM97" s="14"/>
      <c r="SIN97" s="14"/>
      <c r="SIO97" s="14"/>
      <c r="SIP97" s="14"/>
      <c r="SIQ97" s="14"/>
      <c r="SIR97" s="14"/>
      <c r="SIS97" s="14"/>
      <c r="SIT97" s="14"/>
      <c r="SIU97" s="14"/>
      <c r="SIV97" s="14"/>
      <c r="SIW97" s="14"/>
      <c r="SIX97" s="14"/>
      <c r="SIY97" s="14"/>
      <c r="SIZ97" s="14"/>
      <c r="SJA97" s="14"/>
      <c r="SJB97" s="14"/>
      <c r="SJC97" s="14"/>
      <c r="SJD97" s="14"/>
      <c r="SJE97" s="14"/>
      <c r="SJF97" s="14"/>
      <c r="SJG97" s="14"/>
      <c r="SJH97" s="14"/>
      <c r="SJI97" s="14"/>
      <c r="SJJ97" s="14"/>
      <c r="SJK97" s="14"/>
      <c r="SJL97" s="14"/>
      <c r="SJM97" s="14"/>
      <c r="SJN97" s="14"/>
      <c r="SJO97" s="14"/>
      <c r="SJP97" s="14"/>
      <c r="SJQ97" s="14"/>
      <c r="SJR97" s="14"/>
      <c r="SJS97" s="14"/>
      <c r="SJT97" s="14"/>
      <c r="SJU97" s="14"/>
      <c r="SJV97" s="14"/>
      <c r="SJW97" s="14"/>
      <c r="SJX97" s="14"/>
      <c r="SJY97" s="14"/>
      <c r="SJZ97" s="14"/>
      <c r="SKA97" s="14"/>
      <c r="SKB97" s="14"/>
      <c r="SKC97" s="14"/>
      <c r="SKD97" s="14"/>
      <c r="SKE97" s="14"/>
      <c r="SKF97" s="14"/>
      <c r="SKG97" s="14"/>
      <c r="SKH97" s="14"/>
      <c r="SKI97" s="14"/>
      <c r="SKJ97" s="14"/>
      <c r="SKK97" s="14"/>
      <c r="SKL97" s="14"/>
      <c r="SKM97" s="14"/>
      <c r="SKN97" s="14"/>
      <c r="SKO97" s="14"/>
      <c r="SKP97" s="14"/>
      <c r="SKQ97" s="14"/>
      <c r="SKR97" s="14"/>
      <c r="SKS97" s="14"/>
      <c r="SKT97" s="14"/>
      <c r="SKU97" s="14"/>
      <c r="SKV97" s="14"/>
      <c r="SKW97" s="14"/>
      <c r="SKX97" s="14"/>
      <c r="SKY97" s="14"/>
      <c r="SKZ97" s="14"/>
      <c r="SLA97" s="14"/>
      <c r="SLB97" s="14"/>
      <c r="SLC97" s="14"/>
      <c r="SLD97" s="14"/>
      <c r="SLE97" s="14"/>
      <c r="SLF97" s="14"/>
      <c r="SLG97" s="14"/>
      <c r="SLH97" s="14"/>
      <c r="SLI97" s="14"/>
      <c r="SLJ97" s="14"/>
      <c r="SLK97" s="14"/>
      <c r="SLL97" s="14"/>
      <c r="SLM97" s="14"/>
      <c r="SLN97" s="14"/>
      <c r="SLO97" s="14"/>
      <c r="SLP97" s="14"/>
      <c r="SLQ97" s="14"/>
      <c r="SLR97" s="14"/>
      <c r="SLS97" s="14"/>
      <c r="SLT97" s="14"/>
      <c r="SLU97" s="14"/>
      <c r="SLV97" s="14"/>
      <c r="SLW97" s="14"/>
      <c r="SLX97" s="14"/>
      <c r="SLY97" s="14"/>
      <c r="SLZ97" s="14"/>
      <c r="SMA97" s="14"/>
      <c r="SMB97" s="14"/>
      <c r="SMC97" s="14"/>
      <c r="SMD97" s="14"/>
      <c r="SME97" s="14"/>
      <c r="SMF97" s="14"/>
      <c r="SMG97" s="14"/>
      <c r="SMH97" s="14"/>
      <c r="SMI97" s="14"/>
      <c r="SMJ97" s="14"/>
      <c r="SMK97" s="14"/>
      <c r="SML97" s="14"/>
      <c r="SMM97" s="14"/>
      <c r="SMN97" s="14"/>
      <c r="SMO97" s="14"/>
      <c r="SMP97" s="14"/>
      <c r="SMQ97" s="14"/>
      <c r="SMR97" s="14"/>
      <c r="SMS97" s="14"/>
      <c r="SMT97" s="14"/>
      <c r="SMU97" s="14"/>
      <c r="SMV97" s="14"/>
      <c r="SMW97" s="14"/>
      <c r="SMX97" s="14"/>
      <c r="SMY97" s="14"/>
      <c r="SMZ97" s="14"/>
      <c r="SNA97" s="14"/>
      <c r="SNB97" s="14"/>
      <c r="SNC97" s="14"/>
      <c r="SND97" s="14"/>
      <c r="SNE97" s="14"/>
      <c r="SNF97" s="14"/>
      <c r="SNG97" s="14"/>
      <c r="SNH97" s="14"/>
      <c r="SNI97" s="14"/>
      <c r="SNJ97" s="14"/>
      <c r="SNK97" s="14"/>
      <c r="SNL97" s="14"/>
      <c r="SNM97" s="14"/>
      <c r="SNN97" s="14"/>
      <c r="SNO97" s="14"/>
      <c r="SNP97" s="14"/>
      <c r="SNQ97" s="14"/>
      <c r="SNR97" s="14"/>
      <c r="SNS97" s="14"/>
      <c r="SNT97" s="14"/>
      <c r="SNU97" s="14"/>
      <c r="SNV97" s="14"/>
      <c r="SNW97" s="14"/>
      <c r="SNX97" s="14"/>
      <c r="SNY97" s="14"/>
      <c r="SNZ97" s="14"/>
      <c r="SOA97" s="14"/>
      <c r="SOB97" s="14"/>
      <c r="SOC97" s="14"/>
      <c r="SOD97" s="14"/>
      <c r="SOE97" s="14"/>
      <c r="SOF97" s="14"/>
      <c r="SOG97" s="14"/>
      <c r="SOH97" s="14"/>
      <c r="SOI97" s="14"/>
      <c r="SOJ97" s="14"/>
      <c r="SOK97" s="14"/>
      <c r="SOL97" s="14"/>
      <c r="SOM97" s="14"/>
      <c r="SON97" s="14"/>
      <c r="SOO97" s="14"/>
      <c r="SOP97" s="14"/>
      <c r="SOQ97" s="14"/>
      <c r="SOR97" s="14"/>
      <c r="SOS97" s="14"/>
      <c r="SOT97" s="14"/>
      <c r="SOU97" s="14"/>
      <c r="SOV97" s="14"/>
      <c r="SOW97" s="14"/>
      <c r="SOX97" s="14"/>
      <c r="SOY97" s="14"/>
      <c r="SOZ97" s="14"/>
      <c r="SPA97" s="14"/>
      <c r="SPB97" s="14"/>
      <c r="SPC97" s="14"/>
      <c r="SPD97" s="14"/>
      <c r="SPE97" s="14"/>
      <c r="SPF97" s="14"/>
      <c r="SPG97" s="14"/>
      <c r="SPH97" s="14"/>
      <c r="SPI97" s="14"/>
      <c r="SPJ97" s="14"/>
      <c r="SPK97" s="14"/>
      <c r="SPL97" s="14"/>
      <c r="SPM97" s="14"/>
      <c r="SPN97" s="14"/>
      <c r="SPO97" s="14"/>
      <c r="SPP97" s="14"/>
      <c r="SPQ97" s="14"/>
      <c r="SPR97" s="14"/>
      <c r="SPS97" s="14"/>
      <c r="SPT97" s="14"/>
      <c r="SPU97" s="14"/>
      <c r="SPV97" s="14"/>
      <c r="SPW97" s="14"/>
      <c r="SPX97" s="14"/>
      <c r="SPY97" s="14"/>
      <c r="SPZ97" s="14"/>
      <c r="SQA97" s="14"/>
      <c r="SQB97" s="14"/>
      <c r="SQC97" s="14"/>
      <c r="SQD97" s="14"/>
      <c r="SQE97" s="14"/>
      <c r="SQF97" s="14"/>
      <c r="SQG97" s="14"/>
      <c r="SQH97" s="14"/>
      <c r="SQI97" s="14"/>
      <c r="SQJ97" s="14"/>
      <c r="SQK97" s="14"/>
      <c r="SQL97" s="14"/>
      <c r="SQM97" s="14"/>
      <c r="SQN97" s="14"/>
      <c r="SQO97" s="14"/>
      <c r="SQP97" s="14"/>
      <c r="SQQ97" s="14"/>
      <c r="SQR97" s="14"/>
      <c r="SQS97" s="14"/>
      <c r="SQT97" s="14"/>
      <c r="SQU97" s="14"/>
      <c r="SQV97" s="14"/>
      <c r="SQW97" s="14"/>
      <c r="SQX97" s="14"/>
      <c r="SQY97" s="14"/>
      <c r="SQZ97" s="14"/>
      <c r="SRA97" s="14"/>
      <c r="SRB97" s="14"/>
      <c r="SRC97" s="14"/>
      <c r="SRD97" s="14"/>
      <c r="SRE97" s="14"/>
      <c r="SRF97" s="14"/>
      <c r="SRG97" s="14"/>
      <c r="SRH97" s="14"/>
      <c r="SRI97" s="14"/>
      <c r="SRJ97" s="14"/>
      <c r="SRK97" s="14"/>
      <c r="SRL97" s="14"/>
      <c r="SRM97" s="14"/>
      <c r="SRN97" s="14"/>
      <c r="SRO97" s="14"/>
      <c r="SRP97" s="14"/>
      <c r="SRQ97" s="14"/>
      <c r="SRR97" s="14"/>
      <c r="SRS97" s="14"/>
      <c r="SRT97" s="14"/>
      <c r="SRU97" s="14"/>
      <c r="SRV97" s="14"/>
      <c r="SRW97" s="14"/>
      <c r="SRX97" s="14"/>
      <c r="SRY97" s="14"/>
      <c r="SRZ97" s="14"/>
      <c r="SSA97" s="14"/>
      <c r="SSB97" s="14"/>
      <c r="SSC97" s="14"/>
      <c r="SSD97" s="14"/>
      <c r="SSE97" s="14"/>
      <c r="SSF97" s="14"/>
      <c r="SSG97" s="14"/>
      <c r="SSH97" s="14"/>
      <c r="SSI97" s="14"/>
      <c r="SSJ97" s="14"/>
      <c r="SSK97" s="14"/>
      <c r="SSL97" s="14"/>
      <c r="SSM97" s="14"/>
      <c r="SSN97" s="14"/>
      <c r="SSO97" s="14"/>
      <c r="SSP97" s="14"/>
      <c r="SSQ97" s="14"/>
      <c r="SSR97" s="14"/>
      <c r="SSS97" s="14"/>
      <c r="SST97" s="14"/>
      <c r="SSU97" s="14"/>
      <c r="SSV97" s="14"/>
      <c r="SSW97" s="14"/>
      <c r="SSX97" s="14"/>
      <c r="SSY97" s="14"/>
      <c r="SSZ97" s="14"/>
      <c r="STA97" s="14"/>
      <c r="STB97" s="14"/>
      <c r="STC97" s="14"/>
      <c r="STD97" s="14"/>
      <c r="STE97" s="14"/>
      <c r="STF97" s="14"/>
      <c r="STG97" s="14"/>
      <c r="STH97" s="14"/>
      <c r="STI97" s="14"/>
      <c r="STJ97" s="14"/>
      <c r="STK97" s="14"/>
      <c r="STL97" s="14"/>
      <c r="STM97" s="14"/>
      <c r="STN97" s="14"/>
      <c r="STO97" s="14"/>
      <c r="STP97" s="14"/>
      <c r="STQ97" s="14"/>
      <c r="STR97" s="14"/>
      <c r="STS97" s="14"/>
      <c r="STT97" s="14"/>
      <c r="STU97" s="14"/>
      <c r="STV97" s="14"/>
      <c r="STW97" s="14"/>
      <c r="STX97" s="14"/>
      <c r="STY97" s="14"/>
      <c r="STZ97" s="14"/>
      <c r="SUA97" s="14"/>
      <c r="SUB97" s="14"/>
      <c r="SUC97" s="14"/>
      <c r="SUD97" s="14"/>
      <c r="SUE97" s="14"/>
      <c r="SUF97" s="14"/>
      <c r="SUG97" s="14"/>
      <c r="SUH97" s="14"/>
      <c r="SUI97" s="14"/>
      <c r="SUJ97" s="14"/>
      <c r="SUK97" s="14"/>
      <c r="SUL97" s="14"/>
      <c r="SUM97" s="14"/>
      <c r="SUN97" s="14"/>
      <c r="SUO97" s="14"/>
      <c r="SUP97" s="14"/>
      <c r="SUQ97" s="14"/>
      <c r="SUR97" s="14"/>
      <c r="SUS97" s="14"/>
      <c r="SUT97" s="14"/>
      <c r="SUU97" s="14"/>
      <c r="SUV97" s="14"/>
      <c r="SUW97" s="14"/>
      <c r="SUX97" s="14"/>
      <c r="SUY97" s="14"/>
      <c r="SUZ97" s="14"/>
      <c r="SVA97" s="14"/>
      <c r="SVB97" s="14"/>
      <c r="SVC97" s="14"/>
      <c r="SVD97" s="14"/>
      <c r="SVE97" s="14"/>
      <c r="SVF97" s="14"/>
      <c r="SVG97" s="14"/>
      <c r="SVH97" s="14"/>
      <c r="SVI97" s="14"/>
      <c r="SVJ97" s="14"/>
      <c r="SVK97" s="14"/>
      <c r="SVL97" s="14"/>
      <c r="SVM97" s="14"/>
      <c r="SVN97" s="14"/>
      <c r="SVO97" s="14"/>
      <c r="SVP97" s="14"/>
      <c r="SVQ97" s="14"/>
      <c r="SVR97" s="14"/>
      <c r="SVS97" s="14"/>
      <c r="SVT97" s="14"/>
      <c r="SVU97" s="14"/>
      <c r="SVV97" s="14"/>
      <c r="SVW97" s="14"/>
      <c r="SVX97" s="14"/>
      <c r="SVY97" s="14"/>
      <c r="SVZ97" s="14"/>
      <c r="SWA97" s="14"/>
      <c r="SWB97" s="14"/>
      <c r="SWC97" s="14"/>
      <c r="SWD97" s="14"/>
      <c r="SWE97" s="14"/>
      <c r="SWF97" s="14"/>
      <c r="SWG97" s="14"/>
      <c r="SWH97" s="14"/>
      <c r="SWI97" s="14"/>
      <c r="SWJ97" s="14"/>
      <c r="SWK97" s="14"/>
      <c r="SWL97" s="14"/>
      <c r="SWM97" s="14"/>
      <c r="SWN97" s="14"/>
      <c r="SWO97" s="14"/>
      <c r="SWP97" s="14"/>
      <c r="SWQ97" s="14"/>
      <c r="SWR97" s="14"/>
      <c r="SWS97" s="14"/>
      <c r="SWT97" s="14"/>
      <c r="SWU97" s="14"/>
      <c r="SWV97" s="14"/>
      <c r="SWW97" s="14"/>
      <c r="SWX97" s="14"/>
      <c r="SWY97" s="14"/>
      <c r="SWZ97" s="14"/>
      <c r="SXA97" s="14"/>
      <c r="SXB97" s="14"/>
      <c r="SXC97" s="14"/>
      <c r="SXD97" s="14"/>
      <c r="SXE97" s="14"/>
      <c r="SXF97" s="14"/>
      <c r="SXG97" s="14"/>
      <c r="SXH97" s="14"/>
      <c r="SXI97" s="14"/>
      <c r="SXJ97" s="14"/>
      <c r="SXK97" s="14"/>
      <c r="SXL97" s="14"/>
      <c r="SXM97" s="14"/>
      <c r="SXN97" s="14"/>
      <c r="SXO97" s="14"/>
      <c r="SXP97" s="14"/>
      <c r="SXQ97" s="14"/>
      <c r="SXR97" s="14"/>
      <c r="SXS97" s="14"/>
      <c r="SXT97" s="14"/>
      <c r="SXU97" s="14"/>
      <c r="SXV97" s="14"/>
      <c r="SXW97" s="14"/>
      <c r="SXX97" s="14"/>
      <c r="SXY97" s="14"/>
      <c r="SXZ97" s="14"/>
      <c r="SYA97" s="14"/>
      <c r="SYB97" s="14"/>
      <c r="SYC97" s="14"/>
      <c r="SYD97" s="14"/>
      <c r="SYE97" s="14"/>
      <c r="SYF97" s="14"/>
      <c r="SYG97" s="14"/>
      <c r="SYH97" s="14"/>
      <c r="SYI97" s="14"/>
      <c r="SYJ97" s="14"/>
      <c r="SYK97" s="14"/>
      <c r="SYL97" s="14"/>
      <c r="SYM97" s="14"/>
      <c r="SYN97" s="14"/>
      <c r="SYO97" s="14"/>
      <c r="SYP97" s="14"/>
      <c r="SYQ97" s="14"/>
      <c r="SYR97" s="14"/>
      <c r="SYS97" s="14"/>
      <c r="SYT97" s="14"/>
      <c r="SYU97" s="14"/>
      <c r="SYV97" s="14"/>
      <c r="SYW97" s="14"/>
      <c r="SYX97" s="14"/>
      <c r="SYY97" s="14"/>
      <c r="SYZ97" s="14"/>
      <c r="SZA97" s="14"/>
      <c r="SZB97" s="14"/>
      <c r="SZC97" s="14"/>
      <c r="SZD97" s="14"/>
      <c r="SZE97" s="14"/>
      <c r="SZF97" s="14"/>
      <c r="SZG97" s="14"/>
      <c r="SZH97" s="14"/>
      <c r="SZI97" s="14"/>
      <c r="SZJ97" s="14"/>
      <c r="SZK97" s="14"/>
      <c r="SZL97" s="14"/>
      <c r="SZM97" s="14"/>
      <c r="SZN97" s="14"/>
      <c r="SZO97" s="14"/>
      <c r="SZP97" s="14"/>
      <c r="SZQ97" s="14"/>
      <c r="SZR97" s="14"/>
      <c r="SZS97" s="14"/>
      <c r="SZT97" s="14"/>
      <c r="SZU97" s="14"/>
      <c r="SZV97" s="14"/>
      <c r="SZW97" s="14"/>
      <c r="SZX97" s="14"/>
      <c r="SZY97" s="14"/>
      <c r="SZZ97" s="14"/>
      <c r="TAA97" s="14"/>
      <c r="TAB97" s="14"/>
      <c r="TAC97" s="14"/>
      <c r="TAD97" s="14"/>
      <c r="TAE97" s="14"/>
      <c r="TAF97" s="14"/>
      <c r="TAG97" s="14"/>
      <c r="TAH97" s="14"/>
      <c r="TAI97" s="14"/>
      <c r="TAJ97" s="14"/>
      <c r="TAK97" s="14"/>
      <c r="TAL97" s="14"/>
      <c r="TAM97" s="14"/>
      <c r="TAN97" s="14"/>
      <c r="TAO97" s="14"/>
      <c r="TAP97" s="14"/>
      <c r="TAQ97" s="14"/>
      <c r="TAR97" s="14"/>
      <c r="TAS97" s="14"/>
      <c r="TAT97" s="14"/>
      <c r="TAU97" s="14"/>
      <c r="TAV97" s="14"/>
      <c r="TAW97" s="14"/>
      <c r="TAX97" s="14"/>
      <c r="TAY97" s="14"/>
      <c r="TAZ97" s="14"/>
      <c r="TBA97" s="14"/>
      <c r="TBB97" s="14"/>
      <c r="TBC97" s="14"/>
      <c r="TBD97" s="14"/>
      <c r="TBE97" s="14"/>
      <c r="TBF97" s="14"/>
      <c r="TBG97" s="14"/>
      <c r="TBH97" s="14"/>
      <c r="TBI97" s="14"/>
      <c r="TBJ97" s="14"/>
      <c r="TBK97" s="14"/>
      <c r="TBL97" s="14"/>
      <c r="TBM97" s="14"/>
      <c r="TBN97" s="14"/>
      <c r="TBO97" s="14"/>
      <c r="TBP97" s="14"/>
      <c r="TBQ97" s="14"/>
      <c r="TBR97" s="14"/>
      <c r="TBS97" s="14"/>
      <c r="TBT97" s="14"/>
      <c r="TBU97" s="14"/>
      <c r="TBV97" s="14"/>
      <c r="TBW97" s="14"/>
      <c r="TBX97" s="14"/>
      <c r="TBY97" s="14"/>
      <c r="TBZ97" s="14"/>
      <c r="TCA97" s="14"/>
      <c r="TCB97" s="14"/>
      <c r="TCC97" s="14"/>
      <c r="TCD97" s="14"/>
      <c r="TCE97" s="14"/>
      <c r="TCF97" s="14"/>
      <c r="TCG97" s="14"/>
      <c r="TCH97" s="14"/>
      <c r="TCI97" s="14"/>
      <c r="TCJ97" s="14"/>
      <c r="TCK97" s="14"/>
      <c r="TCL97" s="14"/>
      <c r="TCM97" s="14"/>
      <c r="TCN97" s="14"/>
      <c r="TCO97" s="14"/>
      <c r="TCP97" s="14"/>
      <c r="TCQ97" s="14"/>
      <c r="TCR97" s="14"/>
      <c r="TCS97" s="14"/>
      <c r="TCT97" s="14"/>
      <c r="TCU97" s="14"/>
      <c r="TCV97" s="14"/>
      <c r="TCW97" s="14"/>
      <c r="TCX97" s="14"/>
      <c r="TCY97" s="14"/>
      <c r="TCZ97" s="14"/>
      <c r="TDA97" s="14"/>
      <c r="TDB97" s="14"/>
      <c r="TDC97" s="14"/>
      <c r="TDD97" s="14"/>
      <c r="TDE97" s="14"/>
      <c r="TDF97" s="14"/>
      <c r="TDG97" s="14"/>
      <c r="TDH97" s="14"/>
      <c r="TDI97" s="14"/>
      <c r="TDJ97" s="14"/>
      <c r="TDK97" s="14"/>
      <c r="TDL97" s="14"/>
      <c r="TDM97" s="14"/>
      <c r="TDN97" s="14"/>
      <c r="TDO97" s="14"/>
      <c r="TDP97" s="14"/>
      <c r="TDQ97" s="14"/>
      <c r="TDR97" s="14"/>
      <c r="TDS97" s="14"/>
      <c r="TDT97" s="14"/>
      <c r="TDU97" s="14"/>
      <c r="TDV97" s="14"/>
      <c r="TDW97" s="14"/>
      <c r="TDX97" s="14"/>
      <c r="TDY97" s="14"/>
      <c r="TDZ97" s="14"/>
      <c r="TEA97" s="14"/>
      <c r="TEB97" s="14"/>
      <c r="TEC97" s="14"/>
      <c r="TED97" s="14"/>
      <c r="TEE97" s="14"/>
      <c r="TEF97" s="14"/>
      <c r="TEG97" s="14"/>
      <c r="TEH97" s="14"/>
      <c r="TEI97" s="14"/>
      <c r="TEJ97" s="14"/>
      <c r="TEK97" s="14"/>
      <c r="TEL97" s="14"/>
      <c r="TEM97" s="14"/>
      <c r="TEN97" s="14"/>
      <c r="TEO97" s="14"/>
      <c r="TEP97" s="14"/>
      <c r="TEQ97" s="14"/>
      <c r="TER97" s="14"/>
      <c r="TES97" s="14"/>
      <c r="TET97" s="14"/>
      <c r="TEU97" s="14"/>
      <c r="TEV97" s="14"/>
      <c r="TEW97" s="14"/>
      <c r="TEX97" s="14"/>
      <c r="TEY97" s="14"/>
      <c r="TEZ97" s="14"/>
      <c r="TFA97" s="14"/>
      <c r="TFB97" s="14"/>
      <c r="TFC97" s="14"/>
      <c r="TFD97" s="14"/>
      <c r="TFE97" s="14"/>
      <c r="TFF97" s="14"/>
      <c r="TFG97" s="14"/>
      <c r="TFH97" s="14"/>
      <c r="TFI97" s="14"/>
      <c r="TFJ97" s="14"/>
      <c r="TFK97" s="14"/>
      <c r="TFL97" s="14"/>
      <c r="TFM97" s="14"/>
      <c r="TFN97" s="14"/>
      <c r="TFO97" s="14"/>
      <c r="TFP97" s="14"/>
      <c r="TFQ97" s="14"/>
      <c r="TFR97" s="14"/>
      <c r="TFS97" s="14"/>
      <c r="TFT97" s="14"/>
      <c r="TFU97" s="14"/>
      <c r="TFV97" s="14"/>
      <c r="TFW97" s="14"/>
      <c r="TFX97" s="14"/>
      <c r="TFY97" s="14"/>
      <c r="TFZ97" s="14"/>
      <c r="TGA97" s="14"/>
      <c r="TGB97" s="14"/>
      <c r="TGC97" s="14"/>
      <c r="TGD97" s="14"/>
      <c r="TGE97" s="14"/>
      <c r="TGF97" s="14"/>
      <c r="TGG97" s="14"/>
      <c r="TGH97" s="14"/>
      <c r="TGI97" s="14"/>
      <c r="TGJ97" s="14"/>
      <c r="TGK97" s="14"/>
      <c r="TGL97" s="14"/>
      <c r="TGM97" s="14"/>
      <c r="TGN97" s="14"/>
      <c r="TGO97" s="14"/>
      <c r="TGP97" s="14"/>
      <c r="TGQ97" s="14"/>
      <c r="TGR97" s="14"/>
      <c r="TGS97" s="14"/>
      <c r="TGT97" s="14"/>
      <c r="TGU97" s="14"/>
      <c r="TGV97" s="14"/>
      <c r="TGW97" s="14"/>
      <c r="TGX97" s="14"/>
      <c r="TGY97" s="14"/>
      <c r="TGZ97" s="14"/>
      <c r="THA97" s="14"/>
      <c r="THB97" s="14"/>
      <c r="THC97" s="14"/>
      <c r="THD97" s="14"/>
      <c r="THE97" s="14"/>
      <c r="THF97" s="14"/>
      <c r="THG97" s="14"/>
      <c r="THH97" s="14"/>
      <c r="THI97" s="14"/>
      <c r="THJ97" s="14"/>
      <c r="THK97" s="14"/>
      <c r="THL97" s="14"/>
      <c r="THM97" s="14"/>
      <c r="THN97" s="14"/>
      <c r="THO97" s="14"/>
      <c r="THP97" s="14"/>
      <c r="THQ97" s="14"/>
      <c r="THR97" s="14"/>
      <c r="THS97" s="14"/>
      <c r="THT97" s="14"/>
      <c r="THU97" s="14"/>
      <c r="THV97" s="14"/>
      <c r="THW97" s="14"/>
      <c r="THX97" s="14"/>
      <c r="THY97" s="14"/>
      <c r="THZ97" s="14"/>
      <c r="TIA97" s="14"/>
      <c r="TIB97" s="14"/>
      <c r="TIC97" s="14"/>
      <c r="TID97" s="14"/>
      <c r="TIE97" s="14"/>
      <c r="TIF97" s="14"/>
      <c r="TIG97" s="14"/>
      <c r="TIH97" s="14"/>
      <c r="TII97" s="14"/>
      <c r="TIJ97" s="14"/>
      <c r="TIK97" s="14"/>
      <c r="TIL97" s="14"/>
      <c r="TIM97" s="14"/>
      <c r="TIN97" s="14"/>
      <c r="TIO97" s="14"/>
      <c r="TIP97" s="14"/>
      <c r="TIQ97" s="14"/>
      <c r="TIR97" s="14"/>
      <c r="TIS97" s="14"/>
      <c r="TIT97" s="14"/>
      <c r="TIU97" s="14"/>
      <c r="TIV97" s="14"/>
      <c r="TIW97" s="14"/>
      <c r="TIX97" s="14"/>
      <c r="TIY97" s="14"/>
      <c r="TIZ97" s="14"/>
      <c r="TJA97" s="14"/>
      <c r="TJB97" s="14"/>
      <c r="TJC97" s="14"/>
      <c r="TJD97" s="14"/>
      <c r="TJE97" s="14"/>
      <c r="TJF97" s="14"/>
      <c r="TJG97" s="14"/>
      <c r="TJH97" s="14"/>
      <c r="TJI97" s="14"/>
      <c r="TJJ97" s="14"/>
      <c r="TJK97" s="14"/>
      <c r="TJL97" s="14"/>
      <c r="TJM97" s="14"/>
      <c r="TJN97" s="14"/>
      <c r="TJO97" s="14"/>
      <c r="TJP97" s="14"/>
      <c r="TJQ97" s="14"/>
      <c r="TJR97" s="14"/>
      <c r="TJS97" s="14"/>
      <c r="TJT97" s="14"/>
      <c r="TJU97" s="14"/>
      <c r="TJV97" s="14"/>
      <c r="TJW97" s="14"/>
      <c r="TJX97" s="14"/>
      <c r="TJY97" s="14"/>
      <c r="TJZ97" s="14"/>
      <c r="TKA97" s="14"/>
      <c r="TKB97" s="14"/>
      <c r="TKC97" s="14"/>
      <c r="TKD97" s="14"/>
      <c r="TKE97" s="14"/>
      <c r="TKF97" s="14"/>
      <c r="TKG97" s="14"/>
      <c r="TKH97" s="14"/>
      <c r="TKI97" s="14"/>
      <c r="TKJ97" s="14"/>
      <c r="TKK97" s="14"/>
      <c r="TKL97" s="14"/>
      <c r="TKM97" s="14"/>
      <c r="TKN97" s="14"/>
      <c r="TKO97" s="14"/>
      <c r="TKP97" s="14"/>
      <c r="TKQ97" s="14"/>
      <c r="TKR97" s="14"/>
      <c r="TKS97" s="14"/>
      <c r="TKT97" s="14"/>
      <c r="TKU97" s="14"/>
      <c r="TKV97" s="14"/>
      <c r="TKW97" s="14"/>
      <c r="TKX97" s="14"/>
      <c r="TKY97" s="14"/>
      <c r="TKZ97" s="14"/>
      <c r="TLA97" s="14"/>
      <c r="TLB97" s="14"/>
      <c r="TLC97" s="14"/>
      <c r="TLD97" s="14"/>
      <c r="TLE97" s="14"/>
      <c r="TLF97" s="14"/>
      <c r="TLG97" s="14"/>
      <c r="TLH97" s="14"/>
      <c r="TLI97" s="14"/>
      <c r="TLJ97" s="14"/>
      <c r="TLK97" s="14"/>
      <c r="TLL97" s="14"/>
      <c r="TLM97" s="14"/>
      <c r="TLN97" s="14"/>
      <c r="TLO97" s="14"/>
      <c r="TLP97" s="14"/>
      <c r="TLQ97" s="14"/>
      <c r="TLR97" s="14"/>
      <c r="TLS97" s="14"/>
      <c r="TLT97" s="14"/>
      <c r="TLU97" s="14"/>
      <c r="TLV97" s="14"/>
      <c r="TLW97" s="14"/>
      <c r="TLX97" s="14"/>
      <c r="TLY97" s="14"/>
      <c r="TLZ97" s="14"/>
      <c r="TMA97" s="14"/>
      <c r="TMB97" s="14"/>
      <c r="TMC97" s="14"/>
      <c r="TMD97" s="14"/>
      <c r="TME97" s="14"/>
      <c r="TMF97" s="14"/>
      <c r="TMG97" s="14"/>
      <c r="TMH97" s="14"/>
      <c r="TMI97" s="14"/>
      <c r="TMJ97" s="14"/>
      <c r="TMK97" s="14"/>
      <c r="TML97" s="14"/>
      <c r="TMM97" s="14"/>
      <c r="TMN97" s="14"/>
      <c r="TMO97" s="14"/>
      <c r="TMP97" s="14"/>
      <c r="TMQ97" s="14"/>
      <c r="TMR97" s="14"/>
      <c r="TMS97" s="14"/>
      <c r="TMT97" s="14"/>
      <c r="TMU97" s="14"/>
      <c r="TMV97" s="14"/>
      <c r="TMW97" s="14"/>
      <c r="TMX97" s="14"/>
      <c r="TMY97" s="14"/>
      <c r="TMZ97" s="14"/>
      <c r="TNA97" s="14"/>
      <c r="TNB97" s="14"/>
      <c r="TNC97" s="14"/>
      <c r="TND97" s="14"/>
      <c r="TNE97" s="14"/>
      <c r="TNF97" s="14"/>
      <c r="TNG97" s="14"/>
      <c r="TNH97" s="14"/>
      <c r="TNI97" s="14"/>
      <c r="TNJ97" s="14"/>
      <c r="TNK97" s="14"/>
      <c r="TNL97" s="14"/>
      <c r="TNM97" s="14"/>
      <c r="TNN97" s="14"/>
      <c r="TNO97" s="14"/>
      <c r="TNP97" s="14"/>
      <c r="TNQ97" s="14"/>
      <c r="TNR97" s="14"/>
      <c r="TNS97" s="14"/>
      <c r="TNT97" s="14"/>
      <c r="TNU97" s="14"/>
      <c r="TNV97" s="14"/>
      <c r="TNW97" s="14"/>
      <c r="TNX97" s="14"/>
      <c r="TNY97" s="14"/>
      <c r="TNZ97" s="14"/>
      <c r="TOA97" s="14"/>
      <c r="TOB97" s="14"/>
      <c r="TOC97" s="14"/>
      <c r="TOD97" s="14"/>
      <c r="TOE97" s="14"/>
      <c r="TOF97" s="14"/>
      <c r="TOG97" s="14"/>
      <c r="TOH97" s="14"/>
      <c r="TOI97" s="14"/>
      <c r="TOJ97" s="14"/>
      <c r="TOK97" s="14"/>
      <c r="TOL97" s="14"/>
      <c r="TOM97" s="14"/>
      <c r="TON97" s="14"/>
      <c r="TOO97" s="14"/>
      <c r="TOP97" s="14"/>
      <c r="TOQ97" s="14"/>
      <c r="TOR97" s="14"/>
      <c r="TOS97" s="14"/>
      <c r="TOT97" s="14"/>
      <c r="TOU97" s="14"/>
      <c r="TOV97" s="14"/>
      <c r="TOW97" s="14"/>
      <c r="TOX97" s="14"/>
      <c r="TOY97" s="14"/>
      <c r="TOZ97" s="14"/>
      <c r="TPA97" s="14"/>
      <c r="TPB97" s="14"/>
      <c r="TPC97" s="14"/>
      <c r="TPD97" s="14"/>
      <c r="TPE97" s="14"/>
      <c r="TPF97" s="14"/>
      <c r="TPG97" s="14"/>
      <c r="TPH97" s="14"/>
      <c r="TPI97" s="14"/>
      <c r="TPJ97" s="14"/>
      <c r="TPK97" s="14"/>
      <c r="TPL97" s="14"/>
      <c r="TPM97" s="14"/>
      <c r="TPN97" s="14"/>
      <c r="TPO97" s="14"/>
      <c r="TPP97" s="14"/>
      <c r="TPQ97" s="14"/>
      <c r="TPR97" s="14"/>
      <c r="TPS97" s="14"/>
      <c r="TPT97" s="14"/>
      <c r="TPU97" s="14"/>
      <c r="TPV97" s="14"/>
      <c r="TPW97" s="14"/>
      <c r="TPX97" s="14"/>
      <c r="TPY97" s="14"/>
      <c r="TPZ97" s="14"/>
      <c r="TQA97" s="14"/>
      <c r="TQB97" s="14"/>
      <c r="TQC97" s="14"/>
      <c r="TQD97" s="14"/>
      <c r="TQE97" s="14"/>
      <c r="TQF97" s="14"/>
      <c r="TQG97" s="14"/>
      <c r="TQH97" s="14"/>
      <c r="TQI97" s="14"/>
      <c r="TQJ97" s="14"/>
      <c r="TQK97" s="14"/>
      <c r="TQL97" s="14"/>
      <c r="TQM97" s="14"/>
      <c r="TQN97" s="14"/>
      <c r="TQO97" s="14"/>
      <c r="TQP97" s="14"/>
      <c r="TQQ97" s="14"/>
      <c r="TQR97" s="14"/>
      <c r="TQS97" s="14"/>
      <c r="TQT97" s="14"/>
      <c r="TQU97" s="14"/>
      <c r="TQV97" s="14"/>
      <c r="TQW97" s="14"/>
      <c r="TQX97" s="14"/>
      <c r="TQY97" s="14"/>
      <c r="TQZ97" s="14"/>
      <c r="TRA97" s="14"/>
      <c r="TRB97" s="14"/>
      <c r="TRC97" s="14"/>
      <c r="TRD97" s="14"/>
      <c r="TRE97" s="14"/>
      <c r="TRF97" s="14"/>
      <c r="TRG97" s="14"/>
      <c r="TRH97" s="14"/>
      <c r="TRI97" s="14"/>
      <c r="TRJ97" s="14"/>
      <c r="TRK97" s="14"/>
      <c r="TRL97" s="14"/>
      <c r="TRM97" s="14"/>
      <c r="TRN97" s="14"/>
      <c r="TRO97" s="14"/>
      <c r="TRP97" s="14"/>
      <c r="TRQ97" s="14"/>
      <c r="TRR97" s="14"/>
      <c r="TRS97" s="14"/>
      <c r="TRT97" s="14"/>
      <c r="TRU97" s="14"/>
      <c r="TRV97" s="14"/>
      <c r="TRW97" s="14"/>
      <c r="TRX97" s="14"/>
      <c r="TRY97" s="14"/>
      <c r="TRZ97" s="14"/>
      <c r="TSA97" s="14"/>
      <c r="TSB97" s="14"/>
      <c r="TSC97" s="14"/>
      <c r="TSD97" s="14"/>
      <c r="TSE97" s="14"/>
      <c r="TSF97" s="14"/>
      <c r="TSG97" s="14"/>
      <c r="TSH97" s="14"/>
      <c r="TSI97" s="14"/>
      <c r="TSJ97" s="14"/>
      <c r="TSK97" s="14"/>
      <c r="TSL97" s="14"/>
      <c r="TSM97" s="14"/>
      <c r="TSN97" s="14"/>
      <c r="TSO97" s="14"/>
      <c r="TSP97" s="14"/>
      <c r="TSQ97" s="14"/>
      <c r="TSR97" s="14"/>
      <c r="TSS97" s="14"/>
      <c r="TST97" s="14"/>
      <c r="TSU97" s="14"/>
      <c r="TSV97" s="14"/>
      <c r="TSW97" s="14"/>
      <c r="TSX97" s="14"/>
      <c r="TSY97" s="14"/>
      <c r="TSZ97" s="14"/>
      <c r="TTA97" s="14"/>
      <c r="TTB97" s="14"/>
      <c r="TTC97" s="14"/>
      <c r="TTD97" s="14"/>
      <c r="TTE97" s="14"/>
      <c r="TTF97" s="14"/>
      <c r="TTG97" s="14"/>
      <c r="TTH97" s="14"/>
      <c r="TTI97" s="14"/>
      <c r="TTJ97" s="14"/>
      <c r="TTK97" s="14"/>
      <c r="TTL97" s="14"/>
      <c r="TTM97" s="14"/>
      <c r="TTN97" s="14"/>
      <c r="TTO97" s="14"/>
      <c r="TTP97" s="14"/>
      <c r="TTQ97" s="14"/>
      <c r="TTR97" s="14"/>
      <c r="TTS97" s="14"/>
      <c r="TTT97" s="14"/>
      <c r="TTU97" s="14"/>
      <c r="TTV97" s="14"/>
      <c r="TTW97" s="14"/>
      <c r="TTX97" s="14"/>
      <c r="TTY97" s="14"/>
      <c r="TTZ97" s="14"/>
      <c r="TUA97" s="14"/>
      <c r="TUB97" s="14"/>
      <c r="TUC97" s="14"/>
      <c r="TUD97" s="14"/>
      <c r="TUE97" s="14"/>
      <c r="TUF97" s="14"/>
      <c r="TUG97" s="14"/>
      <c r="TUH97" s="14"/>
      <c r="TUI97" s="14"/>
      <c r="TUJ97" s="14"/>
      <c r="TUK97" s="14"/>
      <c r="TUL97" s="14"/>
      <c r="TUM97" s="14"/>
      <c r="TUN97" s="14"/>
      <c r="TUO97" s="14"/>
      <c r="TUP97" s="14"/>
      <c r="TUQ97" s="14"/>
      <c r="TUR97" s="14"/>
      <c r="TUS97" s="14"/>
      <c r="TUT97" s="14"/>
      <c r="TUU97" s="14"/>
      <c r="TUV97" s="14"/>
      <c r="TUW97" s="14"/>
      <c r="TUX97" s="14"/>
      <c r="TUY97" s="14"/>
      <c r="TUZ97" s="14"/>
      <c r="TVA97" s="14"/>
      <c r="TVB97" s="14"/>
      <c r="TVC97" s="14"/>
      <c r="TVD97" s="14"/>
      <c r="TVE97" s="14"/>
      <c r="TVF97" s="14"/>
      <c r="TVG97" s="14"/>
      <c r="TVH97" s="14"/>
      <c r="TVI97" s="14"/>
      <c r="TVJ97" s="14"/>
      <c r="TVK97" s="14"/>
      <c r="TVL97" s="14"/>
      <c r="TVM97" s="14"/>
      <c r="TVN97" s="14"/>
      <c r="TVO97" s="14"/>
      <c r="TVP97" s="14"/>
      <c r="TVQ97" s="14"/>
      <c r="TVR97" s="14"/>
      <c r="TVS97" s="14"/>
      <c r="TVT97" s="14"/>
      <c r="TVU97" s="14"/>
      <c r="TVV97" s="14"/>
      <c r="TVW97" s="14"/>
      <c r="TVX97" s="14"/>
      <c r="TVY97" s="14"/>
      <c r="TVZ97" s="14"/>
      <c r="TWA97" s="14"/>
      <c r="TWB97" s="14"/>
      <c r="TWC97" s="14"/>
      <c r="TWD97" s="14"/>
      <c r="TWE97" s="14"/>
      <c r="TWF97" s="14"/>
      <c r="TWG97" s="14"/>
      <c r="TWH97" s="14"/>
      <c r="TWI97" s="14"/>
      <c r="TWJ97" s="14"/>
      <c r="TWK97" s="14"/>
      <c r="TWL97" s="14"/>
      <c r="TWM97" s="14"/>
      <c r="TWN97" s="14"/>
      <c r="TWO97" s="14"/>
      <c r="TWP97" s="14"/>
      <c r="TWQ97" s="14"/>
      <c r="TWR97" s="14"/>
      <c r="TWS97" s="14"/>
      <c r="TWT97" s="14"/>
      <c r="TWU97" s="14"/>
      <c r="TWV97" s="14"/>
      <c r="TWW97" s="14"/>
      <c r="TWX97" s="14"/>
      <c r="TWY97" s="14"/>
      <c r="TWZ97" s="14"/>
      <c r="TXA97" s="14"/>
      <c r="TXB97" s="14"/>
      <c r="TXC97" s="14"/>
      <c r="TXD97" s="14"/>
      <c r="TXE97" s="14"/>
      <c r="TXF97" s="14"/>
      <c r="TXG97" s="14"/>
      <c r="TXH97" s="14"/>
      <c r="TXI97" s="14"/>
      <c r="TXJ97" s="14"/>
      <c r="TXK97" s="14"/>
      <c r="TXL97" s="14"/>
      <c r="TXM97" s="14"/>
      <c r="TXN97" s="14"/>
      <c r="TXO97" s="14"/>
      <c r="TXP97" s="14"/>
      <c r="TXQ97" s="14"/>
      <c r="TXR97" s="14"/>
      <c r="TXS97" s="14"/>
      <c r="TXT97" s="14"/>
      <c r="TXU97" s="14"/>
      <c r="TXV97" s="14"/>
      <c r="TXW97" s="14"/>
      <c r="TXX97" s="14"/>
      <c r="TXY97" s="14"/>
      <c r="TXZ97" s="14"/>
      <c r="TYA97" s="14"/>
      <c r="TYB97" s="14"/>
      <c r="TYC97" s="14"/>
      <c r="TYD97" s="14"/>
      <c r="TYE97" s="14"/>
      <c r="TYF97" s="14"/>
      <c r="TYG97" s="14"/>
      <c r="TYH97" s="14"/>
      <c r="TYI97" s="14"/>
      <c r="TYJ97" s="14"/>
      <c r="TYK97" s="14"/>
      <c r="TYL97" s="14"/>
      <c r="TYM97" s="14"/>
      <c r="TYN97" s="14"/>
      <c r="TYO97" s="14"/>
      <c r="TYP97" s="14"/>
      <c r="TYQ97" s="14"/>
      <c r="TYR97" s="14"/>
      <c r="TYS97" s="14"/>
      <c r="TYT97" s="14"/>
      <c r="TYU97" s="14"/>
      <c r="TYV97" s="14"/>
      <c r="TYW97" s="14"/>
      <c r="TYX97" s="14"/>
      <c r="TYY97" s="14"/>
      <c r="TYZ97" s="14"/>
      <c r="TZA97" s="14"/>
      <c r="TZB97" s="14"/>
      <c r="TZC97" s="14"/>
      <c r="TZD97" s="14"/>
      <c r="TZE97" s="14"/>
      <c r="TZF97" s="14"/>
      <c r="TZG97" s="14"/>
      <c r="TZH97" s="14"/>
      <c r="TZI97" s="14"/>
      <c r="TZJ97" s="14"/>
      <c r="TZK97" s="14"/>
      <c r="TZL97" s="14"/>
      <c r="TZM97" s="14"/>
      <c r="TZN97" s="14"/>
      <c r="TZO97" s="14"/>
      <c r="TZP97" s="14"/>
      <c r="TZQ97" s="14"/>
      <c r="TZR97" s="14"/>
      <c r="TZS97" s="14"/>
      <c r="TZT97" s="14"/>
      <c r="TZU97" s="14"/>
      <c r="TZV97" s="14"/>
      <c r="TZW97" s="14"/>
      <c r="TZX97" s="14"/>
      <c r="TZY97" s="14"/>
      <c r="TZZ97" s="14"/>
      <c r="UAA97" s="14"/>
      <c r="UAB97" s="14"/>
      <c r="UAC97" s="14"/>
      <c r="UAD97" s="14"/>
      <c r="UAE97" s="14"/>
      <c r="UAF97" s="14"/>
      <c r="UAG97" s="14"/>
      <c r="UAH97" s="14"/>
      <c r="UAI97" s="14"/>
      <c r="UAJ97" s="14"/>
      <c r="UAK97" s="14"/>
      <c r="UAL97" s="14"/>
      <c r="UAM97" s="14"/>
      <c r="UAN97" s="14"/>
      <c r="UAO97" s="14"/>
      <c r="UAP97" s="14"/>
      <c r="UAQ97" s="14"/>
      <c r="UAR97" s="14"/>
      <c r="UAS97" s="14"/>
      <c r="UAT97" s="14"/>
      <c r="UAU97" s="14"/>
      <c r="UAV97" s="14"/>
      <c r="UAW97" s="14"/>
      <c r="UAX97" s="14"/>
      <c r="UAY97" s="14"/>
      <c r="UAZ97" s="14"/>
      <c r="UBA97" s="14"/>
      <c r="UBB97" s="14"/>
      <c r="UBC97" s="14"/>
      <c r="UBD97" s="14"/>
      <c r="UBE97" s="14"/>
      <c r="UBF97" s="14"/>
      <c r="UBG97" s="14"/>
      <c r="UBH97" s="14"/>
      <c r="UBI97" s="14"/>
      <c r="UBJ97" s="14"/>
      <c r="UBK97" s="14"/>
      <c r="UBL97" s="14"/>
      <c r="UBM97" s="14"/>
      <c r="UBN97" s="14"/>
      <c r="UBO97" s="14"/>
      <c r="UBP97" s="14"/>
      <c r="UBQ97" s="14"/>
      <c r="UBR97" s="14"/>
      <c r="UBS97" s="14"/>
      <c r="UBT97" s="14"/>
      <c r="UBU97" s="14"/>
      <c r="UBV97" s="14"/>
      <c r="UBW97" s="14"/>
      <c r="UBX97" s="14"/>
      <c r="UBY97" s="14"/>
      <c r="UBZ97" s="14"/>
      <c r="UCA97" s="14"/>
      <c r="UCB97" s="14"/>
      <c r="UCC97" s="14"/>
      <c r="UCD97" s="14"/>
      <c r="UCE97" s="14"/>
      <c r="UCF97" s="14"/>
      <c r="UCG97" s="14"/>
      <c r="UCH97" s="14"/>
      <c r="UCI97" s="14"/>
      <c r="UCJ97" s="14"/>
      <c r="UCK97" s="14"/>
      <c r="UCL97" s="14"/>
      <c r="UCM97" s="14"/>
      <c r="UCN97" s="14"/>
      <c r="UCO97" s="14"/>
      <c r="UCP97" s="14"/>
      <c r="UCQ97" s="14"/>
      <c r="UCR97" s="14"/>
      <c r="UCS97" s="14"/>
      <c r="UCT97" s="14"/>
      <c r="UCU97" s="14"/>
      <c r="UCV97" s="14"/>
      <c r="UCW97" s="14"/>
      <c r="UCX97" s="14"/>
      <c r="UCY97" s="14"/>
      <c r="UCZ97" s="14"/>
      <c r="UDA97" s="14"/>
      <c r="UDB97" s="14"/>
      <c r="UDC97" s="14"/>
      <c r="UDD97" s="14"/>
      <c r="UDE97" s="14"/>
      <c r="UDF97" s="14"/>
      <c r="UDG97" s="14"/>
      <c r="UDH97" s="14"/>
      <c r="UDI97" s="14"/>
      <c r="UDJ97" s="14"/>
      <c r="UDK97" s="14"/>
      <c r="UDL97" s="14"/>
      <c r="UDM97" s="14"/>
      <c r="UDN97" s="14"/>
      <c r="UDO97" s="14"/>
      <c r="UDP97" s="14"/>
      <c r="UDQ97" s="14"/>
      <c r="UDR97" s="14"/>
      <c r="UDS97" s="14"/>
      <c r="UDT97" s="14"/>
      <c r="UDU97" s="14"/>
      <c r="UDV97" s="14"/>
      <c r="UDW97" s="14"/>
      <c r="UDX97" s="14"/>
      <c r="UDY97" s="14"/>
      <c r="UDZ97" s="14"/>
      <c r="UEA97" s="14"/>
      <c r="UEB97" s="14"/>
      <c r="UEC97" s="14"/>
      <c r="UED97" s="14"/>
      <c r="UEE97" s="14"/>
      <c r="UEF97" s="14"/>
      <c r="UEG97" s="14"/>
      <c r="UEH97" s="14"/>
      <c r="UEI97" s="14"/>
      <c r="UEJ97" s="14"/>
      <c r="UEK97" s="14"/>
      <c r="UEL97" s="14"/>
      <c r="UEM97" s="14"/>
      <c r="UEN97" s="14"/>
      <c r="UEO97" s="14"/>
      <c r="UEP97" s="14"/>
      <c r="UEQ97" s="14"/>
      <c r="UER97" s="14"/>
      <c r="UES97" s="14"/>
      <c r="UET97" s="14"/>
      <c r="UEU97" s="14"/>
      <c r="UEV97" s="14"/>
      <c r="UEW97" s="14"/>
      <c r="UEX97" s="14"/>
      <c r="UEY97" s="14"/>
      <c r="UEZ97" s="14"/>
      <c r="UFA97" s="14"/>
      <c r="UFB97" s="14"/>
      <c r="UFC97" s="14"/>
      <c r="UFD97" s="14"/>
      <c r="UFE97" s="14"/>
      <c r="UFF97" s="14"/>
      <c r="UFG97" s="14"/>
      <c r="UFH97" s="14"/>
      <c r="UFI97" s="14"/>
      <c r="UFJ97" s="14"/>
      <c r="UFK97" s="14"/>
      <c r="UFL97" s="14"/>
      <c r="UFM97" s="14"/>
      <c r="UFN97" s="14"/>
      <c r="UFO97" s="14"/>
      <c r="UFP97" s="14"/>
      <c r="UFQ97" s="14"/>
      <c r="UFR97" s="14"/>
      <c r="UFS97" s="14"/>
      <c r="UFT97" s="14"/>
      <c r="UFU97" s="14"/>
      <c r="UFV97" s="14"/>
      <c r="UFW97" s="14"/>
      <c r="UFX97" s="14"/>
      <c r="UFY97" s="14"/>
      <c r="UFZ97" s="14"/>
      <c r="UGA97" s="14"/>
      <c r="UGB97" s="14"/>
      <c r="UGC97" s="14"/>
      <c r="UGD97" s="14"/>
      <c r="UGE97" s="14"/>
      <c r="UGF97" s="14"/>
      <c r="UGG97" s="14"/>
      <c r="UGH97" s="14"/>
      <c r="UGI97" s="14"/>
      <c r="UGJ97" s="14"/>
      <c r="UGK97" s="14"/>
      <c r="UGL97" s="14"/>
      <c r="UGM97" s="14"/>
      <c r="UGN97" s="14"/>
      <c r="UGO97" s="14"/>
      <c r="UGP97" s="14"/>
      <c r="UGQ97" s="14"/>
      <c r="UGR97" s="14"/>
      <c r="UGS97" s="14"/>
      <c r="UGT97" s="14"/>
      <c r="UGU97" s="14"/>
      <c r="UGV97" s="14"/>
      <c r="UGW97" s="14"/>
      <c r="UGX97" s="14"/>
      <c r="UGY97" s="14"/>
      <c r="UGZ97" s="14"/>
      <c r="UHA97" s="14"/>
      <c r="UHB97" s="14"/>
      <c r="UHC97" s="14"/>
      <c r="UHD97" s="14"/>
      <c r="UHE97" s="14"/>
      <c r="UHF97" s="14"/>
      <c r="UHG97" s="14"/>
      <c r="UHH97" s="14"/>
      <c r="UHI97" s="14"/>
      <c r="UHJ97" s="14"/>
      <c r="UHK97" s="14"/>
      <c r="UHL97" s="14"/>
      <c r="UHM97" s="14"/>
      <c r="UHN97" s="14"/>
      <c r="UHO97" s="14"/>
      <c r="UHP97" s="14"/>
      <c r="UHQ97" s="14"/>
      <c r="UHR97" s="14"/>
      <c r="UHS97" s="14"/>
      <c r="UHT97" s="14"/>
      <c r="UHU97" s="14"/>
      <c r="UHV97" s="14"/>
      <c r="UHW97" s="14"/>
      <c r="UHX97" s="14"/>
      <c r="UHY97" s="14"/>
      <c r="UHZ97" s="14"/>
      <c r="UIA97" s="14"/>
      <c r="UIB97" s="14"/>
      <c r="UIC97" s="14"/>
      <c r="UID97" s="14"/>
      <c r="UIE97" s="14"/>
      <c r="UIF97" s="14"/>
      <c r="UIG97" s="14"/>
      <c r="UIH97" s="14"/>
      <c r="UII97" s="14"/>
      <c r="UIJ97" s="14"/>
      <c r="UIK97" s="14"/>
      <c r="UIL97" s="14"/>
      <c r="UIM97" s="14"/>
      <c r="UIN97" s="14"/>
      <c r="UIO97" s="14"/>
      <c r="UIP97" s="14"/>
      <c r="UIQ97" s="14"/>
      <c r="UIR97" s="14"/>
      <c r="UIS97" s="14"/>
      <c r="UIT97" s="14"/>
      <c r="UIU97" s="14"/>
      <c r="UIV97" s="14"/>
      <c r="UIW97" s="14"/>
      <c r="UIX97" s="14"/>
      <c r="UIY97" s="14"/>
      <c r="UIZ97" s="14"/>
      <c r="UJA97" s="14"/>
      <c r="UJB97" s="14"/>
      <c r="UJC97" s="14"/>
      <c r="UJD97" s="14"/>
      <c r="UJE97" s="14"/>
      <c r="UJF97" s="14"/>
      <c r="UJG97" s="14"/>
      <c r="UJH97" s="14"/>
      <c r="UJI97" s="14"/>
      <c r="UJJ97" s="14"/>
      <c r="UJK97" s="14"/>
      <c r="UJL97" s="14"/>
      <c r="UJM97" s="14"/>
      <c r="UJN97" s="14"/>
      <c r="UJO97" s="14"/>
      <c r="UJP97" s="14"/>
      <c r="UJQ97" s="14"/>
      <c r="UJR97" s="14"/>
      <c r="UJS97" s="14"/>
      <c r="UJT97" s="14"/>
      <c r="UJU97" s="14"/>
      <c r="UJV97" s="14"/>
      <c r="UJW97" s="14"/>
      <c r="UJX97" s="14"/>
      <c r="UJY97" s="14"/>
      <c r="UJZ97" s="14"/>
      <c r="UKA97" s="14"/>
      <c r="UKB97" s="14"/>
      <c r="UKC97" s="14"/>
      <c r="UKD97" s="14"/>
      <c r="UKE97" s="14"/>
      <c r="UKF97" s="14"/>
      <c r="UKG97" s="14"/>
      <c r="UKH97" s="14"/>
      <c r="UKI97" s="14"/>
      <c r="UKJ97" s="14"/>
      <c r="UKK97" s="14"/>
      <c r="UKL97" s="14"/>
      <c r="UKM97" s="14"/>
      <c r="UKN97" s="14"/>
      <c r="UKO97" s="14"/>
      <c r="UKP97" s="14"/>
      <c r="UKQ97" s="14"/>
      <c r="UKR97" s="14"/>
      <c r="UKS97" s="14"/>
      <c r="UKT97" s="14"/>
      <c r="UKU97" s="14"/>
      <c r="UKV97" s="14"/>
      <c r="UKW97" s="14"/>
      <c r="UKX97" s="14"/>
      <c r="UKY97" s="14"/>
      <c r="UKZ97" s="14"/>
      <c r="ULA97" s="14"/>
      <c r="ULB97" s="14"/>
      <c r="ULC97" s="14"/>
      <c r="ULD97" s="14"/>
      <c r="ULE97" s="14"/>
      <c r="ULF97" s="14"/>
      <c r="ULG97" s="14"/>
      <c r="ULH97" s="14"/>
      <c r="ULI97" s="14"/>
      <c r="ULJ97" s="14"/>
      <c r="ULK97" s="14"/>
      <c r="ULL97" s="14"/>
      <c r="ULM97" s="14"/>
      <c r="ULN97" s="14"/>
      <c r="ULO97" s="14"/>
      <c r="ULP97" s="14"/>
      <c r="ULQ97" s="14"/>
      <c r="ULR97" s="14"/>
      <c r="ULS97" s="14"/>
      <c r="ULT97" s="14"/>
      <c r="ULU97" s="14"/>
      <c r="ULV97" s="14"/>
      <c r="ULW97" s="14"/>
      <c r="ULX97" s="14"/>
      <c r="ULY97" s="14"/>
      <c r="ULZ97" s="14"/>
      <c r="UMA97" s="14"/>
      <c r="UMB97" s="14"/>
      <c r="UMC97" s="14"/>
      <c r="UMD97" s="14"/>
      <c r="UME97" s="14"/>
      <c r="UMF97" s="14"/>
      <c r="UMG97" s="14"/>
      <c r="UMH97" s="14"/>
      <c r="UMI97" s="14"/>
      <c r="UMJ97" s="14"/>
      <c r="UMK97" s="14"/>
      <c r="UML97" s="14"/>
      <c r="UMM97" s="14"/>
      <c r="UMN97" s="14"/>
      <c r="UMO97" s="14"/>
      <c r="UMP97" s="14"/>
      <c r="UMQ97" s="14"/>
      <c r="UMR97" s="14"/>
      <c r="UMS97" s="14"/>
      <c r="UMT97" s="14"/>
      <c r="UMU97" s="14"/>
      <c r="UMV97" s="14"/>
      <c r="UMW97" s="14"/>
      <c r="UMX97" s="14"/>
      <c r="UMY97" s="14"/>
      <c r="UMZ97" s="14"/>
      <c r="UNA97" s="14"/>
      <c r="UNB97" s="14"/>
      <c r="UNC97" s="14"/>
      <c r="UND97" s="14"/>
      <c r="UNE97" s="14"/>
      <c r="UNF97" s="14"/>
      <c r="UNG97" s="14"/>
      <c r="UNH97" s="14"/>
      <c r="UNI97" s="14"/>
      <c r="UNJ97" s="14"/>
      <c r="UNK97" s="14"/>
      <c r="UNL97" s="14"/>
      <c r="UNM97" s="14"/>
      <c r="UNN97" s="14"/>
      <c r="UNO97" s="14"/>
      <c r="UNP97" s="14"/>
      <c r="UNQ97" s="14"/>
      <c r="UNR97" s="14"/>
      <c r="UNS97" s="14"/>
      <c r="UNT97" s="14"/>
      <c r="UNU97" s="14"/>
      <c r="UNV97" s="14"/>
      <c r="UNW97" s="14"/>
      <c r="UNX97" s="14"/>
      <c r="UNY97" s="14"/>
      <c r="UNZ97" s="14"/>
      <c r="UOA97" s="14"/>
      <c r="UOB97" s="14"/>
      <c r="UOC97" s="14"/>
      <c r="UOD97" s="14"/>
      <c r="UOE97" s="14"/>
      <c r="UOF97" s="14"/>
      <c r="UOG97" s="14"/>
      <c r="UOH97" s="14"/>
      <c r="UOI97" s="14"/>
      <c r="UOJ97" s="14"/>
      <c r="UOK97" s="14"/>
      <c r="UOL97" s="14"/>
      <c r="UOM97" s="14"/>
      <c r="UON97" s="14"/>
      <c r="UOO97" s="14"/>
      <c r="UOP97" s="14"/>
      <c r="UOQ97" s="14"/>
      <c r="UOR97" s="14"/>
      <c r="UOS97" s="14"/>
      <c r="UOT97" s="14"/>
      <c r="UOU97" s="14"/>
      <c r="UOV97" s="14"/>
      <c r="UOW97" s="14"/>
      <c r="UOX97" s="14"/>
      <c r="UOY97" s="14"/>
      <c r="UOZ97" s="14"/>
      <c r="UPA97" s="14"/>
      <c r="UPB97" s="14"/>
      <c r="UPC97" s="14"/>
      <c r="UPD97" s="14"/>
      <c r="UPE97" s="14"/>
      <c r="UPF97" s="14"/>
      <c r="UPG97" s="14"/>
      <c r="UPH97" s="14"/>
      <c r="UPI97" s="14"/>
      <c r="UPJ97" s="14"/>
      <c r="UPK97" s="14"/>
      <c r="UPL97" s="14"/>
      <c r="UPM97" s="14"/>
      <c r="UPN97" s="14"/>
      <c r="UPO97" s="14"/>
      <c r="UPP97" s="14"/>
      <c r="UPQ97" s="14"/>
      <c r="UPR97" s="14"/>
      <c r="UPS97" s="14"/>
      <c r="UPT97" s="14"/>
      <c r="UPU97" s="14"/>
      <c r="UPV97" s="14"/>
      <c r="UPW97" s="14"/>
      <c r="UPX97" s="14"/>
      <c r="UPY97" s="14"/>
      <c r="UPZ97" s="14"/>
      <c r="UQA97" s="14"/>
      <c r="UQB97" s="14"/>
      <c r="UQC97" s="14"/>
      <c r="UQD97" s="14"/>
      <c r="UQE97" s="14"/>
      <c r="UQF97" s="14"/>
      <c r="UQG97" s="14"/>
      <c r="UQH97" s="14"/>
      <c r="UQI97" s="14"/>
      <c r="UQJ97" s="14"/>
      <c r="UQK97" s="14"/>
      <c r="UQL97" s="14"/>
      <c r="UQM97" s="14"/>
      <c r="UQN97" s="14"/>
      <c r="UQO97" s="14"/>
      <c r="UQP97" s="14"/>
      <c r="UQQ97" s="14"/>
      <c r="UQR97" s="14"/>
      <c r="UQS97" s="14"/>
      <c r="UQT97" s="14"/>
      <c r="UQU97" s="14"/>
      <c r="UQV97" s="14"/>
      <c r="UQW97" s="14"/>
      <c r="UQX97" s="14"/>
      <c r="UQY97" s="14"/>
      <c r="UQZ97" s="14"/>
      <c r="URA97" s="14"/>
      <c r="URB97" s="14"/>
      <c r="URC97" s="14"/>
      <c r="URD97" s="14"/>
      <c r="URE97" s="14"/>
      <c r="URF97" s="14"/>
      <c r="URG97" s="14"/>
      <c r="URH97" s="14"/>
      <c r="URI97" s="14"/>
      <c r="URJ97" s="14"/>
      <c r="URK97" s="14"/>
      <c r="URL97" s="14"/>
      <c r="URM97" s="14"/>
      <c r="URN97" s="14"/>
      <c r="URO97" s="14"/>
      <c r="URP97" s="14"/>
      <c r="URQ97" s="14"/>
      <c r="URR97" s="14"/>
      <c r="URS97" s="14"/>
      <c r="URT97" s="14"/>
      <c r="URU97" s="14"/>
      <c r="URV97" s="14"/>
      <c r="URW97" s="14"/>
      <c r="URX97" s="14"/>
      <c r="URY97" s="14"/>
      <c r="URZ97" s="14"/>
      <c r="USA97" s="14"/>
      <c r="USB97" s="14"/>
      <c r="USC97" s="14"/>
      <c r="USD97" s="14"/>
      <c r="USE97" s="14"/>
      <c r="USF97" s="14"/>
      <c r="USG97" s="14"/>
      <c r="USH97" s="14"/>
      <c r="USI97" s="14"/>
      <c r="USJ97" s="14"/>
      <c r="USK97" s="14"/>
      <c r="USL97" s="14"/>
      <c r="USM97" s="14"/>
      <c r="USN97" s="14"/>
      <c r="USO97" s="14"/>
      <c r="USP97" s="14"/>
      <c r="USQ97" s="14"/>
      <c r="USR97" s="14"/>
      <c r="USS97" s="14"/>
      <c r="UST97" s="14"/>
      <c r="USU97" s="14"/>
      <c r="USV97" s="14"/>
      <c r="USW97" s="14"/>
      <c r="USX97" s="14"/>
      <c r="USY97" s="14"/>
      <c r="USZ97" s="14"/>
      <c r="UTA97" s="14"/>
      <c r="UTB97" s="14"/>
      <c r="UTC97" s="14"/>
      <c r="UTD97" s="14"/>
      <c r="UTE97" s="14"/>
      <c r="UTF97" s="14"/>
      <c r="UTG97" s="14"/>
      <c r="UTH97" s="14"/>
      <c r="UTI97" s="14"/>
      <c r="UTJ97" s="14"/>
      <c r="UTK97" s="14"/>
      <c r="UTL97" s="14"/>
      <c r="UTM97" s="14"/>
      <c r="UTN97" s="14"/>
      <c r="UTO97" s="14"/>
      <c r="UTP97" s="14"/>
      <c r="UTQ97" s="14"/>
      <c r="UTR97" s="14"/>
      <c r="UTS97" s="14"/>
      <c r="UTT97" s="14"/>
      <c r="UTU97" s="14"/>
      <c r="UTV97" s="14"/>
      <c r="UTW97" s="14"/>
      <c r="UTX97" s="14"/>
      <c r="UTY97" s="14"/>
      <c r="UTZ97" s="14"/>
      <c r="UUA97" s="14"/>
      <c r="UUB97" s="14"/>
      <c r="UUC97" s="14"/>
      <c r="UUD97" s="14"/>
      <c r="UUE97" s="14"/>
      <c r="UUF97" s="14"/>
      <c r="UUG97" s="14"/>
      <c r="UUH97" s="14"/>
      <c r="UUI97" s="14"/>
      <c r="UUJ97" s="14"/>
      <c r="UUK97" s="14"/>
      <c r="UUL97" s="14"/>
      <c r="UUM97" s="14"/>
      <c r="UUN97" s="14"/>
      <c r="UUO97" s="14"/>
      <c r="UUP97" s="14"/>
      <c r="UUQ97" s="14"/>
      <c r="UUR97" s="14"/>
      <c r="UUS97" s="14"/>
      <c r="UUT97" s="14"/>
      <c r="UUU97" s="14"/>
      <c r="UUV97" s="14"/>
      <c r="UUW97" s="14"/>
      <c r="UUX97" s="14"/>
      <c r="UUY97" s="14"/>
      <c r="UUZ97" s="14"/>
      <c r="UVA97" s="14"/>
      <c r="UVB97" s="14"/>
      <c r="UVC97" s="14"/>
      <c r="UVD97" s="14"/>
      <c r="UVE97" s="14"/>
      <c r="UVF97" s="14"/>
      <c r="UVG97" s="14"/>
      <c r="UVH97" s="14"/>
      <c r="UVI97" s="14"/>
      <c r="UVJ97" s="14"/>
      <c r="UVK97" s="14"/>
      <c r="UVL97" s="14"/>
      <c r="UVM97" s="14"/>
      <c r="UVN97" s="14"/>
      <c r="UVO97" s="14"/>
      <c r="UVP97" s="14"/>
      <c r="UVQ97" s="14"/>
      <c r="UVR97" s="14"/>
      <c r="UVS97" s="14"/>
      <c r="UVT97" s="14"/>
      <c r="UVU97" s="14"/>
      <c r="UVV97" s="14"/>
      <c r="UVW97" s="14"/>
      <c r="UVX97" s="14"/>
      <c r="UVY97" s="14"/>
      <c r="UVZ97" s="14"/>
      <c r="UWA97" s="14"/>
      <c r="UWB97" s="14"/>
      <c r="UWC97" s="14"/>
      <c r="UWD97" s="14"/>
      <c r="UWE97" s="14"/>
      <c r="UWF97" s="14"/>
      <c r="UWG97" s="14"/>
      <c r="UWH97" s="14"/>
      <c r="UWI97" s="14"/>
      <c r="UWJ97" s="14"/>
      <c r="UWK97" s="14"/>
      <c r="UWL97" s="14"/>
      <c r="UWM97" s="14"/>
      <c r="UWN97" s="14"/>
      <c r="UWO97" s="14"/>
      <c r="UWP97" s="14"/>
      <c r="UWQ97" s="14"/>
      <c r="UWR97" s="14"/>
      <c r="UWS97" s="14"/>
      <c r="UWT97" s="14"/>
      <c r="UWU97" s="14"/>
      <c r="UWV97" s="14"/>
      <c r="UWW97" s="14"/>
      <c r="UWX97" s="14"/>
      <c r="UWY97" s="14"/>
      <c r="UWZ97" s="14"/>
      <c r="UXA97" s="14"/>
      <c r="UXB97" s="14"/>
      <c r="UXC97" s="14"/>
      <c r="UXD97" s="14"/>
      <c r="UXE97" s="14"/>
      <c r="UXF97" s="14"/>
      <c r="UXG97" s="14"/>
      <c r="UXH97" s="14"/>
      <c r="UXI97" s="14"/>
      <c r="UXJ97" s="14"/>
      <c r="UXK97" s="14"/>
      <c r="UXL97" s="14"/>
      <c r="UXM97" s="14"/>
      <c r="UXN97" s="14"/>
      <c r="UXO97" s="14"/>
      <c r="UXP97" s="14"/>
      <c r="UXQ97" s="14"/>
      <c r="UXR97" s="14"/>
      <c r="UXS97" s="14"/>
      <c r="UXT97" s="14"/>
      <c r="UXU97" s="14"/>
      <c r="UXV97" s="14"/>
      <c r="UXW97" s="14"/>
      <c r="UXX97" s="14"/>
      <c r="UXY97" s="14"/>
      <c r="UXZ97" s="14"/>
      <c r="UYA97" s="14"/>
      <c r="UYB97" s="14"/>
      <c r="UYC97" s="14"/>
      <c r="UYD97" s="14"/>
      <c r="UYE97" s="14"/>
      <c r="UYF97" s="14"/>
      <c r="UYG97" s="14"/>
      <c r="UYH97" s="14"/>
      <c r="UYI97" s="14"/>
      <c r="UYJ97" s="14"/>
      <c r="UYK97" s="14"/>
      <c r="UYL97" s="14"/>
      <c r="UYM97" s="14"/>
      <c r="UYN97" s="14"/>
      <c r="UYO97" s="14"/>
      <c r="UYP97" s="14"/>
      <c r="UYQ97" s="14"/>
      <c r="UYR97" s="14"/>
      <c r="UYS97" s="14"/>
      <c r="UYT97" s="14"/>
      <c r="UYU97" s="14"/>
      <c r="UYV97" s="14"/>
      <c r="UYW97" s="14"/>
      <c r="UYX97" s="14"/>
      <c r="UYY97" s="14"/>
      <c r="UYZ97" s="14"/>
      <c r="UZA97" s="14"/>
      <c r="UZB97" s="14"/>
      <c r="UZC97" s="14"/>
      <c r="UZD97" s="14"/>
      <c r="UZE97" s="14"/>
      <c r="UZF97" s="14"/>
      <c r="UZG97" s="14"/>
      <c r="UZH97" s="14"/>
      <c r="UZI97" s="14"/>
      <c r="UZJ97" s="14"/>
      <c r="UZK97" s="14"/>
      <c r="UZL97" s="14"/>
      <c r="UZM97" s="14"/>
      <c r="UZN97" s="14"/>
      <c r="UZO97" s="14"/>
      <c r="UZP97" s="14"/>
      <c r="UZQ97" s="14"/>
      <c r="UZR97" s="14"/>
      <c r="UZS97" s="14"/>
      <c r="UZT97" s="14"/>
      <c r="UZU97" s="14"/>
      <c r="UZV97" s="14"/>
      <c r="UZW97" s="14"/>
      <c r="UZX97" s="14"/>
      <c r="UZY97" s="14"/>
      <c r="UZZ97" s="14"/>
      <c r="VAA97" s="14"/>
      <c r="VAB97" s="14"/>
      <c r="VAC97" s="14"/>
      <c r="VAD97" s="14"/>
      <c r="VAE97" s="14"/>
      <c r="VAF97" s="14"/>
      <c r="VAG97" s="14"/>
      <c r="VAH97" s="14"/>
      <c r="VAI97" s="14"/>
      <c r="VAJ97" s="14"/>
      <c r="VAK97" s="14"/>
      <c r="VAL97" s="14"/>
      <c r="VAM97" s="14"/>
      <c r="VAN97" s="14"/>
      <c r="VAO97" s="14"/>
      <c r="VAP97" s="14"/>
      <c r="VAQ97" s="14"/>
      <c r="VAR97" s="14"/>
      <c r="VAS97" s="14"/>
      <c r="VAT97" s="14"/>
      <c r="VAU97" s="14"/>
      <c r="VAV97" s="14"/>
      <c r="VAW97" s="14"/>
      <c r="VAX97" s="14"/>
      <c r="VAY97" s="14"/>
      <c r="VAZ97" s="14"/>
      <c r="VBA97" s="14"/>
      <c r="VBB97" s="14"/>
      <c r="VBC97" s="14"/>
      <c r="VBD97" s="14"/>
      <c r="VBE97" s="14"/>
      <c r="VBF97" s="14"/>
      <c r="VBG97" s="14"/>
      <c r="VBH97" s="14"/>
      <c r="VBI97" s="14"/>
      <c r="VBJ97" s="14"/>
      <c r="VBK97" s="14"/>
      <c r="VBL97" s="14"/>
      <c r="VBM97" s="14"/>
      <c r="VBN97" s="14"/>
      <c r="VBO97" s="14"/>
      <c r="VBP97" s="14"/>
      <c r="VBQ97" s="14"/>
      <c r="VBR97" s="14"/>
      <c r="VBS97" s="14"/>
      <c r="VBT97" s="14"/>
      <c r="VBU97" s="14"/>
      <c r="VBV97" s="14"/>
      <c r="VBW97" s="14"/>
      <c r="VBX97" s="14"/>
      <c r="VBY97" s="14"/>
      <c r="VBZ97" s="14"/>
      <c r="VCA97" s="14"/>
      <c r="VCB97" s="14"/>
      <c r="VCC97" s="14"/>
      <c r="VCD97" s="14"/>
      <c r="VCE97" s="14"/>
      <c r="VCF97" s="14"/>
      <c r="VCG97" s="14"/>
      <c r="VCH97" s="14"/>
      <c r="VCI97" s="14"/>
      <c r="VCJ97" s="14"/>
      <c r="VCK97" s="14"/>
      <c r="VCL97" s="14"/>
      <c r="VCM97" s="14"/>
      <c r="VCN97" s="14"/>
      <c r="VCO97" s="14"/>
      <c r="VCP97" s="14"/>
      <c r="VCQ97" s="14"/>
      <c r="VCR97" s="14"/>
      <c r="VCS97" s="14"/>
      <c r="VCT97" s="14"/>
      <c r="VCU97" s="14"/>
      <c r="VCV97" s="14"/>
      <c r="VCW97" s="14"/>
      <c r="VCX97" s="14"/>
      <c r="VCY97" s="14"/>
      <c r="VCZ97" s="14"/>
      <c r="VDA97" s="14"/>
      <c r="VDB97" s="14"/>
      <c r="VDC97" s="14"/>
      <c r="VDD97" s="14"/>
      <c r="VDE97" s="14"/>
      <c r="VDF97" s="14"/>
      <c r="VDG97" s="14"/>
      <c r="VDH97" s="14"/>
      <c r="VDI97" s="14"/>
      <c r="VDJ97" s="14"/>
      <c r="VDK97" s="14"/>
      <c r="VDL97" s="14"/>
      <c r="VDM97" s="14"/>
      <c r="VDN97" s="14"/>
      <c r="VDO97" s="14"/>
      <c r="VDP97" s="14"/>
      <c r="VDQ97" s="14"/>
      <c r="VDR97" s="14"/>
      <c r="VDS97" s="14"/>
      <c r="VDT97" s="14"/>
      <c r="VDU97" s="14"/>
      <c r="VDV97" s="14"/>
      <c r="VDW97" s="14"/>
      <c r="VDX97" s="14"/>
      <c r="VDY97" s="14"/>
      <c r="VDZ97" s="14"/>
      <c r="VEA97" s="14"/>
      <c r="VEB97" s="14"/>
      <c r="VEC97" s="14"/>
      <c r="VED97" s="14"/>
      <c r="VEE97" s="14"/>
      <c r="VEF97" s="14"/>
      <c r="VEG97" s="14"/>
      <c r="VEH97" s="14"/>
      <c r="VEI97" s="14"/>
      <c r="VEJ97" s="14"/>
      <c r="VEK97" s="14"/>
      <c r="VEL97" s="14"/>
      <c r="VEM97" s="14"/>
      <c r="VEN97" s="14"/>
      <c r="VEO97" s="14"/>
      <c r="VEP97" s="14"/>
      <c r="VEQ97" s="14"/>
      <c r="VER97" s="14"/>
      <c r="VES97" s="14"/>
      <c r="VET97" s="14"/>
      <c r="VEU97" s="14"/>
      <c r="VEV97" s="14"/>
      <c r="VEW97" s="14"/>
      <c r="VEX97" s="14"/>
      <c r="VEY97" s="14"/>
      <c r="VEZ97" s="14"/>
      <c r="VFA97" s="14"/>
      <c r="VFB97" s="14"/>
      <c r="VFC97" s="14"/>
      <c r="VFD97" s="14"/>
      <c r="VFE97" s="14"/>
      <c r="VFF97" s="14"/>
      <c r="VFG97" s="14"/>
      <c r="VFH97" s="14"/>
      <c r="VFI97" s="14"/>
      <c r="VFJ97" s="14"/>
      <c r="VFK97" s="14"/>
      <c r="VFL97" s="14"/>
      <c r="VFM97" s="14"/>
      <c r="VFN97" s="14"/>
      <c r="VFO97" s="14"/>
      <c r="VFP97" s="14"/>
      <c r="VFQ97" s="14"/>
      <c r="VFR97" s="14"/>
      <c r="VFS97" s="14"/>
      <c r="VFT97" s="14"/>
      <c r="VFU97" s="14"/>
      <c r="VFV97" s="14"/>
      <c r="VFW97" s="14"/>
      <c r="VFX97" s="14"/>
      <c r="VFY97" s="14"/>
      <c r="VFZ97" s="14"/>
      <c r="VGA97" s="14"/>
      <c r="VGB97" s="14"/>
      <c r="VGC97" s="14"/>
      <c r="VGD97" s="14"/>
      <c r="VGE97" s="14"/>
      <c r="VGF97" s="14"/>
      <c r="VGG97" s="14"/>
      <c r="VGH97" s="14"/>
      <c r="VGI97" s="14"/>
      <c r="VGJ97" s="14"/>
      <c r="VGK97" s="14"/>
      <c r="VGL97" s="14"/>
      <c r="VGM97" s="14"/>
      <c r="VGN97" s="14"/>
      <c r="VGO97" s="14"/>
      <c r="VGP97" s="14"/>
      <c r="VGQ97" s="14"/>
      <c r="VGR97" s="14"/>
      <c r="VGS97" s="14"/>
      <c r="VGT97" s="14"/>
      <c r="VGU97" s="14"/>
      <c r="VGV97" s="14"/>
      <c r="VGW97" s="14"/>
      <c r="VGX97" s="14"/>
      <c r="VGY97" s="14"/>
      <c r="VGZ97" s="14"/>
      <c r="VHA97" s="14"/>
      <c r="VHB97" s="14"/>
      <c r="VHC97" s="14"/>
      <c r="VHD97" s="14"/>
      <c r="VHE97" s="14"/>
      <c r="VHF97" s="14"/>
      <c r="VHG97" s="14"/>
      <c r="VHH97" s="14"/>
      <c r="VHI97" s="14"/>
      <c r="VHJ97" s="14"/>
      <c r="VHK97" s="14"/>
      <c r="VHL97" s="14"/>
      <c r="VHM97" s="14"/>
      <c r="VHN97" s="14"/>
      <c r="VHO97" s="14"/>
      <c r="VHP97" s="14"/>
      <c r="VHQ97" s="14"/>
      <c r="VHR97" s="14"/>
      <c r="VHS97" s="14"/>
      <c r="VHT97" s="14"/>
      <c r="VHU97" s="14"/>
      <c r="VHV97" s="14"/>
      <c r="VHW97" s="14"/>
      <c r="VHX97" s="14"/>
      <c r="VHY97" s="14"/>
      <c r="VHZ97" s="14"/>
      <c r="VIA97" s="14"/>
      <c r="VIB97" s="14"/>
      <c r="VIC97" s="14"/>
      <c r="VID97" s="14"/>
      <c r="VIE97" s="14"/>
      <c r="VIF97" s="14"/>
      <c r="VIG97" s="14"/>
      <c r="VIH97" s="14"/>
      <c r="VII97" s="14"/>
      <c r="VIJ97" s="14"/>
      <c r="VIK97" s="14"/>
      <c r="VIL97" s="14"/>
      <c r="VIM97" s="14"/>
      <c r="VIN97" s="14"/>
      <c r="VIO97" s="14"/>
      <c r="VIP97" s="14"/>
      <c r="VIQ97" s="14"/>
      <c r="VIR97" s="14"/>
      <c r="VIS97" s="14"/>
      <c r="VIT97" s="14"/>
      <c r="VIU97" s="14"/>
      <c r="VIV97" s="14"/>
      <c r="VIW97" s="14"/>
      <c r="VIX97" s="14"/>
      <c r="VIY97" s="14"/>
      <c r="VIZ97" s="14"/>
      <c r="VJA97" s="14"/>
      <c r="VJB97" s="14"/>
      <c r="VJC97" s="14"/>
      <c r="VJD97" s="14"/>
      <c r="VJE97" s="14"/>
      <c r="VJF97" s="14"/>
      <c r="VJG97" s="14"/>
      <c r="VJH97" s="14"/>
      <c r="VJI97" s="14"/>
      <c r="VJJ97" s="14"/>
      <c r="VJK97" s="14"/>
      <c r="VJL97" s="14"/>
      <c r="VJM97" s="14"/>
      <c r="VJN97" s="14"/>
      <c r="VJO97" s="14"/>
      <c r="VJP97" s="14"/>
      <c r="VJQ97" s="14"/>
      <c r="VJR97" s="14"/>
      <c r="VJS97" s="14"/>
      <c r="VJT97" s="14"/>
      <c r="VJU97" s="14"/>
      <c r="VJV97" s="14"/>
      <c r="VJW97" s="14"/>
      <c r="VJX97" s="14"/>
      <c r="VJY97" s="14"/>
      <c r="VJZ97" s="14"/>
      <c r="VKA97" s="14"/>
      <c r="VKB97" s="14"/>
      <c r="VKC97" s="14"/>
      <c r="VKD97" s="14"/>
      <c r="VKE97" s="14"/>
      <c r="VKF97" s="14"/>
      <c r="VKG97" s="14"/>
      <c r="VKH97" s="14"/>
      <c r="VKI97" s="14"/>
      <c r="VKJ97" s="14"/>
      <c r="VKK97" s="14"/>
      <c r="VKL97" s="14"/>
      <c r="VKM97" s="14"/>
      <c r="VKN97" s="14"/>
      <c r="VKO97" s="14"/>
      <c r="VKP97" s="14"/>
      <c r="VKQ97" s="14"/>
      <c r="VKR97" s="14"/>
      <c r="VKS97" s="14"/>
      <c r="VKT97" s="14"/>
      <c r="VKU97" s="14"/>
      <c r="VKV97" s="14"/>
      <c r="VKW97" s="14"/>
      <c r="VKX97" s="14"/>
      <c r="VKY97" s="14"/>
      <c r="VKZ97" s="14"/>
      <c r="VLA97" s="14"/>
      <c r="VLB97" s="14"/>
      <c r="VLC97" s="14"/>
      <c r="VLD97" s="14"/>
      <c r="VLE97" s="14"/>
      <c r="VLF97" s="14"/>
      <c r="VLG97" s="14"/>
      <c r="VLH97" s="14"/>
      <c r="VLI97" s="14"/>
      <c r="VLJ97" s="14"/>
      <c r="VLK97" s="14"/>
      <c r="VLL97" s="14"/>
      <c r="VLM97" s="14"/>
      <c r="VLN97" s="14"/>
      <c r="VLO97" s="14"/>
      <c r="VLP97" s="14"/>
      <c r="VLQ97" s="14"/>
      <c r="VLR97" s="14"/>
      <c r="VLS97" s="14"/>
      <c r="VLT97" s="14"/>
      <c r="VLU97" s="14"/>
      <c r="VLV97" s="14"/>
      <c r="VLW97" s="14"/>
      <c r="VLX97" s="14"/>
      <c r="VLY97" s="14"/>
      <c r="VLZ97" s="14"/>
      <c r="VMA97" s="14"/>
      <c r="VMB97" s="14"/>
      <c r="VMC97" s="14"/>
      <c r="VMD97" s="14"/>
      <c r="VME97" s="14"/>
      <c r="VMF97" s="14"/>
      <c r="VMG97" s="14"/>
      <c r="VMH97" s="14"/>
      <c r="VMI97" s="14"/>
      <c r="VMJ97" s="14"/>
      <c r="VMK97" s="14"/>
      <c r="VML97" s="14"/>
      <c r="VMM97" s="14"/>
      <c r="VMN97" s="14"/>
      <c r="VMO97" s="14"/>
      <c r="VMP97" s="14"/>
      <c r="VMQ97" s="14"/>
      <c r="VMR97" s="14"/>
      <c r="VMS97" s="14"/>
      <c r="VMT97" s="14"/>
      <c r="VMU97" s="14"/>
      <c r="VMV97" s="14"/>
      <c r="VMW97" s="14"/>
      <c r="VMX97" s="14"/>
      <c r="VMY97" s="14"/>
      <c r="VMZ97" s="14"/>
      <c r="VNA97" s="14"/>
      <c r="VNB97" s="14"/>
      <c r="VNC97" s="14"/>
      <c r="VND97" s="14"/>
      <c r="VNE97" s="14"/>
      <c r="VNF97" s="14"/>
      <c r="VNG97" s="14"/>
      <c r="VNH97" s="14"/>
      <c r="VNI97" s="14"/>
      <c r="VNJ97" s="14"/>
      <c r="VNK97" s="14"/>
      <c r="VNL97" s="14"/>
      <c r="VNM97" s="14"/>
      <c r="VNN97" s="14"/>
      <c r="VNO97" s="14"/>
      <c r="VNP97" s="14"/>
      <c r="VNQ97" s="14"/>
      <c r="VNR97" s="14"/>
      <c r="VNS97" s="14"/>
      <c r="VNT97" s="14"/>
      <c r="VNU97" s="14"/>
      <c r="VNV97" s="14"/>
      <c r="VNW97" s="14"/>
      <c r="VNX97" s="14"/>
      <c r="VNY97" s="14"/>
      <c r="VNZ97" s="14"/>
      <c r="VOA97" s="14"/>
      <c r="VOB97" s="14"/>
      <c r="VOC97" s="14"/>
      <c r="VOD97" s="14"/>
      <c r="VOE97" s="14"/>
      <c r="VOF97" s="14"/>
      <c r="VOG97" s="14"/>
      <c r="VOH97" s="14"/>
      <c r="VOI97" s="14"/>
      <c r="VOJ97" s="14"/>
      <c r="VOK97" s="14"/>
      <c r="VOL97" s="14"/>
      <c r="VOM97" s="14"/>
      <c r="VON97" s="14"/>
      <c r="VOO97" s="14"/>
      <c r="VOP97" s="14"/>
      <c r="VOQ97" s="14"/>
      <c r="VOR97" s="14"/>
      <c r="VOS97" s="14"/>
      <c r="VOT97" s="14"/>
      <c r="VOU97" s="14"/>
      <c r="VOV97" s="14"/>
      <c r="VOW97" s="14"/>
      <c r="VOX97" s="14"/>
      <c r="VOY97" s="14"/>
      <c r="VOZ97" s="14"/>
      <c r="VPA97" s="14"/>
      <c r="VPB97" s="14"/>
      <c r="VPC97" s="14"/>
      <c r="VPD97" s="14"/>
      <c r="VPE97" s="14"/>
      <c r="VPF97" s="14"/>
      <c r="VPG97" s="14"/>
      <c r="VPH97" s="14"/>
      <c r="VPI97" s="14"/>
      <c r="VPJ97" s="14"/>
      <c r="VPK97" s="14"/>
      <c r="VPL97" s="14"/>
      <c r="VPM97" s="14"/>
      <c r="VPN97" s="14"/>
      <c r="VPO97" s="14"/>
      <c r="VPP97" s="14"/>
      <c r="VPQ97" s="14"/>
      <c r="VPR97" s="14"/>
      <c r="VPS97" s="14"/>
      <c r="VPT97" s="14"/>
      <c r="VPU97" s="14"/>
      <c r="VPV97" s="14"/>
      <c r="VPW97" s="14"/>
      <c r="VPX97" s="14"/>
      <c r="VPY97" s="14"/>
      <c r="VPZ97" s="14"/>
      <c r="VQA97" s="14"/>
      <c r="VQB97" s="14"/>
      <c r="VQC97" s="14"/>
      <c r="VQD97" s="14"/>
      <c r="VQE97" s="14"/>
      <c r="VQF97" s="14"/>
      <c r="VQG97" s="14"/>
      <c r="VQH97" s="14"/>
      <c r="VQI97" s="14"/>
      <c r="VQJ97" s="14"/>
      <c r="VQK97" s="14"/>
      <c r="VQL97" s="14"/>
      <c r="VQM97" s="14"/>
      <c r="VQN97" s="14"/>
      <c r="VQO97" s="14"/>
      <c r="VQP97" s="14"/>
      <c r="VQQ97" s="14"/>
      <c r="VQR97" s="14"/>
      <c r="VQS97" s="14"/>
      <c r="VQT97" s="14"/>
      <c r="VQU97" s="14"/>
      <c r="VQV97" s="14"/>
      <c r="VQW97" s="14"/>
      <c r="VQX97" s="14"/>
      <c r="VQY97" s="14"/>
      <c r="VQZ97" s="14"/>
      <c r="VRA97" s="14"/>
      <c r="VRB97" s="14"/>
      <c r="VRC97" s="14"/>
      <c r="VRD97" s="14"/>
      <c r="VRE97" s="14"/>
      <c r="VRF97" s="14"/>
      <c r="VRG97" s="14"/>
      <c r="VRH97" s="14"/>
      <c r="VRI97" s="14"/>
      <c r="VRJ97" s="14"/>
      <c r="VRK97" s="14"/>
      <c r="VRL97" s="14"/>
      <c r="VRM97" s="14"/>
      <c r="VRN97" s="14"/>
      <c r="VRO97" s="14"/>
      <c r="VRP97" s="14"/>
      <c r="VRQ97" s="14"/>
      <c r="VRR97" s="14"/>
      <c r="VRS97" s="14"/>
      <c r="VRT97" s="14"/>
      <c r="VRU97" s="14"/>
      <c r="VRV97" s="14"/>
      <c r="VRW97" s="14"/>
      <c r="VRX97" s="14"/>
      <c r="VRY97" s="14"/>
      <c r="VRZ97" s="14"/>
      <c r="VSA97" s="14"/>
      <c r="VSB97" s="14"/>
      <c r="VSC97" s="14"/>
      <c r="VSD97" s="14"/>
      <c r="VSE97" s="14"/>
      <c r="VSF97" s="14"/>
      <c r="VSG97" s="14"/>
      <c r="VSH97" s="14"/>
      <c r="VSI97" s="14"/>
      <c r="VSJ97" s="14"/>
      <c r="VSK97" s="14"/>
      <c r="VSL97" s="14"/>
      <c r="VSM97" s="14"/>
      <c r="VSN97" s="14"/>
      <c r="VSO97" s="14"/>
      <c r="VSP97" s="14"/>
      <c r="VSQ97" s="14"/>
      <c r="VSR97" s="14"/>
      <c r="VSS97" s="14"/>
      <c r="VST97" s="14"/>
      <c r="VSU97" s="14"/>
      <c r="VSV97" s="14"/>
      <c r="VSW97" s="14"/>
      <c r="VSX97" s="14"/>
      <c r="VSY97" s="14"/>
      <c r="VSZ97" s="14"/>
      <c r="VTA97" s="14"/>
      <c r="VTB97" s="14"/>
      <c r="VTC97" s="14"/>
      <c r="VTD97" s="14"/>
      <c r="VTE97" s="14"/>
      <c r="VTF97" s="14"/>
      <c r="VTG97" s="14"/>
      <c r="VTH97" s="14"/>
      <c r="VTI97" s="14"/>
      <c r="VTJ97" s="14"/>
      <c r="VTK97" s="14"/>
      <c r="VTL97" s="14"/>
      <c r="VTM97" s="14"/>
      <c r="VTN97" s="14"/>
      <c r="VTO97" s="14"/>
      <c r="VTP97" s="14"/>
      <c r="VTQ97" s="14"/>
      <c r="VTR97" s="14"/>
      <c r="VTS97" s="14"/>
      <c r="VTT97" s="14"/>
      <c r="VTU97" s="14"/>
      <c r="VTV97" s="14"/>
      <c r="VTW97" s="14"/>
      <c r="VTX97" s="14"/>
      <c r="VTY97" s="14"/>
      <c r="VTZ97" s="14"/>
      <c r="VUA97" s="14"/>
      <c r="VUB97" s="14"/>
      <c r="VUC97" s="14"/>
      <c r="VUD97" s="14"/>
      <c r="VUE97" s="14"/>
      <c r="VUF97" s="14"/>
      <c r="VUG97" s="14"/>
      <c r="VUH97" s="14"/>
      <c r="VUI97" s="14"/>
      <c r="VUJ97" s="14"/>
      <c r="VUK97" s="14"/>
      <c r="VUL97" s="14"/>
      <c r="VUM97" s="14"/>
      <c r="VUN97" s="14"/>
      <c r="VUO97" s="14"/>
      <c r="VUP97" s="14"/>
      <c r="VUQ97" s="14"/>
      <c r="VUR97" s="14"/>
      <c r="VUS97" s="14"/>
      <c r="VUT97" s="14"/>
      <c r="VUU97" s="14"/>
      <c r="VUV97" s="14"/>
      <c r="VUW97" s="14"/>
      <c r="VUX97" s="14"/>
      <c r="VUY97" s="14"/>
      <c r="VUZ97" s="14"/>
      <c r="VVA97" s="14"/>
      <c r="VVB97" s="14"/>
      <c r="VVC97" s="14"/>
      <c r="VVD97" s="14"/>
      <c r="VVE97" s="14"/>
      <c r="VVF97" s="14"/>
      <c r="VVG97" s="14"/>
      <c r="VVH97" s="14"/>
      <c r="VVI97" s="14"/>
      <c r="VVJ97" s="14"/>
      <c r="VVK97" s="14"/>
      <c r="VVL97" s="14"/>
      <c r="VVM97" s="14"/>
      <c r="VVN97" s="14"/>
      <c r="VVO97" s="14"/>
      <c r="VVP97" s="14"/>
      <c r="VVQ97" s="14"/>
      <c r="VVR97" s="14"/>
      <c r="VVS97" s="14"/>
      <c r="VVT97" s="14"/>
      <c r="VVU97" s="14"/>
      <c r="VVV97" s="14"/>
      <c r="VVW97" s="14"/>
      <c r="VVX97" s="14"/>
      <c r="VVY97" s="14"/>
      <c r="VVZ97" s="14"/>
      <c r="VWA97" s="14"/>
      <c r="VWB97" s="14"/>
      <c r="VWC97" s="14"/>
      <c r="VWD97" s="14"/>
      <c r="VWE97" s="14"/>
      <c r="VWF97" s="14"/>
      <c r="VWG97" s="14"/>
      <c r="VWH97" s="14"/>
      <c r="VWI97" s="14"/>
      <c r="VWJ97" s="14"/>
      <c r="VWK97" s="14"/>
      <c r="VWL97" s="14"/>
      <c r="VWM97" s="14"/>
      <c r="VWN97" s="14"/>
      <c r="VWO97" s="14"/>
      <c r="VWP97" s="14"/>
      <c r="VWQ97" s="14"/>
      <c r="VWR97" s="14"/>
      <c r="VWS97" s="14"/>
      <c r="VWT97" s="14"/>
      <c r="VWU97" s="14"/>
      <c r="VWV97" s="14"/>
      <c r="VWW97" s="14"/>
      <c r="VWX97" s="14"/>
      <c r="VWY97" s="14"/>
      <c r="VWZ97" s="14"/>
      <c r="VXA97" s="14"/>
      <c r="VXB97" s="14"/>
      <c r="VXC97" s="14"/>
      <c r="VXD97" s="14"/>
      <c r="VXE97" s="14"/>
      <c r="VXF97" s="14"/>
      <c r="VXG97" s="14"/>
      <c r="VXH97" s="14"/>
      <c r="VXI97" s="14"/>
      <c r="VXJ97" s="14"/>
      <c r="VXK97" s="14"/>
      <c r="VXL97" s="14"/>
      <c r="VXM97" s="14"/>
      <c r="VXN97" s="14"/>
      <c r="VXO97" s="14"/>
      <c r="VXP97" s="14"/>
      <c r="VXQ97" s="14"/>
      <c r="VXR97" s="14"/>
      <c r="VXS97" s="14"/>
      <c r="VXT97" s="14"/>
      <c r="VXU97" s="14"/>
      <c r="VXV97" s="14"/>
      <c r="VXW97" s="14"/>
      <c r="VXX97" s="14"/>
      <c r="VXY97" s="14"/>
      <c r="VXZ97" s="14"/>
      <c r="VYA97" s="14"/>
      <c r="VYB97" s="14"/>
      <c r="VYC97" s="14"/>
      <c r="VYD97" s="14"/>
      <c r="VYE97" s="14"/>
      <c r="VYF97" s="14"/>
      <c r="VYG97" s="14"/>
      <c r="VYH97" s="14"/>
      <c r="VYI97" s="14"/>
      <c r="VYJ97" s="14"/>
      <c r="VYK97" s="14"/>
      <c r="VYL97" s="14"/>
      <c r="VYM97" s="14"/>
      <c r="VYN97" s="14"/>
      <c r="VYO97" s="14"/>
      <c r="VYP97" s="14"/>
      <c r="VYQ97" s="14"/>
      <c r="VYR97" s="14"/>
      <c r="VYS97" s="14"/>
      <c r="VYT97" s="14"/>
      <c r="VYU97" s="14"/>
      <c r="VYV97" s="14"/>
      <c r="VYW97" s="14"/>
      <c r="VYX97" s="14"/>
      <c r="VYY97" s="14"/>
      <c r="VYZ97" s="14"/>
      <c r="VZA97" s="14"/>
      <c r="VZB97" s="14"/>
      <c r="VZC97" s="14"/>
      <c r="VZD97" s="14"/>
      <c r="VZE97" s="14"/>
      <c r="VZF97" s="14"/>
      <c r="VZG97" s="14"/>
      <c r="VZH97" s="14"/>
      <c r="VZI97" s="14"/>
      <c r="VZJ97" s="14"/>
      <c r="VZK97" s="14"/>
      <c r="VZL97" s="14"/>
      <c r="VZM97" s="14"/>
      <c r="VZN97" s="14"/>
      <c r="VZO97" s="14"/>
      <c r="VZP97" s="14"/>
      <c r="VZQ97" s="14"/>
      <c r="VZR97" s="14"/>
      <c r="VZS97" s="14"/>
      <c r="VZT97" s="14"/>
      <c r="VZU97" s="14"/>
      <c r="VZV97" s="14"/>
      <c r="VZW97" s="14"/>
      <c r="VZX97" s="14"/>
      <c r="VZY97" s="14"/>
      <c r="VZZ97" s="14"/>
      <c r="WAA97" s="14"/>
      <c r="WAB97" s="14"/>
      <c r="WAC97" s="14"/>
      <c r="WAD97" s="14"/>
      <c r="WAE97" s="14"/>
      <c r="WAF97" s="14"/>
      <c r="WAG97" s="14"/>
      <c r="WAH97" s="14"/>
      <c r="WAI97" s="14"/>
      <c r="WAJ97" s="14"/>
      <c r="WAK97" s="14"/>
      <c r="WAL97" s="14"/>
      <c r="WAM97" s="14"/>
      <c r="WAN97" s="14"/>
      <c r="WAO97" s="14"/>
      <c r="WAP97" s="14"/>
      <c r="WAQ97" s="14"/>
      <c r="WAR97" s="14"/>
      <c r="WAS97" s="14"/>
      <c r="WAT97" s="14"/>
      <c r="WAU97" s="14"/>
      <c r="WAV97" s="14"/>
      <c r="WAW97" s="14"/>
      <c r="WAX97" s="14"/>
      <c r="WAY97" s="14"/>
      <c r="WAZ97" s="14"/>
      <c r="WBA97" s="14"/>
      <c r="WBB97" s="14"/>
      <c r="WBC97" s="14"/>
      <c r="WBD97" s="14"/>
      <c r="WBE97" s="14"/>
      <c r="WBF97" s="14"/>
      <c r="WBG97" s="14"/>
      <c r="WBH97" s="14"/>
      <c r="WBI97" s="14"/>
      <c r="WBJ97" s="14"/>
      <c r="WBK97" s="14"/>
      <c r="WBL97" s="14"/>
      <c r="WBM97" s="14"/>
      <c r="WBN97" s="14"/>
      <c r="WBO97" s="14"/>
      <c r="WBP97" s="14"/>
      <c r="WBQ97" s="14"/>
      <c r="WBR97" s="14"/>
      <c r="WBS97" s="14"/>
      <c r="WBT97" s="14"/>
      <c r="WBU97" s="14"/>
      <c r="WBV97" s="14"/>
      <c r="WBW97" s="14"/>
      <c r="WBX97" s="14"/>
      <c r="WBY97" s="14"/>
      <c r="WBZ97" s="14"/>
      <c r="WCA97" s="14"/>
      <c r="WCB97" s="14"/>
      <c r="WCC97" s="14"/>
      <c r="WCD97" s="14"/>
      <c r="WCE97" s="14"/>
      <c r="WCF97" s="14"/>
      <c r="WCG97" s="14"/>
      <c r="WCH97" s="14"/>
      <c r="WCI97" s="14"/>
      <c r="WCJ97" s="14"/>
      <c r="WCK97" s="14"/>
      <c r="WCL97" s="14"/>
      <c r="WCM97" s="14"/>
      <c r="WCN97" s="14"/>
      <c r="WCO97" s="14"/>
      <c r="WCP97" s="14"/>
      <c r="WCQ97" s="14"/>
      <c r="WCR97" s="14"/>
      <c r="WCS97" s="14"/>
      <c r="WCT97" s="14"/>
      <c r="WCU97" s="14"/>
      <c r="WCV97" s="14"/>
      <c r="WCW97" s="14"/>
      <c r="WCX97" s="14"/>
      <c r="WCY97" s="14"/>
      <c r="WCZ97" s="14"/>
      <c r="WDA97" s="14"/>
      <c r="WDB97" s="14"/>
      <c r="WDC97" s="14"/>
      <c r="WDD97" s="14"/>
      <c r="WDE97" s="14"/>
      <c r="WDF97" s="14"/>
      <c r="WDG97" s="14"/>
      <c r="WDH97" s="14"/>
      <c r="WDI97" s="14"/>
      <c r="WDJ97" s="14"/>
      <c r="WDK97" s="14"/>
      <c r="WDL97" s="14"/>
      <c r="WDM97" s="14"/>
      <c r="WDN97" s="14"/>
      <c r="WDO97" s="14"/>
      <c r="WDP97" s="14"/>
      <c r="WDQ97" s="14"/>
      <c r="WDR97" s="14"/>
      <c r="WDS97" s="14"/>
      <c r="WDT97" s="14"/>
      <c r="WDU97" s="14"/>
      <c r="WDV97" s="14"/>
      <c r="WDW97" s="14"/>
      <c r="WDX97" s="14"/>
      <c r="WDY97" s="14"/>
      <c r="WDZ97" s="14"/>
      <c r="WEA97" s="14"/>
      <c r="WEB97" s="14"/>
      <c r="WEC97" s="14"/>
      <c r="WED97" s="14"/>
      <c r="WEE97" s="14"/>
      <c r="WEF97" s="14"/>
      <c r="WEG97" s="14"/>
      <c r="WEH97" s="14"/>
      <c r="WEI97" s="14"/>
      <c r="WEJ97" s="14"/>
      <c r="WEK97" s="14"/>
      <c r="WEL97" s="14"/>
      <c r="WEM97" s="14"/>
      <c r="WEN97" s="14"/>
      <c r="WEO97" s="14"/>
      <c r="WEP97" s="14"/>
      <c r="WEQ97" s="14"/>
      <c r="WER97" s="14"/>
      <c r="WES97" s="14"/>
      <c r="WET97" s="14"/>
      <c r="WEU97" s="14"/>
      <c r="WEV97" s="14"/>
      <c r="WEW97" s="14"/>
      <c r="WEX97" s="14"/>
      <c r="WEY97" s="14"/>
      <c r="WEZ97" s="14"/>
      <c r="WFA97" s="14"/>
      <c r="WFB97" s="14"/>
      <c r="WFC97" s="14"/>
      <c r="WFD97" s="14"/>
      <c r="WFE97" s="14"/>
      <c r="WFF97" s="14"/>
      <c r="WFG97" s="14"/>
      <c r="WFH97" s="14"/>
      <c r="WFI97" s="14"/>
      <c r="WFJ97" s="14"/>
      <c r="WFK97" s="14"/>
      <c r="WFL97" s="14"/>
      <c r="WFM97" s="14"/>
      <c r="WFN97" s="14"/>
      <c r="WFO97" s="14"/>
      <c r="WFP97" s="14"/>
      <c r="WFQ97" s="14"/>
      <c r="WFR97" s="14"/>
      <c r="WFS97" s="14"/>
      <c r="WFT97" s="14"/>
      <c r="WFU97" s="14"/>
      <c r="WFV97" s="14"/>
      <c r="WFW97" s="14"/>
      <c r="WFX97" s="14"/>
      <c r="WFY97" s="14"/>
      <c r="WFZ97" s="14"/>
      <c r="WGA97" s="14"/>
      <c r="WGB97" s="14"/>
      <c r="WGC97" s="14"/>
      <c r="WGD97" s="14"/>
      <c r="WGE97" s="14"/>
      <c r="WGF97" s="14"/>
      <c r="WGG97" s="14"/>
      <c r="WGH97" s="14"/>
      <c r="WGI97" s="14"/>
      <c r="WGJ97" s="14"/>
      <c r="WGK97" s="14"/>
      <c r="WGL97" s="14"/>
      <c r="WGM97" s="14"/>
      <c r="WGN97" s="14"/>
      <c r="WGO97" s="14"/>
      <c r="WGP97" s="14"/>
      <c r="WGQ97" s="14"/>
      <c r="WGR97" s="14"/>
      <c r="WGS97" s="14"/>
      <c r="WGT97" s="14"/>
      <c r="WGU97" s="14"/>
      <c r="WGV97" s="14"/>
      <c r="WGW97" s="14"/>
      <c r="WGX97" s="14"/>
      <c r="WGY97" s="14"/>
      <c r="WGZ97" s="14"/>
      <c r="WHA97" s="14"/>
      <c r="WHB97" s="14"/>
      <c r="WHC97" s="14"/>
      <c r="WHD97" s="14"/>
      <c r="WHE97" s="14"/>
      <c r="WHF97" s="14"/>
      <c r="WHG97" s="14"/>
      <c r="WHH97" s="14"/>
      <c r="WHI97" s="14"/>
      <c r="WHJ97" s="14"/>
      <c r="WHK97" s="14"/>
      <c r="WHL97" s="14"/>
      <c r="WHM97" s="14"/>
      <c r="WHN97" s="14"/>
      <c r="WHO97" s="14"/>
      <c r="WHP97" s="14"/>
      <c r="WHQ97" s="14"/>
      <c r="WHR97" s="14"/>
      <c r="WHS97" s="14"/>
      <c r="WHT97" s="14"/>
      <c r="WHU97" s="14"/>
      <c r="WHV97" s="14"/>
      <c r="WHW97" s="14"/>
      <c r="WHX97" s="14"/>
      <c r="WHY97" s="14"/>
      <c r="WHZ97" s="14"/>
      <c r="WIA97" s="14"/>
      <c r="WIB97" s="14"/>
      <c r="WIC97" s="14"/>
      <c r="WID97" s="14"/>
      <c r="WIE97" s="14"/>
      <c r="WIF97" s="14"/>
      <c r="WIG97" s="14"/>
      <c r="WIH97" s="14"/>
      <c r="WII97" s="14"/>
      <c r="WIJ97" s="14"/>
      <c r="WIK97" s="14"/>
      <c r="WIL97" s="14"/>
      <c r="WIM97" s="14"/>
      <c r="WIN97" s="14"/>
      <c r="WIO97" s="14"/>
      <c r="WIP97" s="14"/>
      <c r="WIQ97" s="14"/>
      <c r="WIR97" s="14"/>
      <c r="WIS97" s="14"/>
      <c r="WIT97" s="14"/>
      <c r="WIU97" s="14"/>
      <c r="WIV97" s="14"/>
      <c r="WIW97" s="14"/>
      <c r="WIX97" s="14"/>
      <c r="WIY97" s="14"/>
      <c r="WIZ97" s="14"/>
      <c r="WJA97" s="14"/>
      <c r="WJB97" s="14"/>
      <c r="WJC97" s="14"/>
      <c r="WJD97" s="14"/>
      <c r="WJE97" s="14"/>
      <c r="WJF97" s="14"/>
      <c r="WJG97" s="14"/>
      <c r="WJH97" s="14"/>
      <c r="WJI97" s="14"/>
      <c r="WJJ97" s="14"/>
      <c r="WJK97" s="14"/>
      <c r="WJL97" s="14"/>
      <c r="WJM97" s="14"/>
      <c r="WJN97" s="14"/>
      <c r="WJO97" s="14"/>
      <c r="WJP97" s="14"/>
      <c r="WJQ97" s="14"/>
      <c r="WJR97" s="14"/>
      <c r="WJS97" s="14"/>
      <c r="WJT97" s="14"/>
      <c r="WJU97" s="14"/>
      <c r="WJV97" s="14"/>
      <c r="WJW97" s="14"/>
      <c r="WJX97" s="14"/>
      <c r="WJY97" s="14"/>
      <c r="WJZ97" s="14"/>
      <c r="WKA97" s="14"/>
      <c r="WKB97" s="14"/>
      <c r="WKC97" s="14"/>
      <c r="WKD97" s="14"/>
      <c r="WKE97" s="14"/>
      <c r="WKF97" s="14"/>
      <c r="WKG97" s="14"/>
      <c r="WKH97" s="14"/>
      <c r="WKI97" s="14"/>
      <c r="WKJ97" s="14"/>
      <c r="WKK97" s="14"/>
      <c r="WKL97" s="14"/>
      <c r="WKM97" s="14"/>
      <c r="WKN97" s="14"/>
      <c r="WKO97" s="14"/>
      <c r="WKP97" s="14"/>
      <c r="WKQ97" s="14"/>
      <c r="WKR97" s="14"/>
      <c r="WKS97" s="14"/>
      <c r="WKT97" s="14"/>
      <c r="WKU97" s="14"/>
      <c r="WKV97" s="14"/>
      <c r="WKW97" s="14"/>
      <c r="WKX97" s="14"/>
      <c r="WKY97" s="14"/>
      <c r="WKZ97" s="14"/>
      <c r="WLA97" s="14"/>
      <c r="WLB97" s="14"/>
      <c r="WLC97" s="14"/>
      <c r="WLD97" s="14"/>
      <c r="WLE97" s="14"/>
      <c r="WLF97" s="14"/>
      <c r="WLG97" s="14"/>
      <c r="WLH97" s="14"/>
      <c r="WLI97" s="14"/>
      <c r="WLJ97" s="14"/>
      <c r="WLK97" s="14"/>
      <c r="WLL97" s="14"/>
      <c r="WLM97" s="14"/>
      <c r="WLN97" s="14"/>
      <c r="WLO97" s="14"/>
      <c r="WLP97" s="14"/>
      <c r="WLQ97" s="14"/>
      <c r="WLR97" s="14"/>
      <c r="WLS97" s="14"/>
      <c r="WLT97" s="14"/>
      <c r="WLU97" s="14"/>
      <c r="WLV97" s="14"/>
      <c r="WLW97" s="14"/>
      <c r="WLX97" s="14"/>
      <c r="WLY97" s="14"/>
      <c r="WLZ97" s="14"/>
      <c r="WMA97" s="14"/>
      <c r="WMB97" s="14"/>
      <c r="WMC97" s="14"/>
      <c r="WMD97" s="14"/>
      <c r="WME97" s="14"/>
      <c r="WMF97" s="14"/>
      <c r="WMG97" s="14"/>
      <c r="WMH97" s="14"/>
      <c r="WMI97" s="14"/>
      <c r="WMJ97" s="14"/>
      <c r="WMK97" s="14"/>
      <c r="WML97" s="14"/>
      <c r="WMM97" s="14"/>
      <c r="WMN97" s="14"/>
      <c r="WMO97" s="14"/>
      <c r="WMP97" s="14"/>
      <c r="WMQ97" s="14"/>
      <c r="WMR97" s="14"/>
      <c r="WMS97" s="14"/>
      <c r="WMT97" s="14"/>
      <c r="WMU97" s="14"/>
      <c r="WMV97" s="14"/>
      <c r="WMW97" s="14"/>
      <c r="WMX97" s="14"/>
      <c r="WMY97" s="14"/>
      <c r="WMZ97" s="14"/>
      <c r="WNA97" s="14"/>
      <c r="WNB97" s="14"/>
      <c r="WNC97" s="14"/>
      <c r="WND97" s="14"/>
      <c r="WNE97" s="14"/>
      <c r="WNF97" s="14"/>
      <c r="WNG97" s="14"/>
      <c r="WNH97" s="14"/>
      <c r="WNI97" s="14"/>
      <c r="WNJ97" s="14"/>
      <c r="WNK97" s="14"/>
      <c r="WNL97" s="14"/>
      <c r="WNM97" s="14"/>
      <c r="WNN97" s="14"/>
      <c r="WNO97" s="14"/>
      <c r="WNP97" s="14"/>
      <c r="WNQ97" s="14"/>
      <c r="WNR97" s="14"/>
      <c r="WNS97" s="14"/>
      <c r="WNT97" s="14"/>
      <c r="WNU97" s="14"/>
      <c r="WNV97" s="14"/>
      <c r="WNW97" s="14"/>
      <c r="WNX97" s="14"/>
      <c r="WNY97" s="14"/>
      <c r="WNZ97" s="14"/>
      <c r="WOA97" s="14"/>
      <c r="WOB97" s="14"/>
      <c r="WOC97" s="14"/>
      <c r="WOD97" s="14"/>
      <c r="WOE97" s="14"/>
      <c r="WOF97" s="14"/>
      <c r="WOG97" s="14"/>
      <c r="WOH97" s="14"/>
      <c r="WOI97" s="14"/>
      <c r="WOJ97" s="14"/>
      <c r="WOK97" s="14"/>
      <c r="WOL97" s="14"/>
      <c r="WOM97" s="14"/>
      <c r="WON97" s="14"/>
      <c r="WOO97" s="14"/>
      <c r="WOP97" s="14"/>
      <c r="WOQ97" s="14"/>
      <c r="WOR97" s="14"/>
      <c r="WOS97" s="14"/>
      <c r="WOT97" s="14"/>
      <c r="WOU97" s="14"/>
      <c r="WOV97" s="14"/>
      <c r="WOW97" s="14"/>
      <c r="WOX97" s="14"/>
      <c r="WOY97" s="14"/>
      <c r="WOZ97" s="14"/>
      <c r="WPA97" s="14"/>
      <c r="WPB97" s="14"/>
      <c r="WPC97" s="14"/>
      <c r="WPD97" s="14"/>
      <c r="WPE97" s="14"/>
      <c r="WPF97" s="14"/>
      <c r="WPG97" s="14"/>
      <c r="WPH97" s="14"/>
      <c r="WPI97" s="14"/>
      <c r="WPJ97" s="14"/>
      <c r="WPK97" s="14"/>
      <c r="WPL97" s="14"/>
      <c r="WPM97" s="14"/>
      <c r="WPN97" s="14"/>
      <c r="WPO97" s="14"/>
      <c r="WPP97" s="14"/>
      <c r="WPQ97" s="14"/>
      <c r="WPR97" s="14"/>
      <c r="WPS97" s="14"/>
      <c r="WPT97" s="14"/>
      <c r="WPU97" s="14"/>
      <c r="WPV97" s="14"/>
      <c r="WPW97" s="14"/>
      <c r="WPX97" s="14"/>
      <c r="WPY97" s="14"/>
      <c r="WPZ97" s="14"/>
      <c r="WQA97" s="14"/>
      <c r="WQB97" s="14"/>
      <c r="WQC97" s="14"/>
      <c r="WQD97" s="14"/>
      <c r="WQE97" s="14"/>
      <c r="WQF97" s="14"/>
      <c r="WQG97" s="14"/>
      <c r="WQH97" s="14"/>
      <c r="WQI97" s="14"/>
      <c r="WQJ97" s="14"/>
      <c r="WQK97" s="14"/>
      <c r="WQL97" s="14"/>
      <c r="WQM97" s="14"/>
      <c r="WQN97" s="14"/>
      <c r="WQO97" s="14"/>
      <c r="WQP97" s="14"/>
      <c r="WQQ97" s="14"/>
      <c r="WQR97" s="14"/>
      <c r="WQS97" s="14"/>
      <c r="WQT97" s="14"/>
      <c r="WQU97" s="14"/>
      <c r="WQV97" s="14"/>
      <c r="WQW97" s="14"/>
      <c r="WQX97" s="14"/>
      <c r="WQY97" s="14"/>
      <c r="WQZ97" s="14"/>
      <c r="WRA97" s="14"/>
      <c r="WRB97" s="14"/>
      <c r="WRC97" s="14"/>
      <c r="WRD97" s="14"/>
      <c r="WRE97" s="14"/>
      <c r="WRF97" s="14"/>
      <c r="WRG97" s="14"/>
      <c r="WRH97" s="14"/>
      <c r="WRI97" s="14"/>
      <c r="WRJ97" s="14"/>
      <c r="WRK97" s="14"/>
      <c r="WRL97" s="14"/>
      <c r="WRM97" s="14"/>
      <c r="WRN97" s="14"/>
      <c r="WRO97" s="14"/>
      <c r="WRP97" s="14"/>
      <c r="WRQ97" s="14"/>
      <c r="WRR97" s="14"/>
      <c r="WRS97" s="14"/>
      <c r="WRT97" s="14"/>
      <c r="WRU97" s="14"/>
      <c r="WRV97" s="14"/>
      <c r="WRW97" s="14"/>
      <c r="WRX97" s="14"/>
      <c r="WRY97" s="14"/>
      <c r="WRZ97" s="14"/>
      <c r="WSA97" s="14"/>
      <c r="WSB97" s="14"/>
      <c r="WSC97" s="14"/>
      <c r="WSD97" s="14"/>
      <c r="WSE97" s="14"/>
      <c r="WSF97" s="14"/>
      <c r="WSG97" s="14"/>
      <c r="WSH97" s="14"/>
      <c r="WSI97" s="14"/>
      <c r="WSJ97" s="14"/>
      <c r="WSK97" s="14"/>
      <c r="WSL97" s="14"/>
      <c r="WSM97" s="14"/>
      <c r="WSN97" s="14"/>
      <c r="WSO97" s="14"/>
      <c r="WSP97" s="14"/>
      <c r="WSQ97" s="14"/>
      <c r="WSR97" s="14"/>
      <c r="WSS97" s="14"/>
      <c r="WST97" s="14"/>
      <c r="WSU97" s="14"/>
      <c r="WSV97" s="14"/>
      <c r="WSW97" s="14"/>
      <c r="WSX97" s="14"/>
      <c r="WSY97" s="14"/>
      <c r="WSZ97" s="14"/>
      <c r="WTA97" s="14"/>
      <c r="WTB97" s="14"/>
      <c r="WTC97" s="14"/>
      <c r="WTD97" s="14"/>
      <c r="WTE97" s="14"/>
      <c r="WTF97" s="14"/>
      <c r="WTG97" s="14"/>
      <c r="WTH97" s="14"/>
      <c r="WTI97" s="14"/>
      <c r="WTJ97" s="14"/>
      <c r="WTK97" s="14"/>
      <c r="WTL97" s="14"/>
      <c r="WTM97" s="14"/>
      <c r="WTN97" s="14"/>
      <c r="WTO97" s="14"/>
      <c r="WTP97" s="14"/>
      <c r="WTQ97" s="14"/>
      <c r="WTR97" s="14"/>
      <c r="WTS97" s="14"/>
      <c r="WTT97" s="14"/>
      <c r="WTU97" s="14"/>
      <c r="WTV97" s="14"/>
      <c r="WTW97" s="14"/>
      <c r="WTX97" s="14"/>
      <c r="WTY97" s="14"/>
      <c r="WTZ97" s="14"/>
      <c r="WUA97" s="14"/>
      <c r="WUB97" s="14"/>
      <c r="WUC97" s="14"/>
      <c r="WUD97" s="14"/>
      <c r="WUE97" s="14"/>
      <c r="WUF97" s="14"/>
      <c r="WUG97" s="14"/>
      <c r="WUH97" s="14"/>
      <c r="WUI97" s="14"/>
      <c r="WUJ97" s="14"/>
      <c r="WUK97" s="14"/>
      <c r="WUL97" s="14"/>
      <c r="WUM97" s="14"/>
      <c r="WUN97" s="14"/>
      <c r="WUO97" s="14"/>
      <c r="WUP97" s="14"/>
      <c r="WUQ97" s="14"/>
      <c r="WUR97" s="14"/>
      <c r="WUS97" s="14"/>
      <c r="WUT97" s="14"/>
      <c r="WUU97" s="14"/>
      <c r="WUV97" s="14"/>
      <c r="WUW97" s="14"/>
      <c r="WUX97" s="14"/>
      <c r="WUY97" s="14"/>
      <c r="WUZ97" s="14"/>
      <c r="WVA97" s="14"/>
      <c r="WVB97" s="14"/>
      <c r="WVC97" s="14"/>
      <c r="WVD97" s="14"/>
      <c r="WVE97" s="14"/>
      <c r="WVF97" s="14"/>
      <c r="WVG97" s="14"/>
      <c r="WVH97" s="14"/>
      <c r="WVI97" s="14"/>
      <c r="WVJ97" s="14"/>
      <c r="WVK97" s="14"/>
      <c r="WVL97" s="14"/>
      <c r="WVM97" s="14"/>
      <c r="WVN97" s="14"/>
      <c r="WVO97" s="14"/>
      <c r="WVP97" s="14"/>
      <c r="WVQ97" s="14"/>
      <c r="WVR97" s="14"/>
      <c r="WVS97" s="14"/>
      <c r="WVT97" s="14"/>
      <c r="WVU97" s="14"/>
      <c r="WVV97" s="14"/>
      <c r="WVW97" s="14"/>
      <c r="WVX97" s="14"/>
      <c r="WVY97" s="14"/>
      <c r="WVZ97" s="14"/>
      <c r="WWA97" s="14"/>
      <c r="WWB97" s="14"/>
      <c r="WWC97" s="14"/>
      <c r="WWD97" s="14"/>
      <c r="WWE97" s="14"/>
      <c r="WWF97" s="14"/>
      <c r="WWG97" s="14"/>
      <c r="WWH97" s="14"/>
      <c r="WWI97" s="14"/>
      <c r="WWJ97" s="14"/>
      <c r="WWK97" s="14"/>
      <c r="WWL97" s="14"/>
      <c r="WWM97" s="14"/>
      <c r="WWN97" s="14"/>
      <c r="WWO97" s="14"/>
      <c r="WWP97" s="14"/>
      <c r="WWQ97" s="14"/>
      <c r="WWR97" s="14"/>
      <c r="WWS97" s="14"/>
      <c r="WWT97" s="14"/>
      <c r="WWU97" s="14"/>
      <c r="WWV97" s="14"/>
      <c r="WWW97" s="14"/>
      <c r="WWX97" s="14"/>
      <c r="WWY97" s="14"/>
      <c r="WWZ97" s="14"/>
      <c r="WXA97" s="14"/>
      <c r="WXB97" s="14"/>
      <c r="WXC97" s="14"/>
      <c r="WXD97" s="14"/>
      <c r="WXE97" s="14"/>
      <c r="WXF97" s="14"/>
      <c r="WXG97" s="14"/>
      <c r="WXH97" s="14"/>
      <c r="WXI97" s="14"/>
      <c r="WXJ97" s="14"/>
      <c r="WXK97" s="14"/>
      <c r="WXL97" s="14"/>
      <c r="WXM97" s="14"/>
      <c r="WXN97" s="14"/>
      <c r="WXO97" s="14"/>
      <c r="WXP97" s="14"/>
      <c r="WXQ97" s="14"/>
      <c r="WXR97" s="14"/>
      <c r="WXS97" s="14"/>
      <c r="WXT97" s="14"/>
      <c r="WXU97" s="14"/>
      <c r="WXV97" s="14"/>
      <c r="WXW97" s="14"/>
      <c r="WXX97" s="14"/>
      <c r="WXY97" s="14"/>
      <c r="WXZ97" s="14"/>
      <c r="WYA97" s="14"/>
      <c r="WYB97" s="14"/>
      <c r="WYC97" s="14"/>
      <c r="WYD97" s="14"/>
      <c r="WYE97" s="14"/>
      <c r="WYF97" s="14"/>
      <c r="WYG97" s="14"/>
      <c r="WYH97" s="14"/>
      <c r="WYI97" s="14"/>
      <c r="WYJ97" s="14"/>
      <c r="WYK97" s="14"/>
      <c r="WYL97" s="14"/>
      <c r="WYM97" s="14"/>
      <c r="WYN97" s="14"/>
      <c r="WYO97" s="14"/>
      <c r="WYP97" s="14"/>
      <c r="WYQ97" s="14"/>
      <c r="WYR97" s="14"/>
      <c r="WYS97" s="14"/>
      <c r="WYT97" s="14"/>
      <c r="WYU97" s="14"/>
      <c r="WYV97" s="14"/>
      <c r="WYW97" s="14"/>
      <c r="WYX97" s="14"/>
      <c r="WYY97" s="14"/>
      <c r="WYZ97" s="14"/>
      <c r="WZA97" s="14"/>
      <c r="WZB97" s="14"/>
      <c r="WZC97" s="14"/>
      <c r="WZD97" s="14"/>
      <c r="WZE97" s="14"/>
      <c r="WZF97" s="14"/>
      <c r="WZG97" s="14"/>
      <c r="WZH97" s="14"/>
      <c r="WZI97" s="14"/>
      <c r="WZJ97" s="14"/>
      <c r="WZK97" s="14"/>
      <c r="WZL97" s="14"/>
      <c r="WZM97" s="14"/>
      <c r="WZN97" s="14"/>
      <c r="WZO97" s="14"/>
      <c r="WZP97" s="14"/>
      <c r="WZQ97" s="14"/>
      <c r="WZR97" s="14"/>
      <c r="WZS97" s="14"/>
      <c r="WZT97" s="14"/>
      <c r="WZU97" s="14"/>
      <c r="WZV97" s="14"/>
      <c r="WZW97" s="14"/>
      <c r="WZX97" s="14"/>
      <c r="WZY97" s="14"/>
      <c r="WZZ97" s="14"/>
      <c r="XAA97" s="14"/>
      <c r="XAB97" s="14"/>
      <c r="XAC97" s="14"/>
      <c r="XAD97" s="14"/>
      <c r="XAE97" s="14"/>
      <c r="XAF97" s="14"/>
      <c r="XAG97" s="14"/>
      <c r="XAH97" s="14"/>
      <c r="XAI97" s="14"/>
      <c r="XAJ97" s="14"/>
      <c r="XAK97" s="14"/>
      <c r="XAL97" s="14"/>
      <c r="XAM97" s="14"/>
      <c r="XAN97" s="14"/>
      <c r="XAO97" s="14"/>
      <c r="XAP97" s="14"/>
      <c r="XAQ97" s="14"/>
      <c r="XAR97" s="14"/>
      <c r="XAS97" s="14"/>
      <c r="XAT97" s="14"/>
      <c r="XAU97" s="14"/>
      <c r="XAV97" s="14"/>
      <c r="XAW97" s="14"/>
      <c r="XAX97" s="14"/>
      <c r="XAY97" s="14"/>
      <c r="XAZ97" s="14"/>
      <c r="XBA97" s="14"/>
      <c r="XBB97" s="14"/>
      <c r="XBC97" s="14"/>
      <c r="XBD97" s="14"/>
      <c r="XBE97" s="14"/>
      <c r="XBF97" s="14"/>
      <c r="XBG97" s="14"/>
      <c r="XBH97" s="14"/>
      <c r="XBI97" s="14"/>
      <c r="XBJ97" s="14"/>
      <c r="XBK97" s="14"/>
      <c r="XBL97" s="14"/>
      <c r="XBM97" s="14"/>
      <c r="XBN97" s="14"/>
      <c r="XBO97" s="14"/>
      <c r="XBP97" s="14"/>
      <c r="XBQ97" s="14"/>
      <c r="XBR97" s="14"/>
      <c r="XBS97" s="14"/>
      <c r="XBT97" s="14"/>
      <c r="XBU97" s="14"/>
      <c r="XBV97" s="14"/>
      <c r="XBW97" s="14"/>
      <c r="XBX97" s="14"/>
      <c r="XBY97" s="14"/>
      <c r="XBZ97" s="14"/>
      <c r="XCA97" s="14"/>
      <c r="XCB97" s="14"/>
      <c r="XCC97" s="14"/>
      <c r="XCD97" s="14"/>
      <c r="XCE97" s="14"/>
      <c r="XCF97" s="14"/>
      <c r="XCG97" s="14"/>
      <c r="XCH97" s="14"/>
      <c r="XCI97" s="14"/>
      <c r="XCJ97" s="14"/>
      <c r="XCK97" s="14"/>
      <c r="XCL97" s="14"/>
      <c r="XCM97" s="14"/>
      <c r="XCN97" s="14"/>
      <c r="XCO97" s="14"/>
      <c r="XCP97" s="14"/>
      <c r="XCQ97" s="14"/>
      <c r="XCR97" s="14"/>
      <c r="XCS97" s="14"/>
      <c r="XCT97" s="14"/>
      <c r="XCU97" s="14"/>
      <c r="XCV97" s="14"/>
      <c r="XCW97" s="14"/>
      <c r="XCX97" s="14"/>
      <c r="XCY97" s="14"/>
      <c r="XCZ97" s="14"/>
      <c r="XDA97" s="14"/>
      <c r="XDB97" s="14"/>
      <c r="XDC97" s="14"/>
      <c r="XDD97" s="14"/>
      <c r="XDE97" s="14"/>
      <c r="XDF97" s="14"/>
      <c r="XDG97" s="14"/>
      <c r="XDH97" s="14"/>
      <c r="XDI97" s="14"/>
      <c r="XDJ97" s="14"/>
      <c r="XDK97" s="14"/>
      <c r="XDL97" s="14"/>
      <c r="XDM97" s="14"/>
      <c r="XDN97" s="14"/>
      <c r="XDO97" s="14"/>
      <c r="XDP97" s="14"/>
      <c r="XDQ97" s="14"/>
      <c r="XDR97" s="14"/>
      <c r="XDS97" s="14"/>
      <c r="XDT97" s="14"/>
      <c r="XDU97" s="14"/>
      <c r="XDV97" s="14"/>
      <c r="XDW97" s="14"/>
      <c r="XDX97" s="14"/>
      <c r="XDY97" s="14"/>
      <c r="XDZ97" s="14"/>
      <c r="XEA97" s="14"/>
      <c r="XEB97" s="14"/>
      <c r="XEC97" s="14"/>
      <c r="XED97" s="14"/>
      <c r="XEE97" s="14"/>
      <c r="XEF97" s="14"/>
      <c r="XEG97" s="14"/>
      <c r="XEH97" s="14"/>
      <c r="XEI97" s="14"/>
      <c r="XEJ97" s="14"/>
      <c r="XEK97" s="14"/>
      <c r="XEL97" s="14"/>
      <c r="XEM97" s="14"/>
      <c r="XEN97" s="14"/>
      <c r="XEO97" s="14"/>
      <c r="XEP97" s="14"/>
      <c r="XEQ97" s="14"/>
      <c r="XER97" s="14"/>
      <c r="XES97" s="14"/>
      <c r="XET97" s="14"/>
      <c r="XEU97" s="14"/>
      <c r="XEV97" s="14"/>
      <c r="XEW97" s="14"/>
      <c r="XEX97" s="14"/>
      <c r="XEY97" s="14"/>
      <c r="XEZ97" s="14"/>
      <c r="XFA97" s="14"/>
      <c r="XFB97" s="14"/>
      <c r="XFC97" s="14"/>
    </row>
    <row r="98" spans="1:16383" ht="15" customHeight="1" x14ac:dyDescent="0.25">
      <c r="A98" s="758" t="e">
        <f t="shared" si="42"/>
        <v>#REF!</v>
      </c>
      <c r="B98" s="1229" t="s">
        <v>229</v>
      </c>
      <c r="C98" s="1230"/>
      <c r="D98" s="1200"/>
      <c r="E98" s="1201"/>
      <c r="F98" s="1201"/>
      <c r="G98" s="1201"/>
      <c r="H98" s="1201"/>
      <c r="I98" s="1201"/>
      <c r="J98" s="1201"/>
      <c r="K98" s="1201"/>
      <c r="L98" s="1201"/>
      <c r="M98" s="1201"/>
      <c r="N98" s="1201"/>
      <c r="O98" s="1201"/>
      <c r="P98" s="1202"/>
    </row>
    <row r="99" spans="1:16383" ht="15" customHeight="1" x14ac:dyDescent="0.25">
      <c r="A99" s="758" t="e">
        <f t="shared" si="42"/>
        <v>#REF!</v>
      </c>
      <c r="B99" s="1243" t="s">
        <v>101</v>
      </c>
      <c r="C99" s="1244"/>
      <c r="D99" s="772">
        <f>+'PROYECCION DE GASTOS'!J111*D88</f>
        <v>19873974.319411267</v>
      </c>
      <c r="E99" s="761">
        <f>+'PROYECCION DE GASTOS'!K111*D88</f>
        <v>21148846.373905603</v>
      </c>
      <c r="F99" s="761">
        <f>+'PROYECCION DE GASTOS'!K111*D88</f>
        <v>21148846.373905603</v>
      </c>
      <c r="G99" s="761">
        <f>+'PROYECCION DE GASTOS'!K111*D88</f>
        <v>21148846.373905603</v>
      </c>
      <c r="H99" s="761">
        <f>+'PROYECCION DE GASTOS'!K111*D88</f>
        <v>21148846.373905603</v>
      </c>
      <c r="I99" s="761">
        <f>+'PROYECCION DE GASTOS'!K111*D88</f>
        <v>21148846.373905603</v>
      </c>
      <c r="J99" s="761">
        <f>+'PROYECCION DE GASTOS'!K111*D88</f>
        <v>21148846.373905603</v>
      </c>
      <c r="K99" s="761">
        <f>+'PROYECCION DE GASTOS'!K111*D88</f>
        <v>21148846.373905603</v>
      </c>
      <c r="L99" s="761">
        <f>+'PROYECCION DE GASTOS'!K111*D88</f>
        <v>21148846.373905603</v>
      </c>
      <c r="M99" s="761">
        <f>+'PROYECCION DE GASTOS'!K111*D88</f>
        <v>21148846.373905603</v>
      </c>
      <c r="N99" s="761">
        <f>+'PROYECCION DE GASTOS'!K111*D88</f>
        <v>21148846.373905603</v>
      </c>
      <c r="O99" s="761">
        <f>+'PROYECCION DE GASTOS'!K111*D88</f>
        <v>21148846.373905603</v>
      </c>
      <c r="P99" s="762">
        <f t="shared" si="43"/>
        <v>252511284.43237287</v>
      </c>
    </row>
    <row r="100" spans="1:16383" ht="15" customHeight="1" x14ac:dyDescent="0.25">
      <c r="A100" s="758" t="e">
        <f t="shared" si="42"/>
        <v>#REF!</v>
      </c>
      <c r="B100" s="1243" t="s">
        <v>231</v>
      </c>
      <c r="C100" s="1244"/>
      <c r="D100" s="772">
        <f>+'PROYECCION DE GASTOS'!I127*D88</f>
        <v>257393.71661215767</v>
      </c>
      <c r="E100" s="761">
        <f>+'PROYECCION DE GASTOS'!J127*D88</f>
        <v>268270.90482838464</v>
      </c>
      <c r="F100" s="761">
        <f>+'PROYECCION DE GASTOS'!J127*D88</f>
        <v>268270.90482838464</v>
      </c>
      <c r="G100" s="761">
        <f>+'PROYECCION DE GASTOS'!J127*D88</f>
        <v>268270.90482838464</v>
      </c>
      <c r="H100" s="761">
        <f>+'PROYECCION DE GASTOS'!J127*D88</f>
        <v>268270.90482838464</v>
      </c>
      <c r="I100" s="761">
        <f>+'PROYECCION DE GASTOS'!J127*D88</f>
        <v>268270.90482838464</v>
      </c>
      <c r="J100" s="761">
        <f>+'PROYECCION DE GASTOS'!J127*D88</f>
        <v>268270.90482838464</v>
      </c>
      <c r="K100" s="761">
        <f>+'PROYECCION DE GASTOS'!J127*D88</f>
        <v>268270.90482838464</v>
      </c>
      <c r="L100" s="761">
        <f>+'PROYECCION DE GASTOS'!J127*D88</f>
        <v>268270.90482838464</v>
      </c>
      <c r="M100" s="761">
        <f>+'PROYECCION DE GASTOS'!J127*D88</f>
        <v>268270.90482838464</v>
      </c>
      <c r="N100" s="761">
        <f>+'PROYECCION DE GASTOS'!J127*D88</f>
        <v>268270.90482838464</v>
      </c>
      <c r="O100" s="761">
        <f>+'PROYECCION DE GASTOS'!J127*D88</f>
        <v>268270.90482838464</v>
      </c>
      <c r="P100" s="762">
        <f t="shared" si="43"/>
        <v>3208373.6697243876</v>
      </c>
    </row>
    <row r="101" spans="1:16383" ht="15" customHeight="1" x14ac:dyDescent="0.25">
      <c r="A101" s="758" t="e">
        <f>#REF!+1</f>
        <v>#REF!</v>
      </c>
      <c r="B101" s="1205" t="s">
        <v>250</v>
      </c>
      <c r="C101" s="1206"/>
      <c r="D101" s="772">
        <f>SUM(D99:D100)*10%</f>
        <v>2013136.8036023425</v>
      </c>
      <c r="E101" s="761">
        <f t="shared" ref="E101:O101" si="48">SUM(E99:E100)*(10%)</f>
        <v>2141711.7278733989</v>
      </c>
      <c r="F101" s="761">
        <f t="shared" si="48"/>
        <v>2141711.7278733989</v>
      </c>
      <c r="G101" s="761">
        <f t="shared" si="48"/>
        <v>2141711.7278733989</v>
      </c>
      <c r="H101" s="761">
        <f t="shared" si="48"/>
        <v>2141711.7278733989</v>
      </c>
      <c r="I101" s="761">
        <f t="shared" si="48"/>
        <v>2141711.7278733989</v>
      </c>
      <c r="J101" s="761">
        <f t="shared" si="48"/>
        <v>2141711.7278733989</v>
      </c>
      <c r="K101" s="761">
        <f t="shared" si="48"/>
        <v>2141711.7278733989</v>
      </c>
      <c r="L101" s="761">
        <f t="shared" si="48"/>
        <v>2141711.7278733989</v>
      </c>
      <c r="M101" s="761">
        <f t="shared" si="48"/>
        <v>2141711.7278733989</v>
      </c>
      <c r="N101" s="761">
        <f t="shared" si="48"/>
        <v>2141711.7278733989</v>
      </c>
      <c r="O101" s="761">
        <f t="shared" si="48"/>
        <v>2141711.7278733989</v>
      </c>
      <c r="P101" s="762">
        <f t="shared" si="43"/>
        <v>25571965.810209736</v>
      </c>
    </row>
    <row r="102" spans="1:16383" x14ac:dyDescent="0.25">
      <c r="A102" s="758" t="e">
        <f t="shared" si="42"/>
        <v>#REF!</v>
      </c>
      <c r="B102" s="1259" t="s">
        <v>598</v>
      </c>
      <c r="C102" s="1260"/>
      <c r="D102" s="772">
        <f>180000+'PROYECCION DE GASTOS'!I140*D88</f>
        <v>520819.19336457155</v>
      </c>
      <c r="E102" s="761">
        <f>180000+'PROYECCION DE GASTOS'!J140*D88</f>
        <v>535221.85463666101</v>
      </c>
      <c r="F102" s="761">
        <f>180000+'PROYECCION DE GASTOS'!J140*D88</f>
        <v>535221.85463666101</v>
      </c>
      <c r="G102" s="761">
        <f>180000+'PROYECCION DE GASTOS'!J140*D88</f>
        <v>535221.85463666101</v>
      </c>
      <c r="H102" s="761">
        <f>180000+'PROYECCION DE GASTOS'!J140*D88</f>
        <v>535221.85463666101</v>
      </c>
      <c r="I102" s="761">
        <f>180000+'PROYECCION DE GASTOS'!J140*D88</f>
        <v>535221.85463666101</v>
      </c>
      <c r="J102" s="761">
        <f>180000+'PROYECCION DE GASTOS'!J140*D88</f>
        <v>535221.85463666101</v>
      </c>
      <c r="K102" s="761">
        <f>180000+'PROYECCION DE GASTOS'!J140*D88</f>
        <v>535221.85463666101</v>
      </c>
      <c r="L102" s="761">
        <f>180000+'PROYECCION DE GASTOS'!J140*D88</f>
        <v>535221.85463666101</v>
      </c>
      <c r="M102" s="761">
        <f>180000+'PROYECCION DE GASTOS'!J140*D88</f>
        <v>535221.85463666101</v>
      </c>
      <c r="N102" s="761">
        <f>180000+'PROYECCION DE GASTOS'!J140*D88</f>
        <v>535221.85463666101</v>
      </c>
      <c r="O102" s="761">
        <f>180000+'PROYECCION DE GASTOS'!J140*D88</f>
        <v>535221.85463666101</v>
      </c>
      <c r="P102" s="762">
        <f t="shared" si="43"/>
        <v>6408259.5943678413</v>
      </c>
    </row>
    <row r="103" spans="1:16383" x14ac:dyDescent="0.25">
      <c r="A103" s="758" t="e">
        <f t="shared" si="42"/>
        <v>#REF!</v>
      </c>
      <c r="B103" s="773" t="s">
        <v>28</v>
      </c>
      <c r="C103" s="774">
        <v>9.6600000000000002E-3</v>
      </c>
      <c r="D103" s="772">
        <f t="shared" ref="D103:O103" si="49">+$C103*D89/1.19</f>
        <v>368686.85732802033</v>
      </c>
      <c r="E103" s="761">
        <f t="shared" si="49"/>
        <v>384267.17681984697</v>
      </c>
      <c r="F103" s="761">
        <f t="shared" si="49"/>
        <v>384267.17681984697</v>
      </c>
      <c r="G103" s="761">
        <f t="shared" si="49"/>
        <v>384267.17681984697</v>
      </c>
      <c r="H103" s="761">
        <f t="shared" si="49"/>
        <v>384267.17681984697</v>
      </c>
      <c r="I103" s="761">
        <f t="shared" si="49"/>
        <v>384267.17681984697</v>
      </c>
      <c r="J103" s="761">
        <f t="shared" si="49"/>
        <v>384267.17681984697</v>
      </c>
      <c r="K103" s="761">
        <f t="shared" si="49"/>
        <v>384267.17681984697</v>
      </c>
      <c r="L103" s="761">
        <f t="shared" si="49"/>
        <v>384267.17681984697</v>
      </c>
      <c r="M103" s="761">
        <f t="shared" si="49"/>
        <v>384267.17681984697</v>
      </c>
      <c r="N103" s="761">
        <f t="shared" si="49"/>
        <v>384267.17681984697</v>
      </c>
      <c r="O103" s="761">
        <f t="shared" si="49"/>
        <v>384267.17681984697</v>
      </c>
      <c r="P103" s="998">
        <f t="shared" si="43"/>
        <v>4595625.8023463367</v>
      </c>
    </row>
    <row r="104" spans="1:16383" x14ac:dyDescent="0.25">
      <c r="A104" s="758" t="e">
        <f t="shared" si="42"/>
        <v>#REF!</v>
      </c>
      <c r="B104" s="773" t="s">
        <v>98</v>
      </c>
      <c r="C104" s="775">
        <v>0.15</v>
      </c>
      <c r="D104" s="975">
        <f>$C104*D103</f>
        <v>55303.028599203048</v>
      </c>
      <c r="E104" s="899">
        <f t="shared" ref="E104:O104" si="50">$C104*E103</f>
        <v>57640.07652297704</v>
      </c>
      <c r="F104" s="899">
        <f t="shared" si="50"/>
        <v>57640.07652297704</v>
      </c>
      <c r="G104" s="899">
        <f t="shared" si="50"/>
        <v>57640.07652297704</v>
      </c>
      <c r="H104" s="899">
        <f t="shared" si="50"/>
        <v>57640.07652297704</v>
      </c>
      <c r="I104" s="899">
        <f t="shared" si="50"/>
        <v>57640.07652297704</v>
      </c>
      <c r="J104" s="899">
        <f t="shared" si="50"/>
        <v>57640.07652297704</v>
      </c>
      <c r="K104" s="899">
        <f t="shared" si="50"/>
        <v>57640.07652297704</v>
      </c>
      <c r="L104" s="899">
        <f t="shared" si="50"/>
        <v>57640.07652297704</v>
      </c>
      <c r="M104" s="899">
        <f t="shared" si="50"/>
        <v>57640.07652297704</v>
      </c>
      <c r="N104" s="899">
        <f t="shared" si="50"/>
        <v>57640.07652297704</v>
      </c>
      <c r="O104" s="899">
        <f t="shared" si="50"/>
        <v>57640.07652297704</v>
      </c>
      <c r="P104" s="762">
        <f t="shared" si="43"/>
        <v>689343.87035195064</v>
      </c>
    </row>
    <row r="105" spans="1:16383" x14ac:dyDescent="0.25">
      <c r="A105" s="758" t="e">
        <f t="shared" si="42"/>
        <v>#REF!</v>
      </c>
      <c r="B105" s="1207" t="s">
        <v>239</v>
      </c>
      <c r="C105" s="1208"/>
      <c r="D105" s="763">
        <f t="shared" ref="D105:O105" si="51">+SUM(D99:D104)</f>
        <v>23089313.918917559</v>
      </c>
      <c r="E105" s="764">
        <f t="shared" si="51"/>
        <v>24535958.114586871</v>
      </c>
      <c r="F105" s="764">
        <f t="shared" si="51"/>
        <v>24535958.114586871</v>
      </c>
      <c r="G105" s="764">
        <f t="shared" si="51"/>
        <v>24535958.114586871</v>
      </c>
      <c r="H105" s="764">
        <f t="shared" si="51"/>
        <v>24535958.114586871</v>
      </c>
      <c r="I105" s="764">
        <f t="shared" si="51"/>
        <v>24535958.114586871</v>
      </c>
      <c r="J105" s="764">
        <f t="shared" si="51"/>
        <v>24535958.114586871</v>
      </c>
      <c r="K105" s="764">
        <f t="shared" si="51"/>
        <v>24535958.114586871</v>
      </c>
      <c r="L105" s="764">
        <f t="shared" si="51"/>
        <v>24535958.114586871</v>
      </c>
      <c r="M105" s="764">
        <f t="shared" si="51"/>
        <v>24535958.114586871</v>
      </c>
      <c r="N105" s="764">
        <f t="shared" si="51"/>
        <v>24535958.114586871</v>
      </c>
      <c r="O105" s="764">
        <f t="shared" si="51"/>
        <v>24535958.114586871</v>
      </c>
      <c r="P105" s="954">
        <f t="shared" si="43"/>
        <v>292984853.17937315</v>
      </c>
    </row>
    <row r="106" spans="1:16383" ht="15" customHeight="1" x14ac:dyDescent="0.25">
      <c r="A106" s="758" t="e">
        <f t="shared" si="42"/>
        <v>#REF!</v>
      </c>
      <c r="B106" s="1229" t="s">
        <v>232</v>
      </c>
      <c r="C106" s="1230"/>
      <c r="D106" s="1282"/>
      <c r="E106" s="1283"/>
      <c r="F106" s="1283"/>
      <c r="G106" s="1283"/>
      <c r="H106" s="1283"/>
      <c r="I106" s="1283"/>
      <c r="J106" s="1283"/>
      <c r="K106" s="1283"/>
      <c r="L106" s="1283"/>
      <c r="M106" s="1283"/>
      <c r="N106" s="1283"/>
      <c r="O106" s="1283"/>
      <c r="P106" s="977">
        <f t="shared" si="43"/>
        <v>0</v>
      </c>
    </row>
    <row r="107" spans="1:16383" ht="15" customHeight="1" x14ac:dyDescent="0.25">
      <c r="A107" s="758" t="e">
        <f t="shared" si="42"/>
        <v>#REF!</v>
      </c>
      <c r="B107" s="1243" t="s">
        <v>103</v>
      </c>
      <c r="C107" s="1244"/>
      <c r="D107" s="772">
        <f>+'PROYECCION DE GASTOS'!I121*D88</f>
        <v>8642679.6227642968</v>
      </c>
      <c r="E107" s="761">
        <f>+'PROYECCION DE GASTOS'!J121*D88</f>
        <v>9197088.6478503384</v>
      </c>
      <c r="F107" s="761">
        <f>+'PROYECCION DE GASTOS'!J121*D88</f>
        <v>9197088.6478503384</v>
      </c>
      <c r="G107" s="761">
        <f>+'PROYECCION DE GASTOS'!J121*D88</f>
        <v>9197088.6478503384</v>
      </c>
      <c r="H107" s="761">
        <f>+'PROYECCION DE GASTOS'!J121*D88</f>
        <v>9197088.6478503384</v>
      </c>
      <c r="I107" s="761">
        <f>+'PROYECCION DE GASTOS'!J121*D88</f>
        <v>9197088.6478503384</v>
      </c>
      <c r="J107" s="761">
        <f>+'PROYECCION DE GASTOS'!J121*D88</f>
        <v>9197088.6478503384</v>
      </c>
      <c r="K107" s="761">
        <f>+'PROYECCION DE GASTOS'!J121*D88</f>
        <v>9197088.6478503384</v>
      </c>
      <c r="L107" s="761">
        <f>+'PROYECCION DE GASTOS'!J121*D88</f>
        <v>9197088.6478503384</v>
      </c>
      <c r="M107" s="761">
        <f>+'PROYECCION DE GASTOS'!J121*D88</f>
        <v>9197088.6478503384</v>
      </c>
      <c r="N107" s="761">
        <f>+'PROYECCION DE GASTOS'!J121*D88</f>
        <v>9197088.6478503384</v>
      </c>
      <c r="O107" s="761">
        <f>+'PROYECCION DE GASTOS'!J121*D88</f>
        <v>9197088.6478503384</v>
      </c>
      <c r="P107" s="762">
        <f t="shared" si="43"/>
        <v>109810654.74911799</v>
      </c>
    </row>
    <row r="108" spans="1:16383" ht="15" customHeight="1" x14ac:dyDescent="0.25">
      <c r="A108" s="758" t="e">
        <f t="shared" si="42"/>
        <v>#REF!</v>
      </c>
      <c r="B108" s="1243" t="s">
        <v>235</v>
      </c>
      <c r="C108" s="1244"/>
      <c r="D108" s="772">
        <f>+'PROYECCION DE GASTOS'!I135*D88</f>
        <v>207977.36685149375</v>
      </c>
      <c r="E108" s="761">
        <f>+'PROYECCION DE GASTOS'!J135*D88</f>
        <v>216766.27201100742</v>
      </c>
      <c r="F108" s="761">
        <f>+'PROYECCION DE GASTOS'!J135*D88</f>
        <v>216766.27201100742</v>
      </c>
      <c r="G108" s="761">
        <f>+'PROYECCION DE GASTOS'!J135*D88</f>
        <v>216766.27201100742</v>
      </c>
      <c r="H108" s="761">
        <f>+'PROYECCION DE GASTOS'!J135*D88</f>
        <v>216766.27201100742</v>
      </c>
      <c r="I108" s="761">
        <f>+'PROYECCION DE GASTOS'!J135*D88</f>
        <v>216766.27201100742</v>
      </c>
      <c r="J108" s="761">
        <f>+'PROYECCION DE GASTOS'!J135*D88</f>
        <v>216766.27201100742</v>
      </c>
      <c r="K108" s="761">
        <f>+'PROYECCION DE GASTOS'!J135*D88</f>
        <v>216766.27201100742</v>
      </c>
      <c r="L108" s="761">
        <f>+'PROYECCION DE GASTOS'!J135*D88</f>
        <v>216766.27201100742</v>
      </c>
      <c r="M108" s="761">
        <f>+'PROYECCION DE GASTOS'!J135*D88</f>
        <v>216766.27201100742</v>
      </c>
      <c r="N108" s="761">
        <f>+'PROYECCION DE GASTOS'!J135*D88</f>
        <v>216766.27201100742</v>
      </c>
      <c r="O108" s="761">
        <f>+'PROYECCION DE GASTOS'!J135*D88</f>
        <v>216766.27201100742</v>
      </c>
      <c r="P108" s="762">
        <f t="shared" si="43"/>
        <v>2592406.3589725746</v>
      </c>
    </row>
    <row r="109" spans="1:16383" x14ac:dyDescent="0.25">
      <c r="A109" s="758" t="e">
        <f t="shared" si="42"/>
        <v>#REF!</v>
      </c>
      <c r="B109" s="1243" t="s">
        <v>230</v>
      </c>
      <c r="C109" s="1244"/>
      <c r="D109" s="772">
        <f t="shared" ref="D109:O109" si="52">+(D108*10%)*4.21%+(40000)</f>
        <v>40875.584714444791</v>
      </c>
      <c r="E109" s="761">
        <f t="shared" si="52"/>
        <v>40912.58600516634</v>
      </c>
      <c r="F109" s="761">
        <f t="shared" si="52"/>
        <v>40912.58600516634</v>
      </c>
      <c r="G109" s="761">
        <f t="shared" si="52"/>
        <v>40912.58600516634</v>
      </c>
      <c r="H109" s="761">
        <f t="shared" si="52"/>
        <v>40912.58600516634</v>
      </c>
      <c r="I109" s="761">
        <f t="shared" si="52"/>
        <v>40912.58600516634</v>
      </c>
      <c r="J109" s="761">
        <f t="shared" si="52"/>
        <v>40912.58600516634</v>
      </c>
      <c r="K109" s="761">
        <f t="shared" si="52"/>
        <v>40912.58600516634</v>
      </c>
      <c r="L109" s="761">
        <f t="shared" si="52"/>
        <v>40912.58600516634</v>
      </c>
      <c r="M109" s="761">
        <f t="shared" si="52"/>
        <v>40912.58600516634</v>
      </c>
      <c r="N109" s="761">
        <f t="shared" si="52"/>
        <v>40912.58600516634</v>
      </c>
      <c r="O109" s="761">
        <f t="shared" si="52"/>
        <v>40912.58600516634</v>
      </c>
      <c r="P109" s="762">
        <f t="shared" si="43"/>
        <v>490914.03077127459</v>
      </c>
    </row>
    <row r="110" spans="1:16383" x14ac:dyDescent="0.25">
      <c r="A110" s="758" t="e">
        <f t="shared" si="42"/>
        <v>#REF!</v>
      </c>
      <c r="B110" s="1243" t="s">
        <v>240</v>
      </c>
      <c r="C110" s="1244"/>
      <c r="D110" s="776">
        <v>0</v>
      </c>
      <c r="E110" s="800">
        <v>600000</v>
      </c>
      <c r="F110" s="800">
        <v>0</v>
      </c>
      <c r="G110" s="800">
        <v>0</v>
      </c>
      <c r="H110" s="800">
        <v>0</v>
      </c>
      <c r="I110" s="800">
        <v>0</v>
      </c>
      <c r="J110" s="800">
        <v>0</v>
      </c>
      <c r="K110" s="800">
        <v>0</v>
      </c>
      <c r="L110" s="800">
        <v>0</v>
      </c>
      <c r="M110" s="800">
        <v>0</v>
      </c>
      <c r="N110" s="800">
        <v>0</v>
      </c>
      <c r="O110" s="800">
        <v>0</v>
      </c>
      <c r="P110" s="959">
        <f t="shared" si="43"/>
        <v>600000</v>
      </c>
    </row>
    <row r="111" spans="1:16383" x14ac:dyDescent="0.25">
      <c r="A111" s="758" t="e">
        <f t="shared" si="42"/>
        <v>#REF!</v>
      </c>
      <c r="B111" s="1227" t="s">
        <v>238</v>
      </c>
      <c r="C111" s="1228"/>
      <c r="D111" s="763">
        <f>+SUM(D107:D110)</f>
        <v>8891532.5743302349</v>
      </c>
      <c r="E111" s="764">
        <f>+SUM(E107:E110)</f>
        <v>10054767.505866513</v>
      </c>
      <c r="F111" s="764">
        <f t="shared" ref="F111:O111" si="53">+SUM(F107:F110)</f>
        <v>9454767.5058665127</v>
      </c>
      <c r="G111" s="764">
        <f t="shared" si="53"/>
        <v>9454767.5058665127</v>
      </c>
      <c r="H111" s="764">
        <f t="shared" si="53"/>
        <v>9454767.5058665127</v>
      </c>
      <c r="I111" s="764">
        <f t="shared" si="53"/>
        <v>9454767.5058665127</v>
      </c>
      <c r="J111" s="764">
        <f t="shared" si="53"/>
        <v>9454767.5058665127</v>
      </c>
      <c r="K111" s="764">
        <f t="shared" si="53"/>
        <v>9454767.5058665127</v>
      </c>
      <c r="L111" s="764">
        <f t="shared" si="53"/>
        <v>9454767.5058665127</v>
      </c>
      <c r="M111" s="764">
        <f t="shared" si="53"/>
        <v>9454767.5058665127</v>
      </c>
      <c r="N111" s="764">
        <f t="shared" si="53"/>
        <v>9454767.5058665127</v>
      </c>
      <c r="O111" s="764">
        <f t="shared" si="53"/>
        <v>9454767.5058665127</v>
      </c>
      <c r="P111" s="954">
        <f t="shared" si="43"/>
        <v>113493975.13886186</v>
      </c>
    </row>
    <row r="112" spans="1:16383" x14ac:dyDescent="0.25">
      <c r="A112" s="758" t="e">
        <f t="shared" si="42"/>
        <v>#REF!</v>
      </c>
      <c r="B112" s="1219" t="s">
        <v>237</v>
      </c>
      <c r="C112" s="1220"/>
      <c r="D112" s="763">
        <f>+D105+D111</f>
        <v>31980846.493247792</v>
      </c>
      <c r="E112" s="764">
        <f>+E105+E110+E111</f>
        <v>35190725.620453387</v>
      </c>
      <c r="F112" s="764">
        <f t="shared" ref="F112:O112" si="54">+F105+F111</f>
        <v>33990725.620453387</v>
      </c>
      <c r="G112" s="764">
        <f t="shared" si="54"/>
        <v>33990725.620453387</v>
      </c>
      <c r="H112" s="764">
        <f t="shared" si="54"/>
        <v>33990725.620453387</v>
      </c>
      <c r="I112" s="764">
        <f t="shared" si="54"/>
        <v>33990725.620453387</v>
      </c>
      <c r="J112" s="764">
        <f t="shared" si="54"/>
        <v>33990725.620453387</v>
      </c>
      <c r="K112" s="764">
        <f t="shared" si="54"/>
        <v>33990725.620453387</v>
      </c>
      <c r="L112" s="764">
        <f t="shared" si="54"/>
        <v>33990725.620453387</v>
      </c>
      <c r="M112" s="764">
        <f t="shared" si="54"/>
        <v>33990725.620453387</v>
      </c>
      <c r="N112" s="764">
        <f t="shared" si="54"/>
        <v>33990725.620453387</v>
      </c>
      <c r="O112" s="764">
        <f t="shared" si="54"/>
        <v>33990725.620453387</v>
      </c>
      <c r="P112" s="954">
        <f t="shared" si="43"/>
        <v>407078828.31823492</v>
      </c>
    </row>
    <row r="113" spans="1:763" x14ac:dyDescent="0.25">
      <c r="A113" s="758" t="e">
        <f t="shared" si="42"/>
        <v>#REF!</v>
      </c>
      <c r="B113" s="1227" t="s">
        <v>30</v>
      </c>
      <c r="C113" s="1228"/>
      <c r="D113" s="763">
        <f t="shared" ref="D113:O113" si="55">+D97-D112</f>
        <v>8150834.817251727</v>
      </c>
      <c r="E113" s="764">
        <f t="shared" si="55"/>
        <v>6402246.4773441106</v>
      </c>
      <c r="F113" s="764">
        <f t="shared" si="55"/>
        <v>35506372.49737896</v>
      </c>
      <c r="G113" s="764">
        <f t="shared" si="55"/>
        <v>7602246.4773441106</v>
      </c>
      <c r="H113" s="764">
        <f t="shared" si="55"/>
        <v>7602246.4773441106</v>
      </c>
      <c r="I113" s="764">
        <f t="shared" si="55"/>
        <v>7602246.4773441106</v>
      </c>
      <c r="J113" s="764">
        <f t="shared" si="55"/>
        <v>7602246.4773441106</v>
      </c>
      <c r="K113" s="764">
        <f t="shared" si="55"/>
        <v>7602246.4773441106</v>
      </c>
      <c r="L113" s="764">
        <f t="shared" si="55"/>
        <v>7602246.4773441106</v>
      </c>
      <c r="M113" s="764">
        <f t="shared" si="55"/>
        <v>7602246.4773441106</v>
      </c>
      <c r="N113" s="764">
        <f t="shared" si="55"/>
        <v>7602246.4773441106</v>
      </c>
      <c r="O113" s="764">
        <f t="shared" si="55"/>
        <v>7602246.4773441106</v>
      </c>
      <c r="P113" s="954">
        <f t="shared" si="43"/>
        <v>118479672.08807179</v>
      </c>
    </row>
    <row r="114" spans="1:763" x14ac:dyDescent="0.25">
      <c r="A114" s="758" t="e">
        <f t="shared" si="42"/>
        <v>#REF!</v>
      </c>
      <c r="B114" s="1229" t="s">
        <v>505</v>
      </c>
      <c r="C114" s="1230"/>
      <c r="D114" s="777">
        <f>+'SIMULADOR FINANCIERO'!B29*D88</f>
        <v>598758.2733</v>
      </c>
      <c r="E114" s="969">
        <f>+'SIMULADOR FINANCIERO'!B30*D88</f>
        <v>577467.19110000005</v>
      </c>
      <c r="F114" s="969">
        <f>+'SIMULADOR FINANCIERO'!B31*D88</f>
        <v>555888.67800000007</v>
      </c>
      <c r="G114" s="969">
        <f>+'SIMULADOR FINANCIERO'!B32*D88</f>
        <v>534018.85800000001</v>
      </c>
      <c r="H114" s="969">
        <f>+'SIMULADOR FINANCIERO'!B33*D88</f>
        <v>511853.79389999999</v>
      </c>
      <c r="I114" s="969">
        <f>+'SIMULADOR FINANCIERO'!B34*D88</f>
        <v>489389.50260000001</v>
      </c>
      <c r="J114" s="969">
        <f>+'SIMULADOR FINANCIERO'!B35*D88</f>
        <v>466621.9449</v>
      </c>
      <c r="K114" s="892">
        <f>+'SIMULADOR FINANCIERO'!B36*D88</f>
        <v>443547.02040000004</v>
      </c>
      <c r="L114" s="969">
        <f>+'SIMULADOR FINANCIERO'!B37*D88</f>
        <v>420160.58790000004</v>
      </c>
      <c r="M114" s="969">
        <f>+'SIMULADOR FINANCIERO'!B38*D88</f>
        <v>396458.4399</v>
      </c>
      <c r="N114" s="969">
        <f>+'SIMULADOR FINANCIERO'!B39*D88</f>
        <v>372436.3077</v>
      </c>
      <c r="O114" s="892">
        <f>+'SIMULADOR FINANCIERO'!B40*D88</f>
        <v>348089.88180000003</v>
      </c>
      <c r="P114" s="1009">
        <f>SUM(D114:O114)</f>
        <v>5714690.4794999994</v>
      </c>
    </row>
    <row r="115" spans="1:763" x14ac:dyDescent="0.25">
      <c r="A115" s="758" t="e">
        <f t="shared" si="42"/>
        <v>#REF!</v>
      </c>
      <c r="B115" s="778" t="s">
        <v>97</v>
      </c>
      <c r="C115" s="779">
        <v>3.5000000000000003E-2</v>
      </c>
      <c r="D115" s="1010">
        <f t="shared" ref="D115:O115" si="56">D90*1.19*$C115</f>
        <v>212415.00000000003</v>
      </c>
      <c r="E115" s="788">
        <f t="shared" si="56"/>
        <v>212415.00000000003</v>
      </c>
      <c r="F115" s="788">
        <f t="shared" si="56"/>
        <v>212415.00000000003</v>
      </c>
      <c r="G115" s="788">
        <f t="shared" si="56"/>
        <v>212415.00000000003</v>
      </c>
      <c r="H115" s="788">
        <f t="shared" si="56"/>
        <v>212415.00000000003</v>
      </c>
      <c r="I115" s="788">
        <f t="shared" si="56"/>
        <v>212415.00000000003</v>
      </c>
      <c r="J115" s="788">
        <f t="shared" si="56"/>
        <v>212415.00000000003</v>
      </c>
      <c r="K115" s="788">
        <f t="shared" si="56"/>
        <v>212415.00000000003</v>
      </c>
      <c r="L115" s="788">
        <f t="shared" si="56"/>
        <v>212415.00000000003</v>
      </c>
      <c r="M115" s="788">
        <f t="shared" si="56"/>
        <v>212415.00000000003</v>
      </c>
      <c r="N115" s="788">
        <f t="shared" si="56"/>
        <v>212415.00000000003</v>
      </c>
      <c r="O115" s="788">
        <f t="shared" si="56"/>
        <v>212415.00000000003</v>
      </c>
      <c r="P115" s="789">
        <f t="shared" si="43"/>
        <v>2548980.0000000005</v>
      </c>
    </row>
    <row r="116" spans="1:763" x14ac:dyDescent="0.25">
      <c r="A116" s="758" t="e">
        <f t="shared" si="42"/>
        <v>#REF!</v>
      </c>
      <c r="B116" s="1229" t="s">
        <v>727</v>
      </c>
      <c r="C116" s="1230"/>
      <c r="D116" s="777">
        <f t="shared" ref="D116:K116" si="57">+D114</f>
        <v>598758.2733</v>
      </c>
      <c r="E116" s="969">
        <f t="shared" si="57"/>
        <v>577467.19110000005</v>
      </c>
      <c r="F116" s="892">
        <f t="shared" si="57"/>
        <v>555888.67800000007</v>
      </c>
      <c r="G116" s="892">
        <f t="shared" si="57"/>
        <v>534018.85800000001</v>
      </c>
      <c r="H116" s="892">
        <f t="shared" si="57"/>
        <v>511853.79389999999</v>
      </c>
      <c r="I116" s="892">
        <f t="shared" si="57"/>
        <v>489389.50260000001</v>
      </c>
      <c r="J116" s="892">
        <f t="shared" si="57"/>
        <v>466621.9449</v>
      </c>
      <c r="K116" s="892">
        <f t="shared" si="57"/>
        <v>443547.02040000004</v>
      </c>
      <c r="L116" s="892">
        <f>+L114:O114</f>
        <v>420160.58790000004</v>
      </c>
      <c r="M116" s="892">
        <f>+M114</f>
        <v>396458.4399</v>
      </c>
      <c r="N116" s="892">
        <f>+N114</f>
        <v>372436.3077</v>
      </c>
      <c r="O116" s="892">
        <f>+O114</f>
        <v>348089.88180000003</v>
      </c>
      <c r="P116" s="1009">
        <f t="shared" si="43"/>
        <v>5714690.4794999994</v>
      </c>
    </row>
    <row r="117" spans="1:763" x14ac:dyDescent="0.25">
      <c r="A117" s="758" t="e">
        <f t="shared" si="42"/>
        <v>#REF!</v>
      </c>
      <c r="B117" s="1267"/>
      <c r="C117" s="1268"/>
      <c r="D117" s="1011">
        <v>0</v>
      </c>
      <c r="E117" s="833">
        <v>0</v>
      </c>
      <c r="F117" s="833">
        <v>0</v>
      </c>
      <c r="G117" s="833">
        <v>0</v>
      </c>
      <c r="H117" s="833">
        <v>0</v>
      </c>
      <c r="I117" s="833">
        <v>0</v>
      </c>
      <c r="J117" s="833">
        <v>0</v>
      </c>
      <c r="K117" s="833">
        <v>0</v>
      </c>
      <c r="L117" s="833">
        <v>0</v>
      </c>
      <c r="M117" s="833">
        <v>0</v>
      </c>
      <c r="N117" s="833">
        <v>0</v>
      </c>
      <c r="O117" s="833">
        <v>0</v>
      </c>
      <c r="P117" s="999">
        <f t="shared" si="43"/>
        <v>0</v>
      </c>
    </row>
    <row r="118" spans="1:763" x14ac:dyDescent="0.25">
      <c r="A118" s="758" t="e">
        <f t="shared" si="42"/>
        <v>#REF!</v>
      </c>
      <c r="B118" s="1231" t="s">
        <v>513</v>
      </c>
      <c r="C118" s="1232"/>
      <c r="D118" s="961">
        <f>+'SIMULADOR FINANCIERO'!C29*D88</f>
        <v>1577117.1405</v>
      </c>
      <c r="E118" s="951">
        <f>+'SIMULADOR FINANCIERO'!C30*D88</f>
        <v>1598408.2227</v>
      </c>
      <c r="F118" s="951">
        <f>+'SIMULADOR FINANCIERO'!C31*D88</f>
        <v>1619986.7307</v>
      </c>
      <c r="G118" s="951">
        <f>+'SIMULADOR FINANCIERO'!C32*D88</f>
        <v>1641856.5558</v>
      </c>
      <c r="H118" s="951">
        <f>+'SIMULADOR FINANCIERO'!C33*D88</f>
        <v>1664021.6148000001</v>
      </c>
      <c r="I118" s="951">
        <f>+'SIMULADOR FINANCIERO'!C34*D88</f>
        <v>1686485.9061</v>
      </c>
      <c r="J118" s="951">
        <f>+'SIMULADOR FINANCIERO'!C35*D88</f>
        <v>1709253.4689000002</v>
      </c>
      <c r="K118" s="951">
        <f>+'SIMULADOR FINANCIERO'!C37*D88</f>
        <v>1755714.8259000001</v>
      </c>
      <c r="L118" s="951">
        <f>+'SIMULADOR FINANCIERO'!C38*D88</f>
        <v>1779416.9739000001</v>
      </c>
      <c r="M118" s="951">
        <f>+'SIMULADOR FINANCIERO'!C39*D88</f>
        <v>1803439.101</v>
      </c>
      <c r="N118" s="951">
        <f>+'SIMULADOR FINANCIERO'!C40*D88</f>
        <v>1827785.5320000001</v>
      </c>
      <c r="O118" s="951">
        <f>+'SIMULADOR FINANCIERO'!C41*D88</f>
        <v>1852460.6376</v>
      </c>
      <c r="P118" s="962">
        <f t="shared" si="43"/>
        <v>20515946.709900003</v>
      </c>
    </row>
    <row r="119" spans="1:763" ht="15" customHeight="1" x14ac:dyDescent="0.25">
      <c r="A119" s="758" t="e">
        <f t="shared" si="42"/>
        <v>#REF!</v>
      </c>
      <c r="B119" s="983" t="s">
        <v>430</v>
      </c>
      <c r="C119" s="983"/>
      <c r="D119" s="983">
        <v>0</v>
      </c>
      <c r="E119" s="801">
        <v>0</v>
      </c>
      <c r="F119" s="935">
        <f>+'Plan Acción y Cronograma (ane1)'!N120*'VALORACION FINANCIERA 729-21'!D88</f>
        <v>26703600</v>
      </c>
      <c r="G119" s="801">
        <v>0</v>
      </c>
      <c r="H119" s="801">
        <v>0</v>
      </c>
      <c r="I119" s="801">
        <v>0</v>
      </c>
      <c r="J119" s="801">
        <v>0</v>
      </c>
      <c r="K119" s="801">
        <v>0</v>
      </c>
      <c r="L119" s="801">
        <v>0</v>
      </c>
      <c r="M119" s="801">
        <v>0</v>
      </c>
      <c r="N119" s="801">
        <v>0</v>
      </c>
      <c r="O119" s="801">
        <v>0</v>
      </c>
      <c r="P119" s="802">
        <f t="shared" si="43"/>
        <v>26703600</v>
      </c>
    </row>
    <row r="120" spans="1:763" ht="21" customHeight="1" x14ac:dyDescent="0.25">
      <c r="A120" s="758" t="e">
        <f t="shared" si="42"/>
        <v>#REF!</v>
      </c>
      <c r="B120" s="1012" t="s">
        <v>29</v>
      </c>
      <c r="C120" s="1012">
        <v>4.1000000000000003E-3</v>
      </c>
      <c r="D120" s="1012">
        <f t="shared" ref="D120:O120" si="58">+D89*$C120</f>
        <v>186213.57938958707</v>
      </c>
      <c r="E120" s="803">
        <f t="shared" si="58"/>
        <v>194082.76974161837</v>
      </c>
      <c r="F120" s="803">
        <f t="shared" si="58"/>
        <v>194082.76974161837</v>
      </c>
      <c r="G120" s="803">
        <f t="shared" si="58"/>
        <v>194082.76974161837</v>
      </c>
      <c r="H120" s="803">
        <f t="shared" si="58"/>
        <v>194082.76974161837</v>
      </c>
      <c r="I120" s="803">
        <f t="shared" si="58"/>
        <v>194082.76974161837</v>
      </c>
      <c r="J120" s="803">
        <f t="shared" si="58"/>
        <v>194082.76974161837</v>
      </c>
      <c r="K120" s="803">
        <f t="shared" si="58"/>
        <v>194082.76974161837</v>
      </c>
      <c r="L120" s="803">
        <f t="shared" si="58"/>
        <v>194082.76974161837</v>
      </c>
      <c r="M120" s="803">
        <f t="shared" si="58"/>
        <v>194082.76974161837</v>
      </c>
      <c r="N120" s="803">
        <f t="shared" si="58"/>
        <v>194082.76974161837</v>
      </c>
      <c r="O120" s="803">
        <f t="shared" si="58"/>
        <v>194082.76974161837</v>
      </c>
      <c r="P120" s="1000">
        <f t="shared" si="43"/>
        <v>2321124.0465473891</v>
      </c>
    </row>
    <row r="121" spans="1:763" ht="21" customHeight="1" x14ac:dyDescent="0.25">
      <c r="A121" s="758" t="e">
        <f t="shared" si="42"/>
        <v>#REF!</v>
      </c>
      <c r="B121" s="1223" t="s">
        <v>597</v>
      </c>
      <c r="C121" s="1224"/>
      <c r="D121" s="949">
        <f t="shared" ref="D121:O121" si="59">SUM(D115:D120)</f>
        <v>2574503.9931895873</v>
      </c>
      <c r="E121" s="782">
        <f t="shared" si="59"/>
        <v>2582373.1835416188</v>
      </c>
      <c r="F121" s="782">
        <f>SUM(F115:F120)</f>
        <v>29285973.178441618</v>
      </c>
      <c r="G121" s="782">
        <f t="shared" si="59"/>
        <v>2582373.1835416188</v>
      </c>
      <c r="H121" s="782">
        <f t="shared" si="59"/>
        <v>2582373.1784416186</v>
      </c>
      <c r="I121" s="782">
        <f t="shared" si="59"/>
        <v>2582373.1784416186</v>
      </c>
      <c r="J121" s="782">
        <f t="shared" si="59"/>
        <v>2582373.1835416188</v>
      </c>
      <c r="K121" s="782">
        <f t="shared" si="59"/>
        <v>2605759.6160416189</v>
      </c>
      <c r="L121" s="782">
        <f t="shared" si="59"/>
        <v>2606075.3315416188</v>
      </c>
      <c r="M121" s="782">
        <f t="shared" si="59"/>
        <v>2606395.3106416184</v>
      </c>
      <c r="N121" s="782">
        <f t="shared" si="59"/>
        <v>2606719.6094416189</v>
      </c>
      <c r="O121" s="782">
        <f t="shared" si="59"/>
        <v>2607048.2891416186</v>
      </c>
      <c r="P121" s="964">
        <f t="shared" si="43"/>
        <v>57804341.235947393</v>
      </c>
    </row>
    <row r="122" spans="1:763" x14ac:dyDescent="0.25">
      <c r="A122" s="758" t="e">
        <f t="shared" si="42"/>
        <v>#REF!</v>
      </c>
      <c r="B122" s="1225" t="s">
        <v>31</v>
      </c>
      <c r="C122" s="1226"/>
      <c r="D122" s="763">
        <f>+D113-D121</f>
        <v>5576330.8240621397</v>
      </c>
      <c r="E122" s="764">
        <f>+E113-E121</f>
        <v>3819873.2938024919</v>
      </c>
      <c r="F122" s="764">
        <f t="shared" ref="F122:H122" si="60">+F113-F121</f>
        <v>6220399.3189373426</v>
      </c>
      <c r="G122" s="764">
        <f t="shared" si="60"/>
        <v>5019873.2938024923</v>
      </c>
      <c r="H122" s="764">
        <f t="shared" si="60"/>
        <v>5019873.298902492</v>
      </c>
      <c r="I122" s="764">
        <f>+I113-I121</f>
        <v>5019873.298902492</v>
      </c>
      <c r="J122" s="764">
        <f t="shared" ref="J122:O122" si="61">+J113-J121</f>
        <v>5019873.2938024923</v>
      </c>
      <c r="K122" s="764">
        <f t="shared" si="61"/>
        <v>4996486.8613024913</v>
      </c>
      <c r="L122" s="764">
        <f t="shared" si="61"/>
        <v>4996171.1458024923</v>
      </c>
      <c r="M122" s="764">
        <f t="shared" si="61"/>
        <v>4995851.1667024922</v>
      </c>
      <c r="N122" s="764">
        <f t="shared" si="61"/>
        <v>4995526.8679024912</v>
      </c>
      <c r="O122" s="764">
        <f t="shared" si="61"/>
        <v>4995198.188202492</v>
      </c>
      <c r="P122" s="954">
        <f t="shared" si="43"/>
        <v>60675330.852124415</v>
      </c>
    </row>
    <row r="123" spans="1:763" ht="15.75" customHeight="1" x14ac:dyDescent="0.25">
      <c r="A123" s="758" t="e">
        <f t="shared" si="42"/>
        <v>#REF!</v>
      </c>
      <c r="B123" s="804" t="s">
        <v>507</v>
      </c>
      <c r="C123" s="775">
        <v>0.33</v>
      </c>
      <c r="D123" s="975">
        <f>D122*$C123</f>
        <v>1840189.1719405062</v>
      </c>
      <c r="E123" s="899">
        <f t="shared" ref="E123:O123" si="62">E122*$C123</f>
        <v>1260558.1869548224</v>
      </c>
      <c r="F123" s="899">
        <f t="shared" si="62"/>
        <v>2052731.7752493231</v>
      </c>
      <c r="G123" s="790">
        <f t="shared" si="62"/>
        <v>1656558.1869548226</v>
      </c>
      <c r="H123" s="790">
        <f t="shared" si="62"/>
        <v>1656558.1886378224</v>
      </c>
      <c r="I123" s="790">
        <f t="shared" si="62"/>
        <v>1656558.1886378224</v>
      </c>
      <c r="J123" s="790">
        <f t="shared" si="62"/>
        <v>1656558.1869548226</v>
      </c>
      <c r="K123" s="790">
        <f t="shared" si="62"/>
        <v>1648840.6642298221</v>
      </c>
      <c r="L123" s="790">
        <f t="shared" si="62"/>
        <v>1648736.4781148224</v>
      </c>
      <c r="M123" s="790">
        <f t="shared" si="62"/>
        <v>1648630.8850118225</v>
      </c>
      <c r="N123" s="790">
        <f t="shared" si="62"/>
        <v>1648523.8664078221</v>
      </c>
      <c r="O123" s="790">
        <f t="shared" si="62"/>
        <v>1648415.4021068225</v>
      </c>
      <c r="P123" s="998">
        <f t="shared" si="43"/>
        <v>20022859.181201052</v>
      </c>
    </row>
    <row r="124" spans="1:763" s="937" customFormat="1" ht="15.75" customHeight="1" x14ac:dyDescent="0.25">
      <c r="A124" s="934"/>
      <c r="B124" s="986" t="s">
        <v>735</v>
      </c>
      <c r="C124" s="1001">
        <f>+P82</f>
        <v>21608669.261065535</v>
      </c>
      <c r="D124" s="1001">
        <f>+D122-D123</f>
        <v>3736141.6521216333</v>
      </c>
      <c r="E124" s="1001">
        <f t="shared" ref="E124:O124" si="63">+E122-E123</f>
        <v>2559315.1068476695</v>
      </c>
      <c r="F124" s="935">
        <f t="shared" si="63"/>
        <v>4167667.5436880197</v>
      </c>
      <c r="G124" s="935">
        <f t="shared" si="63"/>
        <v>3363315.1068476699</v>
      </c>
      <c r="H124" s="935">
        <f t="shared" si="63"/>
        <v>3363315.1102646696</v>
      </c>
      <c r="I124" s="935">
        <f t="shared" si="63"/>
        <v>3363315.1102646696</v>
      </c>
      <c r="J124" s="935">
        <f t="shared" si="63"/>
        <v>3363315.1068476699</v>
      </c>
      <c r="K124" s="935">
        <f t="shared" si="63"/>
        <v>3347646.1970726689</v>
      </c>
      <c r="L124" s="935">
        <f t="shared" si="63"/>
        <v>3347434.6676876699</v>
      </c>
      <c r="M124" s="935">
        <f t="shared" si="63"/>
        <v>3347220.2816906697</v>
      </c>
      <c r="N124" s="935">
        <f t="shared" si="63"/>
        <v>3347003.0014946694</v>
      </c>
      <c r="O124" s="935">
        <f t="shared" si="63"/>
        <v>3346782.7860956695</v>
      </c>
      <c r="P124" s="987">
        <f>+SUM(F124:O124)</f>
        <v>34357014.911954045</v>
      </c>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c r="KQ124" s="14"/>
      <c r="KR124" s="14"/>
      <c r="KS124" s="14"/>
      <c r="KT124" s="14"/>
      <c r="KU124" s="14"/>
      <c r="KV124" s="14"/>
      <c r="KW124" s="14"/>
      <c r="KX124" s="14"/>
      <c r="KY124" s="14"/>
      <c r="KZ124" s="14"/>
      <c r="LA124" s="14"/>
      <c r="LB124" s="14"/>
      <c r="LC124" s="14"/>
      <c r="LD124" s="14"/>
      <c r="LE124" s="14"/>
      <c r="LF124" s="14"/>
      <c r="LG124" s="14"/>
      <c r="LH124" s="14"/>
      <c r="LI124" s="14"/>
      <c r="LJ124" s="14"/>
      <c r="LK124" s="14"/>
      <c r="LL124" s="14"/>
      <c r="LM124" s="14"/>
      <c r="LN124" s="14"/>
      <c r="LO124" s="14"/>
      <c r="LP124" s="14"/>
      <c r="LQ124" s="14"/>
      <c r="LR124" s="14"/>
      <c r="LS124" s="14"/>
      <c r="LT124" s="14"/>
      <c r="LU124" s="14"/>
      <c r="LV124" s="14"/>
      <c r="LW124" s="14"/>
      <c r="LX124" s="14"/>
      <c r="LY124" s="14"/>
      <c r="LZ124" s="14"/>
      <c r="MA124" s="14"/>
      <c r="MB124" s="14"/>
      <c r="MC124" s="14"/>
      <c r="MD124" s="14"/>
      <c r="ME124" s="14"/>
      <c r="MF124" s="14"/>
      <c r="MG124" s="14"/>
      <c r="MH124" s="14"/>
      <c r="MI124" s="14"/>
      <c r="MJ124" s="14"/>
      <c r="MK124" s="14"/>
      <c r="ML124" s="14"/>
      <c r="MM124" s="14"/>
      <c r="MN124" s="14"/>
      <c r="MO124" s="14"/>
      <c r="MP124" s="14"/>
      <c r="MQ124" s="14"/>
      <c r="MR124" s="14"/>
      <c r="MS124" s="14"/>
      <c r="MT124" s="14"/>
      <c r="MU124" s="14"/>
      <c r="MV124" s="14"/>
      <c r="MW124" s="14"/>
      <c r="MX124" s="14"/>
      <c r="MY124" s="14"/>
      <c r="MZ124" s="14"/>
      <c r="NA124" s="14"/>
      <c r="NB124" s="14"/>
      <c r="NC124" s="14"/>
      <c r="ND124" s="14"/>
      <c r="NE124" s="14"/>
      <c r="NF124" s="14"/>
      <c r="NG124" s="14"/>
      <c r="NH124" s="14"/>
      <c r="NI124" s="14"/>
      <c r="NJ124" s="14"/>
      <c r="NK124" s="14"/>
      <c r="NL124" s="14"/>
      <c r="NM124" s="14"/>
      <c r="NN124" s="14"/>
      <c r="NO124" s="14"/>
      <c r="NP124" s="14"/>
      <c r="NQ124" s="14"/>
      <c r="NR124" s="14"/>
      <c r="NS124" s="14"/>
      <c r="NT124" s="14"/>
      <c r="NU124" s="14"/>
      <c r="NV124" s="14"/>
      <c r="NW124" s="14"/>
      <c r="NX124" s="14"/>
      <c r="NY124" s="14"/>
      <c r="NZ124" s="14"/>
      <c r="OA124" s="14"/>
      <c r="OB124" s="14"/>
      <c r="OC124" s="14"/>
      <c r="OD124" s="14"/>
      <c r="OE124" s="14"/>
      <c r="OF124" s="14"/>
      <c r="OG124" s="14"/>
      <c r="OH124" s="14"/>
      <c r="OI124" s="14"/>
      <c r="OJ124" s="14"/>
      <c r="OK124" s="14"/>
      <c r="OL124" s="14"/>
      <c r="OM124" s="14"/>
      <c r="ON124" s="14"/>
      <c r="OO124" s="14"/>
      <c r="OP124" s="14"/>
      <c r="OQ124" s="14"/>
      <c r="OR124" s="14"/>
      <c r="OS124" s="14"/>
      <c r="OT124" s="14"/>
      <c r="OU124" s="14"/>
      <c r="OV124" s="14"/>
      <c r="OW124" s="14"/>
      <c r="OX124" s="14"/>
      <c r="OY124" s="14"/>
      <c r="OZ124" s="14"/>
      <c r="PA124" s="14"/>
      <c r="PB124" s="14"/>
      <c r="PC124" s="14"/>
      <c r="PD124" s="14"/>
      <c r="PE124" s="14"/>
      <c r="PF124" s="14"/>
      <c r="PG124" s="14"/>
      <c r="PH124" s="14"/>
      <c r="PI124" s="14"/>
      <c r="PJ124" s="14"/>
      <c r="PK124" s="14"/>
      <c r="PL124" s="14"/>
      <c r="PM124" s="14"/>
      <c r="PN124" s="14"/>
      <c r="PO124" s="14"/>
      <c r="PP124" s="14"/>
      <c r="PQ124" s="14"/>
      <c r="PR124" s="14"/>
      <c r="PS124" s="14"/>
      <c r="PT124" s="14"/>
      <c r="PU124" s="14"/>
      <c r="PV124" s="14"/>
      <c r="PW124" s="14"/>
      <c r="PX124" s="14"/>
      <c r="PY124" s="14"/>
      <c r="PZ124" s="14"/>
      <c r="QA124" s="14"/>
      <c r="QB124" s="14"/>
      <c r="QC124" s="14"/>
      <c r="QD124" s="14"/>
      <c r="QE124" s="14"/>
      <c r="QF124" s="14"/>
      <c r="QG124" s="14"/>
      <c r="QH124" s="14"/>
      <c r="QI124" s="14"/>
      <c r="QJ124" s="14"/>
      <c r="QK124" s="14"/>
      <c r="QL124" s="14"/>
      <c r="QM124" s="14"/>
      <c r="QN124" s="14"/>
      <c r="QO124" s="14"/>
      <c r="QP124" s="14"/>
      <c r="QQ124" s="14"/>
      <c r="QR124" s="14"/>
      <c r="QS124" s="14"/>
      <c r="QT124" s="14"/>
      <c r="QU124" s="14"/>
      <c r="QV124" s="14"/>
      <c r="QW124" s="14"/>
      <c r="QX124" s="14"/>
      <c r="QY124" s="14"/>
      <c r="QZ124" s="14"/>
      <c r="RA124" s="14"/>
      <c r="RB124" s="14"/>
      <c r="RC124" s="14"/>
      <c r="RD124" s="14"/>
      <c r="RE124" s="14"/>
      <c r="RF124" s="14"/>
      <c r="RG124" s="14"/>
      <c r="RH124" s="14"/>
      <c r="RI124" s="14"/>
      <c r="RJ124" s="14"/>
      <c r="RK124" s="14"/>
      <c r="RL124" s="14"/>
      <c r="RM124" s="14"/>
      <c r="RN124" s="14"/>
      <c r="RO124" s="14"/>
      <c r="RP124" s="14"/>
      <c r="RQ124" s="14"/>
      <c r="RR124" s="14"/>
      <c r="RS124" s="14"/>
      <c r="RT124" s="14"/>
      <c r="RU124" s="14"/>
      <c r="RV124" s="14"/>
      <c r="RW124" s="14"/>
      <c r="RX124" s="14"/>
      <c r="RY124" s="14"/>
      <c r="RZ124" s="14"/>
      <c r="SA124" s="14"/>
      <c r="SB124" s="14"/>
      <c r="SC124" s="14"/>
      <c r="SD124" s="14"/>
      <c r="SE124" s="14"/>
      <c r="SF124" s="14"/>
      <c r="SG124" s="14"/>
      <c r="SH124" s="14"/>
      <c r="SI124" s="14"/>
      <c r="SJ124" s="14"/>
      <c r="SK124" s="14"/>
      <c r="SL124" s="14"/>
      <c r="SM124" s="14"/>
      <c r="SN124" s="14"/>
      <c r="SO124" s="14"/>
      <c r="SP124" s="14"/>
      <c r="SQ124" s="14"/>
      <c r="SR124" s="14"/>
      <c r="SS124" s="14"/>
      <c r="ST124" s="14"/>
      <c r="SU124" s="14"/>
      <c r="SV124" s="14"/>
      <c r="SW124" s="14"/>
      <c r="SX124" s="14"/>
      <c r="SY124" s="14"/>
      <c r="SZ124" s="14"/>
      <c r="TA124" s="14"/>
      <c r="TB124" s="14"/>
      <c r="TC124" s="14"/>
      <c r="TD124" s="14"/>
      <c r="TE124" s="14"/>
      <c r="TF124" s="14"/>
      <c r="TG124" s="14"/>
      <c r="TH124" s="14"/>
      <c r="TI124" s="14"/>
      <c r="TJ124" s="14"/>
      <c r="TK124" s="14"/>
      <c r="TL124" s="14"/>
      <c r="TM124" s="14"/>
      <c r="TN124" s="14"/>
      <c r="TO124" s="14"/>
      <c r="TP124" s="14"/>
      <c r="TQ124" s="14"/>
      <c r="TR124" s="14"/>
      <c r="TS124" s="14"/>
      <c r="TT124" s="14"/>
      <c r="TU124" s="14"/>
      <c r="TV124" s="14"/>
      <c r="TW124" s="14"/>
      <c r="TX124" s="14"/>
      <c r="TY124" s="14"/>
      <c r="TZ124" s="14"/>
      <c r="UA124" s="14"/>
      <c r="UB124" s="14"/>
      <c r="UC124" s="14"/>
      <c r="UD124" s="14"/>
      <c r="UE124" s="14"/>
      <c r="UF124" s="14"/>
      <c r="UG124" s="14"/>
      <c r="UH124" s="14"/>
      <c r="UI124" s="14"/>
      <c r="UJ124" s="14"/>
      <c r="UK124" s="14"/>
      <c r="UL124" s="14"/>
      <c r="UM124" s="14"/>
      <c r="UN124" s="14"/>
      <c r="UO124" s="14"/>
      <c r="UP124" s="14"/>
      <c r="UQ124" s="14"/>
      <c r="UR124" s="14"/>
      <c r="US124" s="14"/>
      <c r="UT124" s="14"/>
      <c r="UU124" s="14"/>
      <c r="UV124" s="14"/>
      <c r="UW124" s="14"/>
      <c r="UX124" s="14"/>
      <c r="UY124" s="14"/>
      <c r="UZ124" s="14"/>
      <c r="VA124" s="14"/>
      <c r="VB124" s="14"/>
      <c r="VC124" s="14"/>
      <c r="VD124" s="14"/>
      <c r="VE124" s="14"/>
      <c r="VF124" s="14"/>
      <c r="VG124" s="14"/>
      <c r="VH124" s="14"/>
      <c r="VI124" s="14"/>
      <c r="VJ124" s="14"/>
      <c r="VK124" s="14"/>
      <c r="VL124" s="14"/>
      <c r="VM124" s="14"/>
      <c r="VN124" s="14"/>
      <c r="VO124" s="14"/>
      <c r="VP124" s="14"/>
      <c r="VQ124" s="14"/>
      <c r="VR124" s="14"/>
      <c r="VS124" s="14"/>
      <c r="VT124" s="14"/>
      <c r="VU124" s="14"/>
      <c r="VV124" s="14"/>
      <c r="VW124" s="14"/>
      <c r="VX124" s="14"/>
      <c r="VY124" s="14"/>
      <c r="VZ124" s="14"/>
      <c r="WA124" s="14"/>
      <c r="WB124" s="14"/>
      <c r="WC124" s="14"/>
      <c r="WD124" s="14"/>
      <c r="WE124" s="14"/>
      <c r="WF124" s="14"/>
      <c r="WG124" s="14"/>
      <c r="WH124" s="14"/>
      <c r="WI124" s="14"/>
      <c r="WJ124" s="14"/>
      <c r="WK124" s="14"/>
      <c r="WL124" s="14"/>
      <c r="WM124" s="14"/>
      <c r="WN124" s="14"/>
      <c r="WO124" s="14"/>
      <c r="WP124" s="14"/>
      <c r="WQ124" s="14"/>
      <c r="WR124" s="14"/>
      <c r="WS124" s="14"/>
      <c r="WT124" s="14"/>
      <c r="WU124" s="14"/>
      <c r="WV124" s="14"/>
      <c r="WW124" s="14"/>
      <c r="WX124" s="14"/>
      <c r="WY124" s="14"/>
      <c r="WZ124" s="14"/>
      <c r="XA124" s="14"/>
      <c r="XB124" s="14"/>
      <c r="XC124" s="14"/>
      <c r="XD124" s="14"/>
      <c r="XE124" s="14"/>
      <c r="XF124" s="14"/>
      <c r="XG124" s="14"/>
      <c r="XH124" s="14"/>
      <c r="XI124" s="14"/>
      <c r="XJ124" s="14"/>
      <c r="XK124" s="14"/>
      <c r="XL124" s="14"/>
      <c r="XM124" s="14"/>
      <c r="XN124" s="14"/>
      <c r="XO124" s="14"/>
      <c r="XP124" s="14"/>
      <c r="XQ124" s="14"/>
      <c r="XR124" s="14"/>
      <c r="XS124" s="14"/>
      <c r="XT124" s="14"/>
      <c r="XU124" s="14"/>
      <c r="XV124" s="14"/>
      <c r="XW124" s="14"/>
      <c r="XX124" s="14"/>
      <c r="XY124" s="14"/>
      <c r="XZ124" s="14"/>
      <c r="YA124" s="14"/>
      <c r="YB124" s="14"/>
      <c r="YC124" s="14"/>
      <c r="YD124" s="14"/>
      <c r="YE124" s="14"/>
      <c r="YF124" s="14"/>
      <c r="YG124" s="14"/>
      <c r="YH124" s="14"/>
      <c r="YI124" s="14"/>
      <c r="YJ124" s="14"/>
      <c r="YK124" s="14"/>
      <c r="YL124" s="14"/>
      <c r="YM124" s="14"/>
      <c r="YN124" s="14"/>
      <c r="YO124" s="14"/>
      <c r="YP124" s="14"/>
      <c r="YQ124" s="14"/>
      <c r="YR124" s="14"/>
      <c r="YS124" s="14"/>
      <c r="YT124" s="14"/>
      <c r="YU124" s="14"/>
      <c r="YV124" s="14"/>
      <c r="YW124" s="14"/>
      <c r="YX124" s="14"/>
      <c r="YY124" s="14"/>
      <c r="YZ124" s="14"/>
      <c r="ZA124" s="14"/>
      <c r="ZB124" s="14"/>
      <c r="ZC124" s="14"/>
      <c r="ZD124" s="14"/>
      <c r="ZE124" s="14"/>
      <c r="ZF124" s="14"/>
      <c r="ZG124" s="14"/>
      <c r="ZH124" s="14"/>
      <c r="ZI124" s="14"/>
      <c r="ZJ124" s="14"/>
      <c r="ZK124" s="14"/>
      <c r="ZL124" s="14"/>
      <c r="ZM124" s="14"/>
      <c r="ZN124" s="14"/>
      <c r="ZO124" s="14"/>
      <c r="ZP124" s="14"/>
      <c r="ZQ124" s="14"/>
      <c r="ZR124" s="14"/>
      <c r="ZS124" s="14"/>
      <c r="ZT124" s="14"/>
      <c r="ZU124" s="14"/>
      <c r="ZV124" s="14"/>
      <c r="ZW124" s="14"/>
      <c r="ZX124" s="14"/>
      <c r="ZY124" s="14"/>
      <c r="ZZ124" s="14"/>
      <c r="AAA124" s="14"/>
      <c r="AAB124" s="14"/>
      <c r="AAC124" s="14"/>
      <c r="AAD124" s="14"/>
      <c r="AAE124" s="14"/>
      <c r="AAF124" s="14"/>
      <c r="AAG124" s="14"/>
      <c r="AAH124" s="14"/>
      <c r="AAI124" s="14"/>
      <c r="AAJ124" s="14"/>
      <c r="AAK124" s="14"/>
      <c r="AAL124" s="14"/>
      <c r="AAM124" s="14"/>
      <c r="AAN124" s="14"/>
      <c r="AAO124" s="14"/>
      <c r="AAP124" s="14"/>
      <c r="AAQ124" s="14"/>
      <c r="AAR124" s="14"/>
      <c r="AAS124" s="14"/>
      <c r="AAT124" s="14"/>
      <c r="AAU124" s="14"/>
      <c r="AAV124" s="14"/>
      <c r="AAW124" s="14"/>
      <c r="AAX124" s="14"/>
      <c r="AAY124" s="14"/>
      <c r="AAZ124" s="14"/>
      <c r="ABA124" s="14"/>
      <c r="ABB124" s="14"/>
      <c r="ABC124" s="14"/>
      <c r="ABD124" s="14"/>
      <c r="ABE124" s="14"/>
      <c r="ABF124" s="14"/>
      <c r="ABG124" s="14"/>
      <c r="ABH124" s="14"/>
      <c r="ABI124" s="14"/>
      <c r="ABJ124" s="14"/>
      <c r="ABK124" s="14"/>
      <c r="ABL124" s="14"/>
      <c r="ABM124" s="14"/>
      <c r="ABN124" s="14"/>
      <c r="ABO124" s="14"/>
      <c r="ABP124" s="14"/>
      <c r="ABQ124" s="14"/>
      <c r="ABR124" s="14"/>
      <c r="ABS124" s="14"/>
      <c r="ABT124" s="14"/>
      <c r="ABU124" s="14"/>
      <c r="ABV124" s="14"/>
      <c r="ABW124" s="14"/>
      <c r="ABX124" s="14"/>
      <c r="ABY124" s="14"/>
      <c r="ABZ124" s="14"/>
      <c r="ACA124" s="14"/>
      <c r="ACB124" s="14"/>
      <c r="ACC124" s="14"/>
      <c r="ACD124" s="14"/>
      <c r="ACE124" s="14"/>
      <c r="ACF124" s="14"/>
      <c r="ACG124" s="14"/>
      <c r="ACH124" s="14"/>
      <c r="ACI124" s="14"/>
    </row>
    <row r="125" spans="1:763" s="933" customFormat="1" ht="17.25" customHeight="1" thickBot="1" x14ac:dyDescent="0.3">
      <c r="A125" s="931" t="e">
        <f>A123+1</f>
        <v>#REF!</v>
      </c>
      <c r="B125" s="1203" t="s">
        <v>32</v>
      </c>
      <c r="C125" s="1204"/>
      <c r="D125" s="988">
        <f>+D122-D123-D124</f>
        <v>0</v>
      </c>
      <c r="E125" s="938">
        <f t="shared" ref="E125:O125" si="64">+E122-E123-E124</f>
        <v>0</v>
      </c>
      <c r="F125" s="938">
        <f t="shared" si="64"/>
        <v>0</v>
      </c>
      <c r="G125" s="938">
        <f t="shared" si="64"/>
        <v>0</v>
      </c>
      <c r="H125" s="938">
        <f t="shared" si="64"/>
        <v>0</v>
      </c>
      <c r="I125" s="938">
        <f t="shared" si="64"/>
        <v>0</v>
      </c>
      <c r="J125" s="938">
        <f t="shared" si="64"/>
        <v>0</v>
      </c>
      <c r="K125" s="938">
        <f t="shared" si="64"/>
        <v>0</v>
      </c>
      <c r="L125" s="938">
        <f t="shared" si="64"/>
        <v>0</v>
      </c>
      <c r="M125" s="938">
        <f t="shared" si="64"/>
        <v>0</v>
      </c>
      <c r="N125" s="938">
        <f t="shared" si="64"/>
        <v>0</v>
      </c>
      <c r="O125" s="938">
        <f t="shared" si="64"/>
        <v>0</v>
      </c>
      <c r="P125" s="989">
        <f t="shared" si="43"/>
        <v>0</v>
      </c>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c r="KQ125" s="14"/>
      <c r="KR125" s="14"/>
      <c r="KS125" s="14"/>
      <c r="KT125" s="14"/>
      <c r="KU125" s="14"/>
      <c r="KV125" s="14"/>
      <c r="KW125" s="14"/>
      <c r="KX125" s="14"/>
      <c r="KY125" s="14"/>
      <c r="KZ125" s="14"/>
      <c r="LA125" s="14"/>
      <c r="LB125" s="14"/>
      <c r="LC125" s="14"/>
      <c r="LD125" s="14"/>
      <c r="LE125" s="14"/>
      <c r="LF125" s="14"/>
      <c r="LG125" s="14"/>
      <c r="LH125" s="14"/>
      <c r="LI125" s="14"/>
      <c r="LJ125" s="14"/>
      <c r="LK125" s="14"/>
      <c r="LL125" s="14"/>
      <c r="LM125" s="14"/>
      <c r="LN125" s="14"/>
      <c r="LO125" s="14"/>
      <c r="LP125" s="14"/>
      <c r="LQ125" s="14"/>
      <c r="LR125" s="14"/>
      <c r="LS125" s="14"/>
      <c r="LT125" s="14"/>
      <c r="LU125" s="14"/>
      <c r="LV125" s="14"/>
      <c r="LW125" s="14"/>
      <c r="LX125" s="14"/>
      <c r="LY125" s="14"/>
      <c r="LZ125" s="14"/>
      <c r="MA125" s="14"/>
      <c r="MB125" s="14"/>
      <c r="MC125" s="14"/>
      <c r="MD125" s="14"/>
      <c r="ME125" s="14"/>
      <c r="MF125" s="14"/>
      <c r="MG125" s="14"/>
      <c r="MH125" s="14"/>
      <c r="MI125" s="14"/>
      <c r="MJ125" s="14"/>
      <c r="MK125" s="14"/>
      <c r="ML125" s="14"/>
      <c r="MM125" s="14"/>
      <c r="MN125" s="14"/>
      <c r="MO125" s="14"/>
      <c r="MP125" s="14"/>
      <c r="MQ125" s="14"/>
      <c r="MR125" s="14"/>
      <c r="MS125" s="14"/>
      <c r="MT125" s="14"/>
      <c r="MU125" s="14"/>
      <c r="MV125" s="14"/>
      <c r="MW125" s="14"/>
      <c r="MX125" s="14"/>
      <c r="MY125" s="14"/>
      <c r="MZ125" s="14"/>
      <c r="NA125" s="14"/>
      <c r="NB125" s="14"/>
      <c r="NC125" s="14"/>
      <c r="ND125" s="14"/>
      <c r="NE125" s="14"/>
      <c r="NF125" s="14"/>
      <c r="NG125" s="14"/>
      <c r="NH125" s="14"/>
      <c r="NI125" s="14"/>
      <c r="NJ125" s="14"/>
      <c r="NK125" s="14"/>
      <c r="NL125" s="14"/>
      <c r="NM125" s="14"/>
      <c r="NN125" s="14"/>
      <c r="NO125" s="14"/>
      <c r="NP125" s="14"/>
      <c r="NQ125" s="14"/>
      <c r="NR125" s="14"/>
      <c r="NS125" s="14"/>
      <c r="NT125" s="14"/>
      <c r="NU125" s="14"/>
      <c r="NV125" s="14"/>
      <c r="NW125" s="14"/>
      <c r="NX125" s="14"/>
      <c r="NY125" s="14"/>
      <c r="NZ125" s="14"/>
      <c r="OA125" s="14"/>
      <c r="OB125" s="14"/>
      <c r="OC125" s="14"/>
      <c r="OD125" s="14"/>
      <c r="OE125" s="14"/>
      <c r="OF125" s="14"/>
      <c r="OG125" s="14"/>
      <c r="OH125" s="14"/>
      <c r="OI125" s="14"/>
      <c r="OJ125" s="14"/>
      <c r="OK125" s="14"/>
      <c r="OL125" s="14"/>
      <c r="OM125" s="14"/>
      <c r="ON125" s="14"/>
      <c r="OO125" s="14"/>
      <c r="OP125" s="14"/>
      <c r="OQ125" s="14"/>
      <c r="OR125" s="14"/>
      <c r="OS125" s="14"/>
      <c r="OT125" s="14"/>
      <c r="OU125" s="14"/>
      <c r="OV125" s="14"/>
      <c r="OW125" s="14"/>
      <c r="OX125" s="14"/>
      <c r="OY125" s="14"/>
      <c r="OZ125" s="14"/>
      <c r="PA125" s="14"/>
      <c r="PB125" s="14"/>
      <c r="PC125" s="14"/>
      <c r="PD125" s="14"/>
      <c r="PE125" s="14"/>
      <c r="PF125" s="14"/>
      <c r="PG125" s="14"/>
      <c r="PH125" s="14"/>
      <c r="PI125" s="14"/>
      <c r="PJ125" s="14"/>
      <c r="PK125" s="14"/>
      <c r="PL125" s="14"/>
      <c r="PM125" s="14"/>
      <c r="PN125" s="14"/>
      <c r="PO125" s="14"/>
      <c r="PP125" s="14"/>
      <c r="PQ125" s="14"/>
      <c r="PR125" s="14"/>
      <c r="PS125" s="14"/>
      <c r="PT125" s="14"/>
      <c r="PU125" s="14"/>
      <c r="PV125" s="14"/>
      <c r="PW125" s="14"/>
      <c r="PX125" s="14"/>
      <c r="PY125" s="14"/>
      <c r="PZ125" s="14"/>
      <c r="QA125" s="14"/>
      <c r="QB125" s="14"/>
      <c r="QC125" s="14"/>
      <c r="QD125" s="14"/>
      <c r="QE125" s="14"/>
      <c r="QF125" s="14"/>
      <c r="QG125" s="14"/>
      <c r="QH125" s="14"/>
      <c r="QI125" s="14"/>
      <c r="QJ125" s="14"/>
      <c r="QK125" s="14"/>
      <c r="QL125" s="14"/>
      <c r="QM125" s="14"/>
      <c r="QN125" s="14"/>
      <c r="QO125" s="14"/>
      <c r="QP125" s="14"/>
      <c r="QQ125" s="14"/>
      <c r="QR125" s="14"/>
      <c r="QS125" s="14"/>
      <c r="QT125" s="14"/>
      <c r="QU125" s="14"/>
      <c r="QV125" s="14"/>
      <c r="QW125" s="14"/>
      <c r="QX125" s="14"/>
      <c r="QY125" s="14"/>
      <c r="QZ125" s="14"/>
      <c r="RA125" s="14"/>
      <c r="RB125" s="14"/>
      <c r="RC125" s="14"/>
      <c r="RD125" s="14"/>
      <c r="RE125" s="14"/>
      <c r="RF125" s="14"/>
      <c r="RG125" s="14"/>
      <c r="RH125" s="14"/>
      <c r="RI125" s="14"/>
      <c r="RJ125" s="14"/>
      <c r="RK125" s="14"/>
      <c r="RL125" s="14"/>
      <c r="RM125" s="14"/>
      <c r="RN125" s="14"/>
      <c r="RO125" s="14"/>
      <c r="RP125" s="14"/>
      <c r="RQ125" s="14"/>
      <c r="RR125" s="14"/>
      <c r="RS125" s="14"/>
      <c r="RT125" s="14"/>
      <c r="RU125" s="14"/>
      <c r="RV125" s="14"/>
      <c r="RW125" s="14"/>
      <c r="RX125" s="14"/>
      <c r="RY125" s="14"/>
      <c r="RZ125" s="14"/>
      <c r="SA125" s="14"/>
      <c r="SB125" s="14"/>
      <c r="SC125" s="14"/>
      <c r="SD125" s="14"/>
      <c r="SE125" s="14"/>
      <c r="SF125" s="14"/>
      <c r="SG125" s="14"/>
      <c r="SH125" s="14"/>
      <c r="SI125" s="14"/>
      <c r="SJ125" s="14"/>
      <c r="SK125" s="14"/>
      <c r="SL125" s="14"/>
      <c r="SM125" s="14"/>
      <c r="SN125" s="14"/>
      <c r="SO125" s="14"/>
      <c r="SP125" s="14"/>
      <c r="SQ125" s="14"/>
      <c r="SR125" s="14"/>
      <c r="SS125" s="14"/>
      <c r="ST125" s="14"/>
      <c r="SU125" s="14"/>
      <c r="SV125" s="14"/>
      <c r="SW125" s="14"/>
      <c r="SX125" s="14"/>
      <c r="SY125" s="14"/>
      <c r="SZ125" s="14"/>
      <c r="TA125" s="14"/>
      <c r="TB125" s="14"/>
      <c r="TC125" s="14"/>
      <c r="TD125" s="14"/>
      <c r="TE125" s="14"/>
      <c r="TF125" s="14"/>
      <c r="TG125" s="14"/>
      <c r="TH125" s="14"/>
      <c r="TI125" s="14"/>
      <c r="TJ125" s="14"/>
      <c r="TK125" s="14"/>
      <c r="TL125" s="14"/>
      <c r="TM125" s="14"/>
      <c r="TN125" s="14"/>
      <c r="TO125" s="14"/>
      <c r="TP125" s="14"/>
      <c r="TQ125" s="14"/>
      <c r="TR125" s="14"/>
      <c r="TS125" s="14"/>
      <c r="TT125" s="14"/>
      <c r="TU125" s="14"/>
      <c r="TV125" s="14"/>
      <c r="TW125" s="14"/>
      <c r="TX125" s="14"/>
      <c r="TY125" s="14"/>
      <c r="TZ125" s="14"/>
      <c r="UA125" s="14"/>
      <c r="UB125" s="14"/>
      <c r="UC125" s="14"/>
      <c r="UD125" s="14"/>
      <c r="UE125" s="14"/>
      <c r="UF125" s="14"/>
      <c r="UG125" s="14"/>
      <c r="UH125" s="14"/>
      <c r="UI125" s="14"/>
      <c r="UJ125" s="14"/>
      <c r="UK125" s="14"/>
      <c r="UL125" s="14"/>
      <c r="UM125" s="14"/>
      <c r="UN125" s="14"/>
      <c r="UO125" s="14"/>
      <c r="UP125" s="14"/>
      <c r="UQ125" s="14"/>
      <c r="UR125" s="14"/>
      <c r="US125" s="14"/>
      <c r="UT125" s="14"/>
      <c r="UU125" s="14"/>
      <c r="UV125" s="14"/>
      <c r="UW125" s="14"/>
      <c r="UX125" s="14"/>
      <c r="UY125" s="14"/>
      <c r="UZ125" s="14"/>
      <c r="VA125" s="14"/>
      <c r="VB125" s="14"/>
      <c r="VC125" s="14"/>
      <c r="VD125" s="14"/>
      <c r="VE125" s="14"/>
      <c r="VF125" s="14"/>
      <c r="VG125" s="14"/>
      <c r="VH125" s="14"/>
      <c r="VI125" s="14"/>
      <c r="VJ125" s="14"/>
      <c r="VK125" s="14"/>
      <c r="VL125" s="14"/>
      <c r="VM125" s="14"/>
      <c r="VN125" s="14"/>
      <c r="VO125" s="14"/>
      <c r="VP125" s="14"/>
      <c r="VQ125" s="14"/>
      <c r="VR125" s="14"/>
      <c r="VS125" s="14"/>
      <c r="VT125" s="14"/>
      <c r="VU125" s="14"/>
      <c r="VV125" s="14"/>
      <c r="VW125" s="14"/>
      <c r="VX125" s="14"/>
      <c r="VY125" s="14"/>
      <c r="VZ125" s="14"/>
      <c r="WA125" s="14"/>
      <c r="WB125" s="14"/>
      <c r="WC125" s="14"/>
      <c r="WD125" s="14"/>
      <c r="WE125" s="14"/>
      <c r="WF125" s="14"/>
      <c r="WG125" s="14"/>
      <c r="WH125" s="14"/>
      <c r="WI125" s="14"/>
      <c r="WJ125" s="14"/>
      <c r="WK125" s="14"/>
      <c r="WL125" s="14"/>
      <c r="WM125" s="14"/>
      <c r="WN125" s="14"/>
      <c r="WO125" s="14"/>
      <c r="WP125" s="14"/>
      <c r="WQ125" s="14"/>
      <c r="WR125" s="14"/>
      <c r="WS125" s="14"/>
      <c r="WT125" s="14"/>
      <c r="WU125" s="14"/>
      <c r="WV125" s="14"/>
      <c r="WW125" s="14"/>
      <c r="WX125" s="14"/>
      <c r="WY125" s="14"/>
      <c r="WZ125" s="14"/>
      <c r="XA125" s="14"/>
      <c r="XB125" s="14"/>
      <c r="XC125" s="14"/>
      <c r="XD125" s="14"/>
      <c r="XE125" s="14"/>
      <c r="XF125" s="14"/>
      <c r="XG125" s="14"/>
      <c r="XH125" s="14"/>
      <c r="XI125" s="14"/>
      <c r="XJ125" s="14"/>
      <c r="XK125" s="14"/>
      <c r="XL125" s="14"/>
      <c r="XM125" s="14"/>
      <c r="XN125" s="14"/>
      <c r="XO125" s="14"/>
      <c r="XP125" s="14"/>
      <c r="XQ125" s="14"/>
      <c r="XR125" s="14"/>
      <c r="XS125" s="14"/>
      <c r="XT125" s="14"/>
      <c r="XU125" s="14"/>
      <c r="XV125" s="14"/>
      <c r="XW125" s="14"/>
      <c r="XX125" s="14"/>
      <c r="XY125" s="14"/>
      <c r="XZ125" s="14"/>
      <c r="YA125" s="14"/>
      <c r="YB125" s="14"/>
      <c r="YC125" s="14"/>
      <c r="YD125" s="14"/>
      <c r="YE125" s="14"/>
      <c r="YF125" s="14"/>
      <c r="YG125" s="14"/>
      <c r="YH125" s="14"/>
      <c r="YI125" s="14"/>
      <c r="YJ125" s="14"/>
      <c r="YK125" s="14"/>
      <c r="YL125" s="14"/>
      <c r="YM125" s="14"/>
      <c r="YN125" s="14"/>
      <c r="YO125" s="14"/>
      <c r="YP125" s="14"/>
      <c r="YQ125" s="14"/>
      <c r="YR125" s="14"/>
      <c r="YS125" s="14"/>
      <c r="YT125" s="14"/>
      <c r="YU125" s="14"/>
      <c r="YV125" s="14"/>
      <c r="YW125" s="14"/>
      <c r="YX125" s="14"/>
      <c r="YY125" s="14"/>
      <c r="YZ125" s="14"/>
      <c r="ZA125" s="14"/>
      <c r="ZB125" s="14"/>
      <c r="ZC125" s="14"/>
      <c r="ZD125" s="14"/>
      <c r="ZE125" s="14"/>
      <c r="ZF125" s="14"/>
      <c r="ZG125" s="14"/>
      <c r="ZH125" s="14"/>
      <c r="ZI125" s="14"/>
      <c r="ZJ125" s="14"/>
      <c r="ZK125" s="14"/>
      <c r="ZL125" s="14"/>
      <c r="ZM125" s="14"/>
      <c r="ZN125" s="14"/>
      <c r="ZO125" s="14"/>
      <c r="ZP125" s="14"/>
      <c r="ZQ125" s="14"/>
      <c r="ZR125" s="14"/>
      <c r="ZS125" s="14"/>
      <c r="ZT125" s="14"/>
      <c r="ZU125" s="14"/>
      <c r="ZV125" s="14"/>
      <c r="ZW125" s="14"/>
      <c r="ZX125" s="14"/>
      <c r="ZY125" s="14"/>
      <c r="ZZ125" s="14"/>
      <c r="AAA125" s="14"/>
      <c r="AAB125" s="14"/>
      <c r="AAC125" s="14"/>
      <c r="AAD125" s="14"/>
      <c r="AAE125" s="14"/>
      <c r="AAF125" s="14"/>
      <c r="AAG125" s="14"/>
      <c r="AAH125" s="14"/>
      <c r="AAI125" s="14"/>
      <c r="AAJ125" s="14"/>
      <c r="AAK125" s="14"/>
      <c r="AAL125" s="14"/>
      <c r="AAM125" s="14"/>
      <c r="AAN125" s="14"/>
      <c r="AAO125" s="14"/>
      <c r="AAP125" s="14"/>
      <c r="AAQ125" s="14"/>
      <c r="AAR125" s="14"/>
      <c r="AAS125" s="14"/>
      <c r="AAT125" s="14"/>
      <c r="AAU125" s="14"/>
      <c r="AAV125" s="14"/>
      <c r="AAW125" s="14"/>
      <c r="AAX125" s="14"/>
      <c r="AAY125" s="14"/>
      <c r="AAZ125" s="14"/>
      <c r="ABA125" s="14"/>
      <c r="ABB125" s="14"/>
      <c r="ABC125" s="14"/>
      <c r="ABD125" s="14"/>
      <c r="ABE125" s="14"/>
      <c r="ABF125" s="14"/>
      <c r="ABG125" s="14"/>
      <c r="ABH125" s="14"/>
      <c r="ABI125" s="14"/>
      <c r="ABJ125" s="14"/>
      <c r="ABK125" s="14"/>
      <c r="ABL125" s="14"/>
      <c r="ABM125" s="14"/>
      <c r="ABN125" s="14"/>
      <c r="ABO125" s="14"/>
      <c r="ABP125" s="14"/>
      <c r="ABQ125" s="14"/>
      <c r="ABR125" s="14"/>
      <c r="ABS125" s="14"/>
      <c r="ABT125" s="14"/>
      <c r="ABU125" s="14"/>
      <c r="ABV125" s="14"/>
      <c r="ABW125" s="14"/>
      <c r="ABX125" s="14"/>
      <c r="ABY125" s="14"/>
      <c r="ABZ125" s="14"/>
      <c r="ACA125" s="14"/>
      <c r="ACB125" s="14"/>
      <c r="ACC125" s="14"/>
      <c r="ACD125" s="14"/>
      <c r="ACE125" s="14"/>
      <c r="ACF125" s="14"/>
      <c r="ACG125" s="14"/>
      <c r="ACH125" s="14"/>
      <c r="ACI125" s="14"/>
    </row>
    <row r="126" spans="1:763" s="1044" customFormat="1" ht="15.75" thickBot="1" x14ac:dyDescent="0.3">
      <c r="A126" s="1041" t="e">
        <f t="shared" si="42"/>
        <v>#REF!</v>
      </c>
      <c r="B126" s="1042"/>
      <c r="C126" s="1042"/>
      <c r="D126" s="1043"/>
      <c r="E126" s="1043"/>
      <c r="F126" s="1042"/>
      <c r="G126" s="1042"/>
      <c r="H126" s="1042"/>
      <c r="I126" s="1042"/>
      <c r="J126" s="1042"/>
      <c r="K126" s="1042"/>
      <c r="L126" s="1042"/>
      <c r="M126" s="1042"/>
      <c r="N126" s="1042"/>
      <c r="O126" s="1042"/>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c r="KQ126" s="14"/>
      <c r="KR126" s="14"/>
      <c r="KS126" s="14"/>
      <c r="KT126" s="14"/>
      <c r="KU126" s="14"/>
      <c r="KV126" s="14"/>
      <c r="KW126" s="14"/>
      <c r="KX126" s="14"/>
      <c r="KY126" s="14"/>
      <c r="KZ126" s="14"/>
      <c r="LA126" s="14"/>
      <c r="LB126" s="14"/>
      <c r="LC126" s="14"/>
      <c r="LD126" s="14"/>
      <c r="LE126" s="14"/>
      <c r="LF126" s="14"/>
      <c r="LG126" s="14"/>
      <c r="LH126" s="14"/>
      <c r="LI126" s="14"/>
      <c r="LJ126" s="14"/>
      <c r="LK126" s="14"/>
      <c r="LL126" s="14"/>
      <c r="LM126" s="14"/>
      <c r="LN126" s="14"/>
      <c r="LO126" s="14"/>
      <c r="LP126" s="14"/>
      <c r="LQ126" s="14"/>
      <c r="LR126" s="14"/>
      <c r="LS126" s="14"/>
      <c r="LT126" s="14"/>
      <c r="LU126" s="14"/>
      <c r="LV126" s="14"/>
      <c r="LW126" s="14"/>
      <c r="LX126" s="14"/>
      <c r="LY126" s="14"/>
      <c r="LZ126" s="14"/>
      <c r="MA126" s="14"/>
      <c r="MB126" s="14"/>
      <c r="MC126" s="14"/>
      <c r="MD126" s="14"/>
      <c r="ME126" s="14"/>
      <c r="MF126" s="14"/>
      <c r="MG126" s="14"/>
      <c r="MH126" s="14"/>
      <c r="MI126" s="14"/>
      <c r="MJ126" s="14"/>
      <c r="MK126" s="14"/>
      <c r="ML126" s="14"/>
      <c r="MM126" s="14"/>
      <c r="MN126" s="14"/>
      <c r="MO126" s="14"/>
      <c r="MP126" s="14"/>
      <c r="MQ126" s="14"/>
      <c r="MR126" s="14"/>
      <c r="MS126" s="14"/>
      <c r="MT126" s="14"/>
      <c r="MU126" s="14"/>
      <c r="MV126" s="14"/>
      <c r="MW126" s="14"/>
      <c r="MX126" s="14"/>
      <c r="MY126" s="14"/>
      <c r="MZ126" s="14"/>
      <c r="NA126" s="14"/>
      <c r="NB126" s="14"/>
      <c r="NC126" s="14"/>
      <c r="ND126" s="14"/>
      <c r="NE126" s="14"/>
      <c r="NF126" s="14"/>
      <c r="NG126" s="14"/>
      <c r="NH126" s="14"/>
      <c r="NI126" s="14"/>
      <c r="NJ126" s="14"/>
      <c r="NK126" s="14"/>
      <c r="NL126" s="14"/>
      <c r="NM126" s="14"/>
      <c r="NN126" s="14"/>
      <c r="NO126" s="14"/>
      <c r="NP126" s="14"/>
      <c r="NQ126" s="14"/>
      <c r="NR126" s="14"/>
      <c r="NS126" s="14"/>
      <c r="NT126" s="14"/>
      <c r="NU126" s="14"/>
      <c r="NV126" s="14"/>
      <c r="NW126" s="14"/>
      <c r="NX126" s="14"/>
      <c r="NY126" s="14"/>
      <c r="NZ126" s="14"/>
      <c r="OA126" s="14"/>
      <c r="OB126" s="14"/>
      <c r="OC126" s="14"/>
      <c r="OD126" s="14"/>
      <c r="OE126" s="14"/>
      <c r="OF126" s="14"/>
      <c r="OG126" s="14"/>
      <c r="OH126" s="14"/>
      <c r="OI126" s="14"/>
      <c r="OJ126" s="14"/>
      <c r="OK126" s="14"/>
      <c r="OL126" s="14"/>
      <c r="OM126" s="14"/>
      <c r="ON126" s="14"/>
      <c r="OO126" s="14"/>
      <c r="OP126" s="14"/>
      <c r="OQ126" s="14"/>
      <c r="OR126" s="14"/>
      <c r="OS126" s="14"/>
      <c r="OT126" s="14"/>
      <c r="OU126" s="14"/>
      <c r="OV126" s="14"/>
      <c r="OW126" s="14"/>
      <c r="OX126" s="14"/>
      <c r="OY126" s="14"/>
      <c r="OZ126" s="14"/>
      <c r="PA126" s="14"/>
      <c r="PB126" s="14"/>
      <c r="PC126" s="14"/>
      <c r="PD126" s="14"/>
      <c r="PE126" s="14"/>
      <c r="PF126" s="14"/>
      <c r="PG126" s="14"/>
      <c r="PH126" s="14"/>
      <c r="PI126" s="14"/>
      <c r="PJ126" s="14"/>
      <c r="PK126" s="14"/>
      <c r="PL126" s="14"/>
      <c r="PM126" s="14"/>
      <c r="PN126" s="14"/>
      <c r="PO126" s="14"/>
      <c r="PP126" s="14"/>
      <c r="PQ126" s="14"/>
      <c r="PR126" s="14"/>
      <c r="PS126" s="14"/>
      <c r="PT126" s="14"/>
      <c r="PU126" s="14"/>
      <c r="PV126" s="14"/>
      <c r="PW126" s="14"/>
      <c r="PX126" s="14"/>
      <c r="PY126" s="14"/>
      <c r="PZ126" s="14"/>
      <c r="QA126" s="14"/>
      <c r="QB126" s="14"/>
      <c r="QC126" s="14"/>
      <c r="QD126" s="14"/>
      <c r="QE126" s="14"/>
      <c r="QF126" s="14"/>
      <c r="QG126" s="14"/>
      <c r="QH126" s="14"/>
      <c r="QI126" s="14"/>
      <c r="QJ126" s="14"/>
      <c r="QK126" s="14"/>
      <c r="QL126" s="14"/>
      <c r="QM126" s="14"/>
      <c r="QN126" s="14"/>
      <c r="QO126" s="14"/>
      <c r="QP126" s="14"/>
      <c r="QQ126" s="14"/>
      <c r="QR126" s="14"/>
      <c r="QS126" s="14"/>
      <c r="QT126" s="14"/>
      <c r="QU126" s="14"/>
      <c r="QV126" s="14"/>
      <c r="QW126" s="14"/>
      <c r="QX126" s="14"/>
      <c r="QY126" s="14"/>
      <c r="QZ126" s="14"/>
      <c r="RA126" s="14"/>
      <c r="RB126" s="14"/>
      <c r="RC126" s="14"/>
      <c r="RD126" s="14"/>
      <c r="RE126" s="14"/>
      <c r="RF126" s="14"/>
      <c r="RG126" s="14"/>
      <c r="RH126" s="14"/>
      <c r="RI126" s="14"/>
      <c r="RJ126" s="14"/>
      <c r="RK126" s="14"/>
      <c r="RL126" s="14"/>
      <c r="RM126" s="14"/>
      <c r="RN126" s="14"/>
      <c r="RO126" s="14"/>
      <c r="RP126" s="14"/>
      <c r="RQ126" s="14"/>
      <c r="RR126" s="14"/>
      <c r="RS126" s="14"/>
      <c r="RT126" s="14"/>
      <c r="RU126" s="14"/>
      <c r="RV126" s="14"/>
      <c r="RW126" s="14"/>
      <c r="RX126" s="14"/>
      <c r="RY126" s="14"/>
      <c r="RZ126" s="14"/>
      <c r="SA126" s="14"/>
      <c r="SB126" s="14"/>
      <c r="SC126" s="14"/>
      <c r="SD126" s="14"/>
      <c r="SE126" s="14"/>
      <c r="SF126" s="14"/>
      <c r="SG126" s="14"/>
      <c r="SH126" s="14"/>
      <c r="SI126" s="14"/>
      <c r="SJ126" s="14"/>
      <c r="SK126" s="14"/>
      <c r="SL126" s="14"/>
      <c r="SM126" s="14"/>
      <c r="SN126" s="14"/>
      <c r="SO126" s="14"/>
      <c r="SP126" s="14"/>
      <c r="SQ126" s="14"/>
      <c r="SR126" s="14"/>
      <c r="SS126" s="14"/>
      <c r="ST126" s="14"/>
      <c r="SU126" s="14"/>
      <c r="SV126" s="14"/>
      <c r="SW126" s="14"/>
      <c r="SX126" s="14"/>
      <c r="SY126" s="14"/>
      <c r="SZ126" s="14"/>
      <c r="TA126" s="14"/>
      <c r="TB126" s="14"/>
      <c r="TC126" s="14"/>
      <c r="TD126" s="14"/>
      <c r="TE126" s="14"/>
      <c r="TF126" s="14"/>
      <c r="TG126" s="14"/>
      <c r="TH126" s="14"/>
      <c r="TI126" s="14"/>
      <c r="TJ126" s="14"/>
      <c r="TK126" s="14"/>
      <c r="TL126" s="14"/>
      <c r="TM126" s="14"/>
      <c r="TN126" s="14"/>
      <c r="TO126" s="14"/>
      <c r="TP126" s="14"/>
      <c r="TQ126" s="14"/>
      <c r="TR126" s="14"/>
      <c r="TS126" s="14"/>
      <c r="TT126" s="14"/>
      <c r="TU126" s="14"/>
      <c r="TV126" s="14"/>
      <c r="TW126" s="14"/>
      <c r="TX126" s="14"/>
      <c r="TY126" s="14"/>
      <c r="TZ126" s="14"/>
      <c r="UA126" s="14"/>
      <c r="UB126" s="14"/>
      <c r="UC126" s="14"/>
      <c r="UD126" s="14"/>
      <c r="UE126" s="14"/>
      <c r="UF126" s="14"/>
      <c r="UG126" s="14"/>
      <c r="UH126" s="14"/>
      <c r="UI126" s="14"/>
      <c r="UJ126" s="14"/>
      <c r="UK126" s="14"/>
      <c r="UL126" s="14"/>
      <c r="UM126" s="14"/>
      <c r="UN126" s="14"/>
      <c r="UO126" s="14"/>
      <c r="UP126" s="14"/>
      <c r="UQ126" s="14"/>
      <c r="UR126" s="14"/>
      <c r="US126" s="14"/>
      <c r="UT126" s="14"/>
      <c r="UU126" s="14"/>
      <c r="UV126" s="14"/>
      <c r="UW126" s="14"/>
      <c r="UX126" s="14"/>
      <c r="UY126" s="14"/>
      <c r="UZ126" s="14"/>
      <c r="VA126" s="14"/>
      <c r="VB126" s="14"/>
      <c r="VC126" s="14"/>
      <c r="VD126" s="14"/>
      <c r="VE126" s="14"/>
      <c r="VF126" s="14"/>
      <c r="VG126" s="14"/>
      <c r="VH126" s="14"/>
      <c r="VI126" s="14"/>
      <c r="VJ126" s="14"/>
      <c r="VK126" s="14"/>
      <c r="VL126" s="14"/>
      <c r="VM126" s="14"/>
      <c r="VN126" s="14"/>
      <c r="VO126" s="14"/>
      <c r="VP126" s="14"/>
      <c r="VQ126" s="14"/>
      <c r="VR126" s="14"/>
      <c r="VS126" s="14"/>
      <c r="VT126" s="14"/>
      <c r="VU126" s="14"/>
      <c r="VV126" s="14"/>
      <c r="VW126" s="14"/>
      <c r="VX126" s="14"/>
      <c r="VY126" s="14"/>
      <c r="VZ126" s="14"/>
      <c r="WA126" s="14"/>
      <c r="WB126" s="14"/>
      <c r="WC126" s="14"/>
      <c r="WD126" s="14"/>
      <c r="WE126" s="14"/>
      <c r="WF126" s="14"/>
      <c r="WG126" s="14"/>
      <c r="WH126" s="14"/>
      <c r="WI126" s="14"/>
      <c r="WJ126" s="14"/>
      <c r="WK126" s="14"/>
      <c r="WL126" s="14"/>
      <c r="WM126" s="14"/>
      <c r="WN126" s="14"/>
      <c r="WO126" s="14"/>
      <c r="WP126" s="14"/>
      <c r="WQ126" s="14"/>
      <c r="WR126" s="14"/>
      <c r="WS126" s="14"/>
      <c r="WT126" s="14"/>
      <c r="WU126" s="14"/>
      <c r="WV126" s="14"/>
      <c r="WW126" s="14"/>
      <c r="WX126" s="14"/>
      <c r="WY126" s="14"/>
      <c r="WZ126" s="14"/>
      <c r="XA126" s="14"/>
      <c r="XB126" s="14"/>
      <c r="XC126" s="14"/>
      <c r="XD126" s="14"/>
      <c r="XE126" s="14"/>
      <c r="XF126" s="14"/>
      <c r="XG126" s="14"/>
      <c r="XH126" s="14"/>
      <c r="XI126" s="14"/>
      <c r="XJ126" s="14"/>
      <c r="XK126" s="14"/>
      <c r="XL126" s="14"/>
      <c r="XM126" s="14"/>
      <c r="XN126" s="14"/>
      <c r="XO126" s="14"/>
      <c r="XP126" s="14"/>
      <c r="XQ126" s="14"/>
      <c r="XR126" s="14"/>
      <c r="XS126" s="14"/>
      <c r="XT126" s="14"/>
      <c r="XU126" s="14"/>
      <c r="XV126" s="14"/>
      <c r="XW126" s="14"/>
      <c r="XX126" s="14"/>
      <c r="XY126" s="14"/>
      <c r="XZ126" s="14"/>
      <c r="YA126" s="14"/>
      <c r="YB126" s="14"/>
      <c r="YC126" s="14"/>
      <c r="YD126" s="14"/>
      <c r="YE126" s="14"/>
      <c r="YF126" s="14"/>
      <c r="YG126" s="14"/>
      <c r="YH126" s="14"/>
      <c r="YI126" s="14"/>
      <c r="YJ126" s="14"/>
      <c r="YK126" s="14"/>
      <c r="YL126" s="14"/>
      <c r="YM126" s="14"/>
      <c r="YN126" s="14"/>
      <c r="YO126" s="14"/>
      <c r="YP126" s="14"/>
      <c r="YQ126" s="14"/>
      <c r="YR126" s="14"/>
      <c r="YS126" s="14"/>
      <c r="YT126" s="14"/>
      <c r="YU126" s="14"/>
      <c r="YV126" s="14"/>
      <c r="YW126" s="14"/>
      <c r="YX126" s="14"/>
      <c r="YY126" s="14"/>
      <c r="YZ126" s="14"/>
      <c r="ZA126" s="14"/>
      <c r="ZB126" s="14"/>
      <c r="ZC126" s="14"/>
      <c r="ZD126" s="14"/>
      <c r="ZE126" s="14"/>
      <c r="ZF126" s="14"/>
      <c r="ZG126" s="14"/>
      <c r="ZH126" s="14"/>
      <c r="ZI126" s="14"/>
      <c r="ZJ126" s="14"/>
      <c r="ZK126" s="14"/>
      <c r="ZL126" s="14"/>
      <c r="ZM126" s="14"/>
      <c r="ZN126" s="14"/>
      <c r="ZO126" s="14"/>
      <c r="ZP126" s="14"/>
      <c r="ZQ126" s="14"/>
      <c r="ZR126" s="14"/>
      <c r="ZS126" s="14"/>
      <c r="ZT126" s="14"/>
      <c r="ZU126" s="14"/>
      <c r="ZV126" s="14"/>
      <c r="ZW126" s="14"/>
      <c r="ZX126" s="14"/>
      <c r="ZY126" s="14"/>
      <c r="ZZ126" s="14"/>
      <c r="AAA126" s="14"/>
      <c r="AAB126" s="14"/>
      <c r="AAC126" s="14"/>
      <c r="AAD126" s="14"/>
      <c r="AAE126" s="14"/>
      <c r="AAF126" s="14"/>
      <c r="AAG126" s="14"/>
      <c r="AAH126" s="14"/>
      <c r="AAI126" s="14"/>
      <c r="AAJ126" s="14"/>
      <c r="AAK126" s="14"/>
      <c r="AAL126" s="14"/>
      <c r="AAM126" s="14"/>
      <c r="AAN126" s="14"/>
      <c r="AAO126" s="14"/>
      <c r="AAP126" s="14"/>
      <c r="AAQ126" s="14"/>
      <c r="AAR126" s="14"/>
      <c r="AAS126" s="14"/>
      <c r="AAT126" s="14"/>
      <c r="AAU126" s="14"/>
      <c r="AAV126" s="14"/>
      <c r="AAW126" s="14"/>
      <c r="AAX126" s="14"/>
      <c r="AAY126" s="14"/>
      <c r="AAZ126" s="14"/>
      <c r="ABA126" s="14"/>
      <c r="ABB126" s="14"/>
      <c r="ABC126" s="14"/>
      <c r="ABD126" s="14"/>
      <c r="ABE126" s="14"/>
      <c r="ABF126" s="14"/>
      <c r="ABG126" s="14"/>
      <c r="ABH126" s="14"/>
      <c r="ABI126" s="14"/>
      <c r="ABJ126" s="14"/>
      <c r="ABK126" s="14"/>
      <c r="ABL126" s="14"/>
      <c r="ABM126" s="14"/>
      <c r="ABN126" s="14"/>
      <c r="ABO126" s="14"/>
      <c r="ABP126" s="14"/>
      <c r="ABQ126" s="14"/>
      <c r="ABR126" s="14"/>
      <c r="ABS126" s="14"/>
      <c r="ABT126" s="14"/>
      <c r="ABU126" s="14"/>
      <c r="ABV126" s="14"/>
      <c r="ABW126" s="14"/>
      <c r="ABX126" s="14"/>
      <c r="ABY126" s="14"/>
      <c r="ABZ126" s="14"/>
      <c r="ACA126" s="14"/>
      <c r="ACB126" s="14"/>
      <c r="ACC126" s="14"/>
      <c r="ACD126" s="14"/>
      <c r="ACE126" s="14"/>
      <c r="ACF126" s="14"/>
      <c r="ACG126" s="14"/>
      <c r="ACH126" s="14"/>
      <c r="ACI126" s="14"/>
    </row>
    <row r="127" spans="1:763" ht="22.5" x14ac:dyDescent="0.25">
      <c r="A127" s="758" t="e">
        <f>#REF!+1</f>
        <v>#REF!</v>
      </c>
      <c r="B127" s="1209" t="s">
        <v>746</v>
      </c>
      <c r="C127" s="1210"/>
      <c r="D127" s="991"/>
      <c r="E127" s="991"/>
      <c r="F127" s="991"/>
      <c r="G127" s="991"/>
      <c r="H127" s="991"/>
      <c r="I127" s="991"/>
      <c r="J127" s="991"/>
      <c r="K127" s="991"/>
      <c r="L127" s="1022"/>
      <c r="M127" s="991"/>
      <c r="N127" s="991"/>
      <c r="O127" s="991"/>
      <c r="P127" s="940"/>
    </row>
    <row r="128" spans="1:763" ht="21" thickBot="1" x14ac:dyDescent="0.35">
      <c r="A128" s="758" t="e">
        <f t="shared" ref="A128:A167" si="65">A127+1</f>
        <v>#REF!</v>
      </c>
      <c r="B128" s="1261" t="s">
        <v>755</v>
      </c>
      <c r="C128" s="1262"/>
      <c r="D128" s="1045"/>
      <c r="E128" s="1046"/>
      <c r="F128" s="1047" t="s">
        <v>126</v>
      </c>
      <c r="G128" s="1047" t="s">
        <v>104</v>
      </c>
      <c r="H128" s="1047" t="s">
        <v>105</v>
      </c>
      <c r="I128" s="1047" t="s">
        <v>106</v>
      </c>
      <c r="J128" s="1047" t="s">
        <v>107</v>
      </c>
      <c r="K128" s="1047" t="s">
        <v>108</v>
      </c>
      <c r="L128" s="1047" t="s">
        <v>109</v>
      </c>
      <c r="M128" s="1047" t="s">
        <v>110</v>
      </c>
      <c r="N128" s="1047" t="s">
        <v>111</v>
      </c>
      <c r="O128" s="1047" t="s">
        <v>112</v>
      </c>
      <c r="P128" s="1014"/>
    </row>
    <row r="129" spans="1:16" ht="15.75" thickBot="1" x14ac:dyDescent="0.3">
      <c r="A129" s="995" t="e">
        <f t="shared" si="65"/>
        <v>#REF!</v>
      </c>
      <c r="B129" s="1239" t="s">
        <v>38</v>
      </c>
      <c r="C129" s="1240"/>
      <c r="D129" s="482" t="s">
        <v>514</v>
      </c>
      <c r="E129" s="551">
        <v>44927</v>
      </c>
      <c r="F129" s="551">
        <v>44958</v>
      </c>
      <c r="G129" s="551">
        <v>44986</v>
      </c>
      <c r="H129" s="551">
        <v>45017</v>
      </c>
      <c r="I129" s="551">
        <v>45047</v>
      </c>
      <c r="J129" s="551">
        <v>45078</v>
      </c>
      <c r="K129" s="551">
        <v>45108</v>
      </c>
      <c r="L129" s="551">
        <v>45139</v>
      </c>
      <c r="M129" s="551">
        <v>45170</v>
      </c>
      <c r="N129" s="551">
        <v>45200</v>
      </c>
      <c r="O129" s="551">
        <v>45231</v>
      </c>
      <c r="P129" s="783" t="s">
        <v>16</v>
      </c>
    </row>
    <row r="130" spans="1:16" x14ac:dyDescent="0.25">
      <c r="A130" s="1015" t="e">
        <f t="shared" si="65"/>
        <v>#REF!</v>
      </c>
      <c r="B130" s="1241" t="s">
        <v>233</v>
      </c>
      <c r="C130" s="1242"/>
      <c r="D130" s="1054">
        <v>0.51</v>
      </c>
      <c r="E130" s="952"/>
      <c r="F130" s="952"/>
      <c r="G130" s="952"/>
      <c r="H130" s="952"/>
      <c r="I130" s="952"/>
      <c r="J130" s="952"/>
      <c r="K130" s="952"/>
      <c r="L130" s="952"/>
      <c r="M130" s="952"/>
      <c r="N130" s="952"/>
      <c r="O130" s="952"/>
      <c r="P130" s="952"/>
    </row>
    <row r="131" spans="1:16" x14ac:dyDescent="0.25">
      <c r="A131" s="1015" t="e">
        <f t="shared" si="65"/>
        <v>#REF!</v>
      </c>
      <c r="B131" s="1255" t="s">
        <v>358</v>
      </c>
      <c r="C131" s="1256"/>
      <c r="D131" s="772">
        <f>+'DATOS CAMEP'!G37*D130</f>
        <v>47337260.912589841</v>
      </c>
      <c r="E131" s="761">
        <f>+'DATOS CAMEP'!H37*($D$130)</f>
        <v>49347484.476497985</v>
      </c>
      <c r="F131" s="761">
        <f>+'DATOS CAMEP'!H37*D130</f>
        <v>49347484.476497985</v>
      </c>
      <c r="G131" s="761">
        <f>+'DATOS CAMEP'!H37*D130</f>
        <v>49347484.476497985</v>
      </c>
      <c r="H131" s="761">
        <f>+'DATOS CAMEP'!H37*D130</f>
        <v>49347484.476497985</v>
      </c>
      <c r="I131" s="761">
        <f>+'DATOS CAMEP'!H37*D130</f>
        <v>49347484.476497985</v>
      </c>
      <c r="J131" s="761">
        <f>+'DATOS CAMEP'!H37*D130</f>
        <v>49347484.476497985</v>
      </c>
      <c r="K131" s="761">
        <f>+'DATOS CAMEP'!H37*D130</f>
        <v>49347484.476497985</v>
      </c>
      <c r="L131" s="761">
        <f>+'DATOS CAMEP'!H37*D130</f>
        <v>49347484.476497985</v>
      </c>
      <c r="M131" s="761">
        <f>+'DATOS CAMEP'!H37*D130</f>
        <v>49347484.476497985</v>
      </c>
      <c r="N131" s="761">
        <f>+'DATOS CAMEP'!H37*D130</f>
        <v>49347484.476497985</v>
      </c>
      <c r="O131" s="761">
        <f>+'DATOS CAMEP'!H37*D130</f>
        <v>49347484.476497985</v>
      </c>
      <c r="P131" s="762">
        <f t="shared" ref="P131:P163" si="66">SUM(D131:O131)</f>
        <v>590159590.15406775</v>
      </c>
    </row>
    <row r="132" spans="1:16" ht="15" customHeight="1" x14ac:dyDescent="0.25">
      <c r="A132" s="1015" t="e">
        <f t="shared" si="65"/>
        <v>#REF!</v>
      </c>
      <c r="B132" s="1205" t="s">
        <v>737</v>
      </c>
      <c r="C132" s="1206"/>
      <c r="D132" s="770">
        <f>10000000*($D$130)</f>
        <v>5100000</v>
      </c>
      <c r="E132" s="771">
        <f t="shared" ref="E132:O132" si="67">12000000*($D$130)</f>
        <v>6120000</v>
      </c>
      <c r="F132" s="771">
        <f t="shared" si="67"/>
        <v>6120000</v>
      </c>
      <c r="G132" s="771">
        <f t="shared" si="67"/>
        <v>6120000</v>
      </c>
      <c r="H132" s="771">
        <f t="shared" si="67"/>
        <v>6120000</v>
      </c>
      <c r="I132" s="771">
        <f t="shared" si="67"/>
        <v>6120000</v>
      </c>
      <c r="J132" s="771">
        <f t="shared" si="67"/>
        <v>6120000</v>
      </c>
      <c r="K132" s="771">
        <f t="shared" si="67"/>
        <v>6120000</v>
      </c>
      <c r="L132" s="771">
        <f t="shared" si="67"/>
        <v>6120000</v>
      </c>
      <c r="M132" s="771">
        <f t="shared" si="67"/>
        <v>6120000</v>
      </c>
      <c r="N132" s="771">
        <f t="shared" si="67"/>
        <v>6120000</v>
      </c>
      <c r="O132" s="771">
        <f t="shared" si="67"/>
        <v>6120000</v>
      </c>
      <c r="P132" s="972">
        <f t="shared" si="66"/>
        <v>72420000</v>
      </c>
    </row>
    <row r="133" spans="1:16" x14ac:dyDescent="0.25">
      <c r="A133" s="1015" t="e">
        <f t="shared" si="65"/>
        <v>#REF!</v>
      </c>
      <c r="B133" s="1243" t="s">
        <v>356</v>
      </c>
      <c r="C133" s="1244"/>
      <c r="D133" s="772"/>
      <c r="E133" s="935">
        <f>+C165</f>
        <v>34357014.911954045</v>
      </c>
      <c r="F133" s="761">
        <v>0</v>
      </c>
      <c r="G133" s="761">
        <v>0</v>
      </c>
      <c r="H133" s="761">
        <v>0</v>
      </c>
      <c r="I133" s="761">
        <v>0</v>
      </c>
      <c r="J133" s="761">
        <v>0</v>
      </c>
      <c r="K133" s="761">
        <v>0</v>
      </c>
      <c r="L133" s="761">
        <v>0</v>
      </c>
      <c r="M133" s="761">
        <v>0</v>
      </c>
      <c r="N133" s="761">
        <v>0</v>
      </c>
      <c r="O133" s="761">
        <v>0</v>
      </c>
      <c r="P133" s="762">
        <f>SUM(E133:O133)</f>
        <v>34357014.911954045</v>
      </c>
    </row>
    <row r="134" spans="1:16" x14ac:dyDescent="0.25">
      <c r="A134" s="1015" t="e">
        <f t="shared" si="65"/>
        <v>#REF!</v>
      </c>
      <c r="B134" s="1205" t="s">
        <v>121</v>
      </c>
      <c r="C134" s="1206"/>
      <c r="D134" s="772">
        <f t="shared" ref="D134:O134" si="68">D131+D132-((D131+D132)/1.19)</f>
        <v>8372335.7759597227</v>
      </c>
      <c r="E134" s="761">
        <f>E131+E132-((E131+E132)/1.19)</f>
        <v>8856152.9836425334</v>
      </c>
      <c r="F134" s="761">
        <f t="shared" si="68"/>
        <v>8856152.9836425334</v>
      </c>
      <c r="G134" s="761">
        <f t="shared" si="68"/>
        <v>8856152.9836425334</v>
      </c>
      <c r="H134" s="761">
        <f t="shared" si="68"/>
        <v>8856152.9836425334</v>
      </c>
      <c r="I134" s="761">
        <f t="shared" si="68"/>
        <v>8856152.9836425334</v>
      </c>
      <c r="J134" s="761">
        <f t="shared" si="68"/>
        <v>8856152.9836425334</v>
      </c>
      <c r="K134" s="761">
        <f t="shared" si="68"/>
        <v>8856152.9836425334</v>
      </c>
      <c r="L134" s="761">
        <f t="shared" si="68"/>
        <v>8856152.9836425334</v>
      </c>
      <c r="M134" s="761">
        <f t="shared" si="68"/>
        <v>8856152.9836425334</v>
      </c>
      <c r="N134" s="761">
        <f t="shared" si="68"/>
        <v>8856152.9836425334</v>
      </c>
      <c r="O134" s="761">
        <f t="shared" si="68"/>
        <v>8856152.9836425334</v>
      </c>
      <c r="P134" s="762">
        <f t="shared" si="66"/>
        <v>105790018.59602758</v>
      </c>
    </row>
    <row r="135" spans="1:16" x14ac:dyDescent="0.25">
      <c r="A135" s="1015" t="e">
        <f t="shared" si="65"/>
        <v>#REF!</v>
      </c>
      <c r="B135" s="1219" t="s">
        <v>87</v>
      </c>
      <c r="C135" s="1220"/>
      <c r="D135" s="763">
        <f>SUM(D131:D133)-D134</f>
        <v>44064925.136630118</v>
      </c>
      <c r="E135" s="764">
        <f>SUM(E131:E133)-E134</f>
        <v>80968346.40480949</v>
      </c>
      <c r="F135" s="764">
        <f t="shared" ref="F135:G135" si="69">SUM(F131:F133)-F134</f>
        <v>46611331.492855452</v>
      </c>
      <c r="G135" s="764">
        <f t="shared" si="69"/>
        <v>46611331.492855452</v>
      </c>
      <c r="H135" s="764">
        <f t="shared" ref="H135" si="70">SUM(H131:H133)-H134</f>
        <v>46611331.492855452</v>
      </c>
      <c r="I135" s="764">
        <f t="shared" ref="I135:O135" si="71">SUM(I131:I133)-I134</f>
        <v>46611331.492855452</v>
      </c>
      <c r="J135" s="764">
        <f t="shared" si="71"/>
        <v>46611331.492855452</v>
      </c>
      <c r="K135" s="764">
        <f t="shared" si="71"/>
        <v>46611331.492855452</v>
      </c>
      <c r="L135" s="764">
        <f t="shared" si="71"/>
        <v>46611331.492855452</v>
      </c>
      <c r="M135" s="764">
        <f t="shared" si="71"/>
        <v>46611331.492855452</v>
      </c>
      <c r="N135" s="764">
        <f t="shared" si="71"/>
        <v>46611331.492855452</v>
      </c>
      <c r="O135" s="764">
        <f t="shared" si="71"/>
        <v>46611331.492855452</v>
      </c>
      <c r="P135" s="954">
        <f t="shared" si="66"/>
        <v>591146586.46999407</v>
      </c>
    </row>
    <row r="136" spans="1:16" x14ac:dyDescent="0.25">
      <c r="A136" s="1015" t="e">
        <f t="shared" si="65"/>
        <v>#REF!</v>
      </c>
      <c r="B136" s="1251" t="s">
        <v>234</v>
      </c>
      <c r="C136" s="1252"/>
      <c r="D136" s="1300"/>
      <c r="E136" s="1301"/>
      <c r="F136" s="1301"/>
      <c r="G136" s="1301"/>
      <c r="H136" s="1301"/>
      <c r="I136" s="1301"/>
      <c r="J136" s="1301"/>
      <c r="K136" s="1301"/>
      <c r="L136" s="1301"/>
      <c r="M136" s="1301"/>
      <c r="N136" s="1301"/>
      <c r="O136" s="1301"/>
      <c r="P136" s="1006">
        <f t="shared" si="66"/>
        <v>0</v>
      </c>
    </row>
    <row r="137" spans="1:16" ht="15" customHeight="1" x14ac:dyDescent="0.25">
      <c r="A137" s="1015" t="e">
        <f t="shared" si="65"/>
        <v>#REF!</v>
      </c>
      <c r="B137" s="1245" t="s">
        <v>515</v>
      </c>
      <c r="C137" s="1246"/>
      <c r="D137" s="943">
        <f>+'DATOS MODELO'!J13</f>
        <v>2471953.0388326207</v>
      </c>
      <c r="E137" s="786">
        <f>+'DATOS MODELO'!K13</f>
        <v>2636343.8961016741</v>
      </c>
      <c r="F137" s="766">
        <f>+'DATOS MODELO'!K13</f>
        <v>2636343.8961016741</v>
      </c>
      <c r="G137" s="766">
        <f>+'DATOS MODELO'!K13</f>
        <v>2636343.8961016741</v>
      </c>
      <c r="H137" s="766">
        <f>+'DATOS MODELO'!K13</f>
        <v>2636343.8961016741</v>
      </c>
      <c r="I137" s="766">
        <f>+'DATOS MODELO'!K13</f>
        <v>2636343.8961016741</v>
      </c>
      <c r="J137" s="766">
        <f>+'DATOS MODELO'!K13</f>
        <v>2636343.8961016741</v>
      </c>
      <c r="K137" s="766">
        <f>+'DATOS MODELO'!K13</f>
        <v>2636343.8961016741</v>
      </c>
      <c r="L137" s="766">
        <f>+'DATOS MODELO'!K13</f>
        <v>2636343.8961016741</v>
      </c>
      <c r="M137" s="766">
        <f>+'DATOS MODELO'!K13</f>
        <v>2636343.8961016741</v>
      </c>
      <c r="N137" s="766">
        <f>+'DATOS MODELO'!K13</f>
        <v>2636343.8961016741</v>
      </c>
      <c r="O137" s="766">
        <f>+'DATOS MODELO'!K13</f>
        <v>2636343.8961016741</v>
      </c>
      <c r="P137" s="996">
        <f t="shared" si="66"/>
        <v>31471735.895951048</v>
      </c>
    </row>
    <row r="138" spans="1:16" x14ac:dyDescent="0.25">
      <c r="A138" s="1015" t="e">
        <f>#REF!+1</f>
        <v>#REF!</v>
      </c>
      <c r="B138" s="1247" t="s">
        <v>16</v>
      </c>
      <c r="C138" s="1248"/>
      <c r="D138" s="944">
        <f>+D135-D137</f>
        <v>41592972.097797498</v>
      </c>
      <c r="E138" s="764">
        <f>+E135-(SUM(E137:E137))</f>
        <v>78332002.508707821</v>
      </c>
      <c r="F138" s="764">
        <f t="shared" ref="F138:O138" si="72">+F135-F137</f>
        <v>43974987.596753776</v>
      </c>
      <c r="G138" s="764">
        <f t="shared" si="72"/>
        <v>43974987.596753776</v>
      </c>
      <c r="H138" s="764">
        <f t="shared" si="72"/>
        <v>43974987.596753776</v>
      </c>
      <c r="I138" s="764">
        <f t="shared" si="72"/>
        <v>43974987.596753776</v>
      </c>
      <c r="J138" s="764">
        <f t="shared" si="72"/>
        <v>43974987.596753776</v>
      </c>
      <c r="K138" s="764">
        <f t="shared" si="72"/>
        <v>43974987.596753776</v>
      </c>
      <c r="L138" s="764">
        <f t="shared" si="72"/>
        <v>43974987.596753776</v>
      </c>
      <c r="M138" s="764">
        <f t="shared" si="72"/>
        <v>43974987.596753776</v>
      </c>
      <c r="N138" s="764">
        <f t="shared" si="72"/>
        <v>43974987.596753776</v>
      </c>
      <c r="O138" s="764">
        <f t="shared" si="72"/>
        <v>43974987.596753776</v>
      </c>
      <c r="P138" s="997">
        <f t="shared" si="66"/>
        <v>559674850.57404304</v>
      </c>
    </row>
    <row r="139" spans="1:16" x14ac:dyDescent="0.25">
      <c r="A139" s="1015" t="e">
        <f t="shared" si="65"/>
        <v>#REF!</v>
      </c>
      <c r="B139" s="1229" t="s">
        <v>229</v>
      </c>
      <c r="C139" s="1230"/>
      <c r="D139" s="1229"/>
      <c r="E139" s="1302"/>
      <c r="F139" s="1302"/>
      <c r="G139" s="1302"/>
      <c r="H139" s="1302"/>
      <c r="I139" s="1302"/>
      <c r="J139" s="1302"/>
      <c r="K139" s="1302"/>
      <c r="L139" s="1302"/>
      <c r="M139" s="1302"/>
      <c r="N139" s="1302"/>
      <c r="O139" s="1302"/>
      <c r="P139" s="955"/>
    </row>
    <row r="140" spans="1:16" x14ac:dyDescent="0.25">
      <c r="A140" s="1015" t="e">
        <f t="shared" si="65"/>
        <v>#REF!</v>
      </c>
      <c r="B140" s="1205" t="s">
        <v>101</v>
      </c>
      <c r="C140" s="1206"/>
      <c r="D140" s="772">
        <f>+'PROYECCION DE GASTOS'!K111*D130</f>
        <v>21148846.373905603</v>
      </c>
      <c r="E140" s="761">
        <f>+'PROYECCION DE GASTOS'!L111*D130</f>
        <v>22530397.25409317</v>
      </c>
      <c r="F140" s="761">
        <f>+'PROYECCION DE GASTOS'!L111*D130</f>
        <v>22530397.25409317</v>
      </c>
      <c r="G140" s="761">
        <f>+'PROYECCION DE GASTOS'!L111*D130</f>
        <v>22530397.25409317</v>
      </c>
      <c r="H140" s="761">
        <f>+'PROYECCION DE GASTOS'!L111*D130</f>
        <v>22530397.25409317</v>
      </c>
      <c r="I140" s="761">
        <f>+'PROYECCION DE GASTOS'!L111*D130</f>
        <v>22530397.25409317</v>
      </c>
      <c r="J140" s="761">
        <f>+'PROYECCION DE GASTOS'!L111*D130</f>
        <v>22530397.25409317</v>
      </c>
      <c r="K140" s="761">
        <f>+'PROYECCION DE GASTOS'!L111*D130</f>
        <v>22530397.25409317</v>
      </c>
      <c r="L140" s="761">
        <f>+'PROYECCION DE GASTOS'!L111*D130</f>
        <v>22530397.25409317</v>
      </c>
      <c r="M140" s="761">
        <f>+'PROYECCION DE GASTOS'!L111*D130</f>
        <v>22530397.25409317</v>
      </c>
      <c r="N140" s="761">
        <f>+'PROYECCION DE GASTOS'!L111*D130</f>
        <v>22530397.25409317</v>
      </c>
      <c r="O140" s="761">
        <f>+'PROYECCION DE GASTOS'!L111*D130</f>
        <v>22530397.25409317</v>
      </c>
      <c r="P140" s="762">
        <f t="shared" si="66"/>
        <v>268983216.16893047</v>
      </c>
    </row>
    <row r="141" spans="1:16" ht="15" customHeight="1" x14ac:dyDescent="0.25">
      <c r="A141" s="1015" t="e">
        <f t="shared" si="65"/>
        <v>#REF!</v>
      </c>
      <c r="B141" s="772" t="s">
        <v>231</v>
      </c>
      <c r="C141" s="918"/>
      <c r="D141" s="772">
        <f>+'PROYECCION DE GASTOS'!J127*D130</f>
        <v>268270.90482838464</v>
      </c>
      <c r="E141" s="761">
        <f>+'PROYECCION DE GASTOS'!K127*D130</f>
        <v>279663.29391048191</v>
      </c>
      <c r="F141" s="761">
        <f>+'PROYECCION DE GASTOS'!K127*D130</f>
        <v>279663.29391048191</v>
      </c>
      <c r="G141" s="761">
        <f>+'PROYECCION DE GASTOS'!K127*D130</f>
        <v>279663.29391048191</v>
      </c>
      <c r="H141" s="761">
        <f>+'PROYECCION DE GASTOS'!K127*D130</f>
        <v>279663.29391048191</v>
      </c>
      <c r="I141" s="761">
        <f>+'PROYECCION DE GASTOS'!K127*D130</f>
        <v>279663.29391048191</v>
      </c>
      <c r="J141" s="761">
        <f>+'PROYECCION DE GASTOS'!K127*D130</f>
        <v>279663.29391048191</v>
      </c>
      <c r="K141" s="761">
        <f>+'PROYECCION DE GASTOS'!K127*D130</f>
        <v>279663.29391048191</v>
      </c>
      <c r="L141" s="761">
        <f>+'PROYECCION DE GASTOS'!K127*D130</f>
        <v>279663.29391048191</v>
      </c>
      <c r="M141" s="761">
        <f>+'PROYECCION DE GASTOS'!K127*D130</f>
        <v>279663.29391048191</v>
      </c>
      <c r="N141" s="761">
        <f>+'PROYECCION DE GASTOS'!K127*D130</f>
        <v>279663.29391048191</v>
      </c>
      <c r="O141" s="761">
        <f>+'PROYECCION DE GASTOS'!K127*D130</f>
        <v>279663.29391048191</v>
      </c>
      <c r="P141" s="762">
        <f t="shared" si="66"/>
        <v>3344567.1378436862</v>
      </c>
    </row>
    <row r="142" spans="1:16" ht="15" customHeight="1" x14ac:dyDescent="0.25">
      <c r="A142" s="1015" t="e">
        <f>#REF!+1</f>
        <v>#REF!</v>
      </c>
      <c r="B142" s="1205" t="s">
        <v>250</v>
      </c>
      <c r="C142" s="1206"/>
      <c r="D142" s="772">
        <f t="shared" ref="D142:O142" si="73">+SUM(D140:D141)*10%</f>
        <v>2141711.7278733989</v>
      </c>
      <c r="E142" s="761">
        <f t="shared" si="73"/>
        <v>2281006.0548003651</v>
      </c>
      <c r="F142" s="761">
        <f t="shared" si="73"/>
        <v>2281006.0548003651</v>
      </c>
      <c r="G142" s="761">
        <f t="shared" si="73"/>
        <v>2281006.0548003651</v>
      </c>
      <c r="H142" s="761">
        <f t="shared" si="73"/>
        <v>2281006.0548003651</v>
      </c>
      <c r="I142" s="761">
        <f t="shared" si="73"/>
        <v>2281006.0548003651</v>
      </c>
      <c r="J142" s="761">
        <f t="shared" si="73"/>
        <v>2281006.0548003651</v>
      </c>
      <c r="K142" s="761">
        <f t="shared" si="73"/>
        <v>2281006.0548003651</v>
      </c>
      <c r="L142" s="761">
        <f t="shared" si="73"/>
        <v>2281006.0548003651</v>
      </c>
      <c r="M142" s="761">
        <f t="shared" si="73"/>
        <v>2281006.0548003651</v>
      </c>
      <c r="N142" s="761">
        <f t="shared" si="73"/>
        <v>2281006.0548003651</v>
      </c>
      <c r="O142" s="761">
        <f t="shared" si="73"/>
        <v>2281006.0548003651</v>
      </c>
      <c r="P142" s="762">
        <f t="shared" si="66"/>
        <v>27232778.330677416</v>
      </c>
    </row>
    <row r="143" spans="1:16" x14ac:dyDescent="0.25">
      <c r="A143" s="1015" t="e">
        <f t="shared" si="65"/>
        <v>#REF!</v>
      </c>
      <c r="B143" s="1249" t="s">
        <v>598</v>
      </c>
      <c r="C143" s="1250"/>
      <c r="D143" s="772">
        <f>180000+'PROYECCION DE GASTOS'!J140*D130</f>
        <v>535221.85463666101</v>
      </c>
      <c r="E143" s="761">
        <f>180000+'PROYECCION DE GASTOS'!K140*D130</f>
        <v>550306.70172834932</v>
      </c>
      <c r="F143" s="761">
        <f>180000+'PROYECCION DE GASTOS'!K140*D130</f>
        <v>550306.70172834932</v>
      </c>
      <c r="G143" s="761">
        <f>180000+'PROYECCION DE GASTOS'!K140*D130</f>
        <v>550306.70172834932</v>
      </c>
      <c r="H143" s="761">
        <f>180000+'PROYECCION DE GASTOS'!K140*D130</f>
        <v>550306.70172834932</v>
      </c>
      <c r="I143" s="761">
        <f>180000+'PROYECCION DE GASTOS'!K140*D130</f>
        <v>550306.70172834932</v>
      </c>
      <c r="J143" s="761">
        <f>180000+'PROYECCION DE GASTOS'!K140*D130</f>
        <v>550306.70172834932</v>
      </c>
      <c r="K143" s="761">
        <f>180000+'PROYECCION DE GASTOS'!K140*D130</f>
        <v>550306.70172834932</v>
      </c>
      <c r="L143" s="761">
        <f>180000+'PROYECCION DE GASTOS'!K140*D130</f>
        <v>550306.70172834932</v>
      </c>
      <c r="M143" s="761">
        <f>180000+'PROYECCION DE GASTOS'!K140*D130</f>
        <v>550306.70172834932</v>
      </c>
      <c r="N143" s="761">
        <f>180000+'PROYECCION DE GASTOS'!K140*D130</f>
        <v>550306.70172834932</v>
      </c>
      <c r="O143" s="761">
        <f>180000+'PROYECCION DE GASTOS'!K140*D130</f>
        <v>550306.70172834932</v>
      </c>
      <c r="P143" s="762">
        <f t="shared" si="66"/>
        <v>6588595.5736485049</v>
      </c>
    </row>
    <row r="144" spans="1:16" x14ac:dyDescent="0.25">
      <c r="A144" s="1015" t="e">
        <f t="shared" si="65"/>
        <v>#REF!</v>
      </c>
      <c r="B144" s="773" t="s">
        <v>28</v>
      </c>
      <c r="C144" s="774">
        <v>9.6600000000000002E-3</v>
      </c>
      <c r="D144" s="772">
        <f t="shared" ref="D144:O144" si="74">+$C144*D131/1.19</f>
        <v>384267.17681984697</v>
      </c>
      <c r="E144" s="761">
        <f t="shared" si="74"/>
        <v>400585.46222098364</v>
      </c>
      <c r="F144" s="761">
        <f t="shared" si="74"/>
        <v>400585.46222098364</v>
      </c>
      <c r="G144" s="761">
        <f t="shared" si="74"/>
        <v>400585.46222098364</v>
      </c>
      <c r="H144" s="761">
        <f t="shared" si="74"/>
        <v>400585.46222098364</v>
      </c>
      <c r="I144" s="761">
        <f t="shared" si="74"/>
        <v>400585.46222098364</v>
      </c>
      <c r="J144" s="761">
        <f t="shared" si="74"/>
        <v>400585.46222098364</v>
      </c>
      <c r="K144" s="761">
        <f t="shared" si="74"/>
        <v>400585.46222098364</v>
      </c>
      <c r="L144" s="761">
        <f t="shared" si="74"/>
        <v>400585.46222098364</v>
      </c>
      <c r="M144" s="761">
        <f t="shared" si="74"/>
        <v>400585.46222098364</v>
      </c>
      <c r="N144" s="761">
        <f t="shared" si="74"/>
        <v>400585.46222098364</v>
      </c>
      <c r="O144" s="761">
        <f t="shared" si="74"/>
        <v>400585.46222098364</v>
      </c>
      <c r="P144" s="998">
        <f t="shared" si="66"/>
        <v>4790707.2612506663</v>
      </c>
    </row>
    <row r="145" spans="1:16" x14ac:dyDescent="0.25">
      <c r="A145" s="1015" t="e">
        <f t="shared" si="65"/>
        <v>#REF!</v>
      </c>
      <c r="B145" s="773" t="s">
        <v>98</v>
      </c>
      <c r="C145" s="775">
        <v>0.15</v>
      </c>
      <c r="D145" s="975">
        <f>$C145*D144</f>
        <v>57640.07652297704</v>
      </c>
      <c r="E145" s="899">
        <f t="shared" ref="E145:O145" si="75">$C145*E144</f>
        <v>60087.819333147541</v>
      </c>
      <c r="F145" s="899">
        <f t="shared" si="75"/>
        <v>60087.819333147541</v>
      </c>
      <c r="G145" s="899">
        <f t="shared" si="75"/>
        <v>60087.819333147541</v>
      </c>
      <c r="H145" s="899">
        <f t="shared" si="75"/>
        <v>60087.819333147541</v>
      </c>
      <c r="I145" s="899">
        <f t="shared" si="75"/>
        <v>60087.819333147541</v>
      </c>
      <c r="J145" s="899">
        <f t="shared" si="75"/>
        <v>60087.819333147541</v>
      </c>
      <c r="K145" s="899">
        <f t="shared" si="75"/>
        <v>60087.819333147541</v>
      </c>
      <c r="L145" s="899">
        <f t="shared" si="75"/>
        <v>60087.819333147541</v>
      </c>
      <c r="M145" s="899">
        <f t="shared" si="75"/>
        <v>60087.819333147541</v>
      </c>
      <c r="N145" s="899">
        <f t="shared" si="75"/>
        <v>60087.819333147541</v>
      </c>
      <c r="O145" s="899">
        <f t="shared" si="75"/>
        <v>60087.819333147541</v>
      </c>
      <c r="P145" s="762">
        <f t="shared" si="66"/>
        <v>718606.08918759983</v>
      </c>
    </row>
    <row r="146" spans="1:16" x14ac:dyDescent="0.25">
      <c r="A146" s="1015" t="e">
        <f t="shared" si="65"/>
        <v>#REF!</v>
      </c>
      <c r="B146" s="1207" t="s">
        <v>239</v>
      </c>
      <c r="C146" s="1208"/>
      <c r="D146" s="763">
        <f t="shared" ref="D146:O146" si="76">+SUM(D140:D145)</f>
        <v>24535958.114586871</v>
      </c>
      <c r="E146" s="764">
        <f t="shared" si="76"/>
        <v>26102046.586086497</v>
      </c>
      <c r="F146" s="764">
        <f t="shared" si="76"/>
        <v>26102046.586086497</v>
      </c>
      <c r="G146" s="764">
        <f t="shared" si="76"/>
        <v>26102046.586086497</v>
      </c>
      <c r="H146" s="764">
        <f t="shared" si="76"/>
        <v>26102046.586086497</v>
      </c>
      <c r="I146" s="764">
        <f t="shared" si="76"/>
        <v>26102046.586086497</v>
      </c>
      <c r="J146" s="764">
        <f t="shared" si="76"/>
        <v>26102046.586086497</v>
      </c>
      <c r="K146" s="764">
        <f t="shared" si="76"/>
        <v>26102046.586086497</v>
      </c>
      <c r="L146" s="764">
        <f t="shared" si="76"/>
        <v>26102046.586086497</v>
      </c>
      <c r="M146" s="764">
        <f t="shared" si="76"/>
        <v>26102046.586086497</v>
      </c>
      <c r="N146" s="764">
        <f t="shared" si="76"/>
        <v>26102046.586086497</v>
      </c>
      <c r="O146" s="764">
        <f t="shared" si="76"/>
        <v>26102046.586086497</v>
      </c>
      <c r="P146" s="954">
        <f t="shared" si="66"/>
        <v>311658470.5615384</v>
      </c>
    </row>
    <row r="147" spans="1:16" x14ac:dyDescent="0.25">
      <c r="A147" s="1015" t="e">
        <f t="shared" si="65"/>
        <v>#REF!</v>
      </c>
      <c r="B147" s="1229" t="s">
        <v>232</v>
      </c>
      <c r="C147" s="1230"/>
      <c r="D147" s="1282"/>
      <c r="E147" s="1283"/>
      <c r="F147" s="1283"/>
      <c r="G147" s="1283"/>
      <c r="H147" s="1283"/>
      <c r="I147" s="1283"/>
      <c r="J147" s="1283"/>
      <c r="K147" s="1283"/>
      <c r="L147" s="1283"/>
      <c r="M147" s="1283"/>
      <c r="N147" s="1283"/>
      <c r="O147" s="1283"/>
      <c r="P147" s="977">
        <f t="shared" si="66"/>
        <v>0</v>
      </c>
    </row>
    <row r="148" spans="1:16" x14ac:dyDescent="0.25">
      <c r="A148" s="1015" t="e">
        <f t="shared" si="65"/>
        <v>#REF!</v>
      </c>
      <c r="B148" s="1243" t="s">
        <v>103</v>
      </c>
      <c r="C148" s="1244"/>
      <c r="D148" s="772">
        <f>+'PROYECCION DE GASTOS'!J121*D130</f>
        <v>9197088.6478503384</v>
      </c>
      <c r="E148" s="761">
        <f>+'PROYECCION DE GASTOS'!K121*D130</f>
        <v>9797889.5469612367</v>
      </c>
      <c r="F148" s="761">
        <f>+'PROYECCION DE GASTOS'!K121*D130</f>
        <v>9797889.5469612367</v>
      </c>
      <c r="G148" s="761">
        <f>+'PROYECCION DE GASTOS'!K121*D130</f>
        <v>9797889.5469612367</v>
      </c>
      <c r="H148" s="761">
        <f>+'PROYECCION DE GASTOS'!K121*D130</f>
        <v>9797889.5469612367</v>
      </c>
      <c r="I148" s="761">
        <f>+'PROYECCION DE GASTOS'!K121*D130</f>
        <v>9797889.5469612367</v>
      </c>
      <c r="J148" s="761">
        <f>+'PROYECCION DE GASTOS'!K121*D130</f>
        <v>9797889.5469612367</v>
      </c>
      <c r="K148" s="761">
        <f>+'PROYECCION DE GASTOS'!K121*D130</f>
        <v>9797889.5469612367</v>
      </c>
      <c r="L148" s="761">
        <f>+'PROYECCION DE GASTOS'!K121*D130</f>
        <v>9797889.5469612367</v>
      </c>
      <c r="M148" s="761">
        <f>+'PROYECCION DE GASTOS'!K121*D130</f>
        <v>9797889.5469612367</v>
      </c>
      <c r="N148" s="761">
        <f>+'PROYECCION DE GASTOS'!K121*D130</f>
        <v>9797889.5469612367</v>
      </c>
      <c r="O148" s="761">
        <f>+'PROYECCION DE GASTOS'!K121*D130</f>
        <v>9797889.5469612367</v>
      </c>
      <c r="P148" s="762">
        <f t="shared" si="66"/>
        <v>116973873.66442391</v>
      </c>
    </row>
    <row r="149" spans="1:16" ht="15" customHeight="1" x14ac:dyDescent="0.25">
      <c r="A149" s="1015" t="e">
        <f t="shared" si="65"/>
        <v>#REF!</v>
      </c>
      <c r="B149" s="1243" t="s">
        <v>235</v>
      </c>
      <c r="C149" s="1244"/>
      <c r="D149" s="772">
        <f>+'PROYECCION DE GASTOS'!J127*D130</f>
        <v>268270.90482838464</v>
      </c>
      <c r="E149" s="761">
        <f>+'PROYECCION DE GASTOS'!K127*D130</f>
        <v>279663.29391048191</v>
      </c>
      <c r="F149" s="761">
        <f>+'PROYECCION DE GASTOS'!K127*D130</f>
        <v>279663.29391048191</v>
      </c>
      <c r="G149" s="761">
        <f>+'PROYECCION DE GASTOS'!K127*D130</f>
        <v>279663.29391048191</v>
      </c>
      <c r="H149" s="761">
        <f>+'PROYECCION DE GASTOS'!K127*D130</f>
        <v>279663.29391048191</v>
      </c>
      <c r="I149" s="761">
        <f>+'PROYECCION DE GASTOS'!K127*D130</f>
        <v>279663.29391048191</v>
      </c>
      <c r="J149" s="761">
        <f>+'PROYECCION DE GASTOS'!K127*D130</f>
        <v>279663.29391048191</v>
      </c>
      <c r="K149" s="761">
        <f>+'PROYECCION DE GASTOS'!K127*D130</f>
        <v>279663.29391048191</v>
      </c>
      <c r="L149" s="761">
        <f>+'PROYECCION DE GASTOS'!K127*D130</f>
        <v>279663.29391048191</v>
      </c>
      <c r="M149" s="761">
        <f>+'PROYECCION DE GASTOS'!K127*D130</f>
        <v>279663.29391048191</v>
      </c>
      <c r="N149" s="761">
        <f>+'PROYECCION DE GASTOS'!K127*D130</f>
        <v>279663.29391048191</v>
      </c>
      <c r="O149" s="761">
        <f>+'PROYECCION DE GASTOS'!K127*D130</f>
        <v>279663.29391048191</v>
      </c>
      <c r="P149" s="762">
        <f t="shared" si="66"/>
        <v>3344567.1378436862</v>
      </c>
    </row>
    <row r="150" spans="1:16" x14ac:dyDescent="0.25">
      <c r="A150" s="1015" t="e">
        <f t="shared" si="65"/>
        <v>#REF!</v>
      </c>
      <c r="B150" s="1243" t="s">
        <v>230</v>
      </c>
      <c r="C150" s="1244"/>
      <c r="D150" s="772">
        <f t="shared" ref="D150:O150" si="77">+(D149*10%)*4.21%+(40000)</f>
        <v>41129.420509327501</v>
      </c>
      <c r="E150" s="761">
        <f t="shared" si="77"/>
        <v>41177.382467363132</v>
      </c>
      <c r="F150" s="761">
        <f t="shared" si="77"/>
        <v>41177.382467363132</v>
      </c>
      <c r="G150" s="761">
        <f t="shared" si="77"/>
        <v>41177.382467363132</v>
      </c>
      <c r="H150" s="761">
        <f t="shared" si="77"/>
        <v>41177.382467363132</v>
      </c>
      <c r="I150" s="761">
        <f t="shared" si="77"/>
        <v>41177.382467363132</v>
      </c>
      <c r="J150" s="761">
        <f t="shared" si="77"/>
        <v>41177.382467363132</v>
      </c>
      <c r="K150" s="761">
        <f t="shared" si="77"/>
        <v>41177.382467363132</v>
      </c>
      <c r="L150" s="761">
        <f t="shared" si="77"/>
        <v>41177.382467363132</v>
      </c>
      <c r="M150" s="761">
        <f t="shared" si="77"/>
        <v>41177.382467363132</v>
      </c>
      <c r="N150" s="761">
        <f t="shared" si="77"/>
        <v>41177.382467363132</v>
      </c>
      <c r="O150" s="761">
        <f t="shared" si="77"/>
        <v>41177.382467363132</v>
      </c>
      <c r="P150" s="762">
        <f t="shared" si="66"/>
        <v>494080.62765032204</v>
      </c>
    </row>
    <row r="151" spans="1:16" x14ac:dyDescent="0.25">
      <c r="A151" s="1015" t="e">
        <f t="shared" si="65"/>
        <v>#REF!</v>
      </c>
      <c r="B151" s="1243" t="s">
        <v>240</v>
      </c>
      <c r="C151" s="1244"/>
      <c r="D151" s="776">
        <v>0</v>
      </c>
      <c r="E151" s="800">
        <v>600000</v>
      </c>
      <c r="F151" s="800">
        <v>0</v>
      </c>
      <c r="G151" s="800">
        <v>0</v>
      </c>
      <c r="H151" s="800">
        <v>0</v>
      </c>
      <c r="I151" s="800">
        <v>0</v>
      </c>
      <c r="J151" s="800">
        <v>0</v>
      </c>
      <c r="K151" s="800">
        <v>0</v>
      </c>
      <c r="L151" s="800">
        <v>0</v>
      </c>
      <c r="M151" s="800">
        <v>0</v>
      </c>
      <c r="N151" s="800">
        <v>0</v>
      </c>
      <c r="O151" s="800">
        <v>0</v>
      </c>
      <c r="P151" s="959">
        <f t="shared" si="66"/>
        <v>600000</v>
      </c>
    </row>
    <row r="152" spans="1:16" x14ac:dyDescent="0.25">
      <c r="A152" s="1015" t="e">
        <f t="shared" si="65"/>
        <v>#REF!</v>
      </c>
      <c r="B152" s="1227" t="s">
        <v>238</v>
      </c>
      <c r="C152" s="1228"/>
      <c r="D152" s="763">
        <f>+SUM(D148:D151)</f>
        <v>9506488.9731880501</v>
      </c>
      <c r="E152" s="764">
        <f>+SUM(E148:E151)</f>
        <v>10718730.223339081</v>
      </c>
      <c r="F152" s="764">
        <f t="shared" ref="F152:O152" si="78">+SUM(F148:F151)</f>
        <v>10118730.223339081</v>
      </c>
      <c r="G152" s="764">
        <f t="shared" si="78"/>
        <v>10118730.223339081</v>
      </c>
      <c r="H152" s="764">
        <f t="shared" si="78"/>
        <v>10118730.223339081</v>
      </c>
      <c r="I152" s="764">
        <f t="shared" si="78"/>
        <v>10118730.223339081</v>
      </c>
      <c r="J152" s="764">
        <f t="shared" si="78"/>
        <v>10118730.223339081</v>
      </c>
      <c r="K152" s="764">
        <f t="shared" si="78"/>
        <v>10118730.223339081</v>
      </c>
      <c r="L152" s="764">
        <f t="shared" si="78"/>
        <v>10118730.223339081</v>
      </c>
      <c r="M152" s="764">
        <f t="shared" si="78"/>
        <v>10118730.223339081</v>
      </c>
      <c r="N152" s="764">
        <f t="shared" si="78"/>
        <v>10118730.223339081</v>
      </c>
      <c r="O152" s="764">
        <f t="shared" si="78"/>
        <v>10118730.223339081</v>
      </c>
      <c r="P152" s="954">
        <f t="shared" si="66"/>
        <v>121412521.42991793</v>
      </c>
    </row>
    <row r="153" spans="1:16" x14ac:dyDescent="0.25">
      <c r="A153" s="1015" t="e">
        <f t="shared" si="65"/>
        <v>#REF!</v>
      </c>
      <c r="B153" s="1219" t="s">
        <v>237</v>
      </c>
      <c r="C153" s="1220"/>
      <c r="D153" s="763">
        <f t="shared" ref="D153" si="79">+D146+D152</f>
        <v>34042447.087774917</v>
      </c>
      <c r="E153" s="764">
        <f>+E146+E152</f>
        <v>36820776.809425578</v>
      </c>
      <c r="F153" s="764">
        <f t="shared" ref="F153:O153" si="80">+F146+F152</f>
        <v>36220776.809425578</v>
      </c>
      <c r="G153" s="764">
        <f t="shared" si="80"/>
        <v>36220776.809425578</v>
      </c>
      <c r="H153" s="764">
        <f t="shared" si="80"/>
        <v>36220776.809425578</v>
      </c>
      <c r="I153" s="764">
        <f t="shared" si="80"/>
        <v>36220776.809425578</v>
      </c>
      <c r="J153" s="764">
        <f t="shared" si="80"/>
        <v>36220776.809425578</v>
      </c>
      <c r="K153" s="764">
        <f t="shared" si="80"/>
        <v>36220776.809425578</v>
      </c>
      <c r="L153" s="764">
        <f t="shared" si="80"/>
        <v>36220776.809425578</v>
      </c>
      <c r="M153" s="764">
        <f t="shared" si="80"/>
        <v>36220776.809425578</v>
      </c>
      <c r="N153" s="764">
        <f t="shared" si="80"/>
        <v>36220776.809425578</v>
      </c>
      <c r="O153" s="764">
        <f t="shared" si="80"/>
        <v>36220776.809425578</v>
      </c>
      <c r="P153" s="954">
        <f t="shared" si="66"/>
        <v>433070991.99145639</v>
      </c>
    </row>
    <row r="154" spans="1:16" x14ac:dyDescent="0.25">
      <c r="A154" s="1015" t="e">
        <f t="shared" si="65"/>
        <v>#REF!</v>
      </c>
      <c r="B154" s="1227" t="s">
        <v>30</v>
      </c>
      <c r="C154" s="1228"/>
      <c r="D154" s="763">
        <f>+D135-D153</f>
        <v>10022478.0488552</v>
      </c>
      <c r="E154" s="764">
        <f>+E138-E153</f>
        <v>41511225.699282244</v>
      </c>
      <c r="F154" s="764">
        <f t="shared" ref="F154:O154" si="81">+F135-F153</f>
        <v>10390554.683429874</v>
      </c>
      <c r="G154" s="764">
        <f t="shared" si="81"/>
        <v>10390554.683429874</v>
      </c>
      <c r="H154" s="764">
        <f t="shared" si="81"/>
        <v>10390554.683429874</v>
      </c>
      <c r="I154" s="764">
        <f t="shared" si="81"/>
        <v>10390554.683429874</v>
      </c>
      <c r="J154" s="764">
        <f t="shared" si="81"/>
        <v>10390554.683429874</v>
      </c>
      <c r="K154" s="764">
        <f t="shared" si="81"/>
        <v>10390554.683429874</v>
      </c>
      <c r="L154" s="764">
        <f t="shared" si="81"/>
        <v>10390554.683429874</v>
      </c>
      <c r="M154" s="764">
        <f t="shared" si="81"/>
        <v>10390554.683429874</v>
      </c>
      <c r="N154" s="764">
        <f t="shared" si="81"/>
        <v>10390554.683429874</v>
      </c>
      <c r="O154" s="764">
        <f t="shared" si="81"/>
        <v>10390554.683429874</v>
      </c>
      <c r="P154" s="954">
        <f t="shared" si="66"/>
        <v>155439250.58243614</v>
      </c>
    </row>
    <row r="155" spans="1:16" x14ac:dyDescent="0.25">
      <c r="A155" s="1015" t="e">
        <f t="shared" si="65"/>
        <v>#REF!</v>
      </c>
      <c r="B155" s="1229" t="s">
        <v>505</v>
      </c>
      <c r="C155" s="1230"/>
      <c r="D155" s="777">
        <f>+'SIMULADOR FINANCIERO'!B42*D130</f>
        <v>298406.55900000001</v>
      </c>
      <c r="E155" s="969">
        <f>+'SIMULADOR FINANCIERO'!B43*D130</f>
        <v>273060.72689999995</v>
      </c>
      <c r="F155" s="969">
        <f>+'SIMULADOR FINANCIERO'!B44*D130</f>
        <v>247372.73070000001</v>
      </c>
      <c r="G155" s="969">
        <f>+'SIMULADOR FINANCIERO'!B45*D130</f>
        <v>221337.94469999999</v>
      </c>
      <c r="H155" s="969">
        <f>+'SIMULADOR FINANCIERO'!B46*D130</f>
        <v>194951.68710000001</v>
      </c>
      <c r="I155" s="969">
        <f>+'SIMULADOR FINANCIERO'!B47*D130</f>
        <v>168209.21489999999</v>
      </c>
      <c r="J155" s="969">
        <f>+'SIMULADOR FINANCIERO'!B48*D130</f>
        <v>141105.72390000001</v>
      </c>
      <c r="K155" s="969">
        <f>+'SIMULADOR FINANCIERO'!B49*D130</f>
        <v>113636.3334</v>
      </c>
      <c r="L155" s="969">
        <f>+'SIMULADOR FINANCIERO'!B50*D130</f>
        <v>85796.106599999999</v>
      </c>
      <c r="M155" s="969">
        <f>+'SIMULADOR FINANCIERO'!B51*D130</f>
        <v>57580.035300000003</v>
      </c>
      <c r="N155" s="969">
        <f>+'SIMULADOR FINANCIERO'!B52*D130</f>
        <v>28983.045000000002</v>
      </c>
      <c r="O155" s="969"/>
      <c r="P155" s="978">
        <f>SUM(D155:O155)</f>
        <v>1830440.1075000004</v>
      </c>
    </row>
    <row r="156" spans="1:16" x14ac:dyDescent="0.25">
      <c r="A156" s="1015" t="e">
        <f t="shared" si="65"/>
        <v>#REF!</v>
      </c>
      <c r="B156" s="778" t="s">
        <v>97</v>
      </c>
      <c r="C156" s="779">
        <v>3.5000000000000003E-2</v>
      </c>
      <c r="D156" s="1010">
        <f t="shared" ref="D156:M156" si="82">D132*1.19*$C156</f>
        <v>212415.00000000003</v>
      </c>
      <c r="E156" s="788">
        <f t="shared" si="82"/>
        <v>254898.00000000003</v>
      </c>
      <c r="F156" s="788">
        <f t="shared" si="82"/>
        <v>254898.00000000003</v>
      </c>
      <c r="G156" s="788">
        <f t="shared" si="82"/>
        <v>254898.00000000003</v>
      </c>
      <c r="H156" s="788">
        <f t="shared" si="82"/>
        <v>254898.00000000003</v>
      </c>
      <c r="I156" s="788">
        <f t="shared" si="82"/>
        <v>254898.00000000003</v>
      </c>
      <c r="J156" s="788">
        <f t="shared" si="82"/>
        <v>254898.00000000003</v>
      </c>
      <c r="K156" s="788">
        <f t="shared" si="82"/>
        <v>254898.00000000003</v>
      </c>
      <c r="L156" s="788">
        <f t="shared" si="82"/>
        <v>254898.00000000003</v>
      </c>
      <c r="M156" s="788">
        <f t="shared" si="82"/>
        <v>254898.00000000003</v>
      </c>
      <c r="N156" s="788">
        <f>N132*1.19*$C156*D130</f>
        <v>129997.98000000001</v>
      </c>
      <c r="O156" s="788">
        <f>O132*1.19*$C156</f>
        <v>254898.00000000003</v>
      </c>
      <c r="P156" s="789">
        <f t="shared" si="66"/>
        <v>2891392.9800000004</v>
      </c>
    </row>
    <row r="157" spans="1:16" x14ac:dyDescent="0.25">
      <c r="A157" s="1015" t="e">
        <f t="shared" si="65"/>
        <v>#REF!</v>
      </c>
      <c r="B157" s="1229" t="s">
        <v>602</v>
      </c>
      <c r="C157" s="1230"/>
      <c r="D157" s="946">
        <f>+D155</f>
        <v>298406.55900000001</v>
      </c>
      <c r="E157" s="892">
        <f>+E155</f>
        <v>273060.72689999995</v>
      </c>
      <c r="F157" s="892">
        <f>+F155</f>
        <v>247372.73070000001</v>
      </c>
      <c r="G157" s="892">
        <f t="shared" ref="G157:O157" si="83">+G155</f>
        <v>221337.94469999999</v>
      </c>
      <c r="H157" s="892">
        <f t="shared" si="83"/>
        <v>194951.68710000001</v>
      </c>
      <c r="I157" s="892">
        <f t="shared" si="83"/>
        <v>168209.21489999999</v>
      </c>
      <c r="J157" s="892">
        <f t="shared" si="83"/>
        <v>141105.72390000001</v>
      </c>
      <c r="K157" s="892">
        <f t="shared" si="83"/>
        <v>113636.3334</v>
      </c>
      <c r="L157" s="892">
        <f t="shared" si="83"/>
        <v>85796.106599999999</v>
      </c>
      <c r="M157" s="892">
        <f t="shared" si="83"/>
        <v>57580.035300000003</v>
      </c>
      <c r="N157" s="892">
        <f t="shared" si="83"/>
        <v>28983.045000000002</v>
      </c>
      <c r="O157" s="892">
        <f t="shared" si="83"/>
        <v>0</v>
      </c>
      <c r="P157" s="1009">
        <f t="shared" si="66"/>
        <v>1830440.1075000004</v>
      </c>
    </row>
    <row r="158" spans="1:16" x14ac:dyDescent="0.25">
      <c r="A158" s="1015" t="e">
        <f t="shared" si="65"/>
        <v>#REF!</v>
      </c>
      <c r="B158" s="1267" t="s">
        <v>75</v>
      </c>
      <c r="C158" s="1268"/>
      <c r="D158" s="947">
        <v>0</v>
      </c>
      <c r="E158" s="766">
        <v>0</v>
      </c>
      <c r="F158" s="766">
        <v>0</v>
      </c>
      <c r="G158" s="766">
        <v>0</v>
      </c>
      <c r="H158" s="766">
        <v>0</v>
      </c>
      <c r="I158" s="766">
        <v>0</v>
      </c>
      <c r="J158" s="766">
        <v>0</v>
      </c>
      <c r="K158" s="766">
        <v>0</v>
      </c>
      <c r="L158" s="766">
        <v>0</v>
      </c>
      <c r="M158" s="766">
        <v>0</v>
      </c>
      <c r="N158" s="766">
        <v>0</v>
      </c>
      <c r="O158" s="766">
        <v>0</v>
      </c>
      <c r="P158" s="767">
        <f t="shared" si="66"/>
        <v>0</v>
      </c>
    </row>
    <row r="159" spans="1:16" x14ac:dyDescent="0.25">
      <c r="A159" s="1015" t="e">
        <f t="shared" si="65"/>
        <v>#REF!</v>
      </c>
      <c r="B159" s="1231" t="s">
        <v>513</v>
      </c>
      <c r="C159" s="1232"/>
      <c r="D159" s="961">
        <f>+'SIMULADOR FINANCIERO'!C42*D130</f>
        <v>1877468.8548000001</v>
      </c>
      <c r="E159" s="951">
        <f>+'SIMULADOR FINANCIERO'!C43*D130</f>
        <v>1902814.6818000001</v>
      </c>
      <c r="F159" s="951">
        <f>+'SIMULADOR FINANCIERO'!C44*D130</f>
        <v>1928502.6831</v>
      </c>
      <c r="G159" s="951">
        <f>+'SIMULADOR FINANCIERO'!C45*D130</f>
        <v>1954537.4691000001</v>
      </c>
      <c r="H159" s="951">
        <f>+'SIMULADOR FINANCIERO'!C46*D130</f>
        <v>1980923.7216</v>
      </c>
      <c r="I159" s="951">
        <f>+'SIMULADOR FINANCIERO'!C47*D130</f>
        <v>2007666.1938</v>
      </c>
      <c r="J159" s="951">
        <f>+'SIMULADOR FINANCIERO'!C48*D130</f>
        <v>2034769.6899000001</v>
      </c>
      <c r="K159" s="951">
        <f>+'SIMULADOR FINANCIERO'!C49*D130</f>
        <v>2062239.0804000001</v>
      </c>
      <c r="L159" s="951">
        <f>+'SIMULADOR FINANCIERO'!C50*D130</f>
        <v>2090079.3072000002</v>
      </c>
      <c r="M159" s="951">
        <f>+'SIMULADOR FINANCIERO'!C51*D130</f>
        <v>2118295.3785000001</v>
      </c>
      <c r="N159" s="951">
        <f>+'SIMULADOR FINANCIERO'!C52*D130</f>
        <v>2146892.3637000001</v>
      </c>
      <c r="O159" s="951">
        <v>0</v>
      </c>
      <c r="P159" s="962">
        <f t="shared" si="66"/>
        <v>22104189.423900001</v>
      </c>
    </row>
    <row r="160" spans="1:16" x14ac:dyDescent="0.25">
      <c r="A160" s="1015" t="e">
        <f t="shared" si="65"/>
        <v>#REF!</v>
      </c>
      <c r="B160" s="1221" t="s">
        <v>753</v>
      </c>
      <c r="C160" s="1222"/>
      <c r="D160" s="1019">
        <v>0</v>
      </c>
      <c r="E160" s="935">
        <f>+'Plan Acción y Cronograma (ane1)'!F192*'VALORACION FINANCIERA 729-21'!D130</f>
        <v>25500000</v>
      </c>
      <c r="F160" s="793">
        <v>0</v>
      </c>
      <c r="G160" s="793">
        <v>0</v>
      </c>
      <c r="H160" s="793">
        <v>0</v>
      </c>
      <c r="I160" s="793">
        <v>0</v>
      </c>
      <c r="J160" s="793">
        <v>0</v>
      </c>
      <c r="K160" s="793">
        <v>0</v>
      </c>
      <c r="L160" s="793">
        <v>0</v>
      </c>
      <c r="M160" s="793">
        <v>0</v>
      </c>
      <c r="N160" s="793">
        <v>0</v>
      </c>
      <c r="O160" s="792">
        <v>0</v>
      </c>
      <c r="P160" s="794"/>
    </row>
    <row r="161" spans="1:16383" ht="21" customHeight="1" x14ac:dyDescent="0.25">
      <c r="A161" s="1015" t="e">
        <f t="shared" si="65"/>
        <v>#REF!</v>
      </c>
      <c r="B161" s="796" t="s">
        <v>29</v>
      </c>
      <c r="C161" s="797">
        <v>4.1000000000000003E-3</v>
      </c>
      <c r="D161" s="1010">
        <f t="shared" ref="D161:O161" si="84">+D131*$C161</f>
        <v>194082.76974161837</v>
      </c>
      <c r="E161" s="788">
        <f t="shared" si="84"/>
        <v>202324.68635364177</v>
      </c>
      <c r="F161" s="788">
        <f t="shared" si="84"/>
        <v>202324.68635364177</v>
      </c>
      <c r="G161" s="788">
        <f t="shared" si="84"/>
        <v>202324.68635364177</v>
      </c>
      <c r="H161" s="788">
        <f t="shared" si="84"/>
        <v>202324.68635364177</v>
      </c>
      <c r="I161" s="788">
        <f t="shared" si="84"/>
        <v>202324.68635364177</v>
      </c>
      <c r="J161" s="788">
        <f t="shared" si="84"/>
        <v>202324.68635364177</v>
      </c>
      <c r="K161" s="788">
        <f t="shared" si="84"/>
        <v>202324.68635364177</v>
      </c>
      <c r="L161" s="788">
        <f t="shared" si="84"/>
        <v>202324.68635364177</v>
      </c>
      <c r="M161" s="788">
        <f t="shared" si="84"/>
        <v>202324.68635364177</v>
      </c>
      <c r="N161" s="788">
        <f t="shared" si="84"/>
        <v>202324.68635364177</v>
      </c>
      <c r="O161" s="788">
        <f t="shared" si="84"/>
        <v>202324.68635364177</v>
      </c>
      <c r="P161" s="789">
        <f t="shared" si="66"/>
        <v>2419654.3196316776</v>
      </c>
    </row>
    <row r="162" spans="1:16383" ht="21" customHeight="1" x14ac:dyDescent="0.25">
      <c r="A162" s="1015" t="e">
        <f t="shared" si="65"/>
        <v>#REF!</v>
      </c>
      <c r="B162" s="1223" t="s">
        <v>597</v>
      </c>
      <c r="C162" s="1224"/>
      <c r="D162" s="763">
        <f>SUM(D156:D161)</f>
        <v>2582373.1835416188</v>
      </c>
      <c r="E162" s="764">
        <f>+E156+E157+E159+E160+E161</f>
        <v>28133098.095053643</v>
      </c>
      <c r="F162" s="764">
        <f t="shared" ref="F162:O162" si="85">+SUM(F156:F161)</f>
        <v>2633098.1001536418</v>
      </c>
      <c r="G162" s="764">
        <f t="shared" si="85"/>
        <v>2633098.1001536418</v>
      </c>
      <c r="H162" s="764">
        <f t="shared" si="85"/>
        <v>2633098.0950536416</v>
      </c>
      <c r="I162" s="764">
        <f t="shared" si="85"/>
        <v>2633098.0950536416</v>
      </c>
      <c r="J162" s="764">
        <f t="shared" si="85"/>
        <v>2633098.1001536418</v>
      </c>
      <c r="K162" s="764">
        <f t="shared" si="85"/>
        <v>2633098.1001536418</v>
      </c>
      <c r="L162" s="764">
        <f t="shared" si="85"/>
        <v>2633098.1001536418</v>
      </c>
      <c r="M162" s="764">
        <f t="shared" si="85"/>
        <v>2633098.1001536418</v>
      </c>
      <c r="N162" s="764">
        <f t="shared" si="85"/>
        <v>2508198.0750536416</v>
      </c>
      <c r="O162" s="764">
        <f t="shared" si="85"/>
        <v>457222.68635364179</v>
      </c>
      <c r="P162" s="954">
        <f t="shared" si="66"/>
        <v>54745676.831031665</v>
      </c>
    </row>
    <row r="163" spans="1:16383" x14ac:dyDescent="0.25">
      <c r="A163" s="1015" t="e">
        <f t="shared" si="65"/>
        <v>#REF!</v>
      </c>
      <c r="B163" s="1225" t="s">
        <v>31</v>
      </c>
      <c r="C163" s="1226"/>
      <c r="D163" s="763">
        <f>+D154-D162</f>
        <v>7440104.8653135821</v>
      </c>
      <c r="E163" s="764">
        <f>+E154-E162</f>
        <v>13378127.604228601</v>
      </c>
      <c r="F163" s="764">
        <f t="shared" ref="F163:O163" si="86">+F154-F162</f>
        <v>7757456.5832762327</v>
      </c>
      <c r="G163" s="764">
        <f t="shared" si="86"/>
        <v>7757456.5832762327</v>
      </c>
      <c r="H163" s="764">
        <f t="shared" si="86"/>
        <v>7757456.5883762334</v>
      </c>
      <c r="I163" s="764">
        <f t="shared" si="86"/>
        <v>7757456.5883762334</v>
      </c>
      <c r="J163" s="764">
        <f t="shared" si="86"/>
        <v>7757456.5832762327</v>
      </c>
      <c r="K163" s="764">
        <f t="shared" si="86"/>
        <v>7757456.5832762327</v>
      </c>
      <c r="L163" s="764">
        <f t="shared" si="86"/>
        <v>7757456.5832762327</v>
      </c>
      <c r="M163" s="764">
        <f t="shared" si="86"/>
        <v>7757456.5832762327</v>
      </c>
      <c r="N163" s="764">
        <f t="shared" si="86"/>
        <v>7882356.6083762329</v>
      </c>
      <c r="O163" s="764">
        <f t="shared" si="86"/>
        <v>9933331.997076232</v>
      </c>
      <c r="P163" s="954">
        <f t="shared" si="66"/>
        <v>100693573.75140449</v>
      </c>
    </row>
    <row r="164" spans="1:16383" ht="15.75" customHeight="1" x14ac:dyDescent="0.25">
      <c r="A164" s="1015" t="e">
        <f t="shared" si="65"/>
        <v>#REF!</v>
      </c>
      <c r="B164" s="804" t="s">
        <v>507</v>
      </c>
      <c r="C164" s="775">
        <v>0.33</v>
      </c>
      <c r="D164" s="975">
        <f>D163*$C164</f>
        <v>2455234.6055534822</v>
      </c>
      <c r="E164" s="899">
        <f t="shared" ref="E164:O164" si="87">E163*$C164</f>
        <v>4414782.1093954388</v>
      </c>
      <c r="F164" s="899">
        <f t="shared" si="87"/>
        <v>2559960.6724811569</v>
      </c>
      <c r="G164" s="899">
        <f t="shared" si="87"/>
        <v>2559960.6724811569</v>
      </c>
      <c r="H164" s="899">
        <f t="shared" si="87"/>
        <v>2559960.6741641569</v>
      </c>
      <c r="I164" s="899">
        <f t="shared" si="87"/>
        <v>2559960.6741641569</v>
      </c>
      <c r="J164" s="899">
        <f t="shared" si="87"/>
        <v>2559960.6724811569</v>
      </c>
      <c r="K164" s="899">
        <f t="shared" si="87"/>
        <v>2559960.6724811569</v>
      </c>
      <c r="L164" s="899">
        <f t="shared" si="87"/>
        <v>2559960.6724811569</v>
      </c>
      <c r="M164" s="899">
        <f t="shared" si="87"/>
        <v>2559960.6724811569</v>
      </c>
      <c r="N164" s="899">
        <f t="shared" si="87"/>
        <v>2601177.6807641569</v>
      </c>
      <c r="O164" s="899">
        <f t="shared" si="87"/>
        <v>3277999.5590351569</v>
      </c>
      <c r="P164" s="976">
        <f>SUM(D164:O164)</f>
        <v>33228879.337963488</v>
      </c>
    </row>
    <row r="165" spans="1:16383" ht="15.75" customHeight="1" x14ac:dyDescent="0.25">
      <c r="A165" s="1015"/>
      <c r="B165" s="987" t="s">
        <v>735</v>
      </c>
      <c r="C165" s="1001">
        <f>+P124</f>
        <v>34357014.911954045</v>
      </c>
      <c r="D165" s="986">
        <f t="shared" ref="D165:O165" si="88">+D163-D164</f>
        <v>4984870.2597601004</v>
      </c>
      <c r="E165" s="935">
        <f t="shared" si="88"/>
        <v>8963345.4948331621</v>
      </c>
      <c r="F165" s="935">
        <f t="shared" si="88"/>
        <v>5197495.9107950758</v>
      </c>
      <c r="G165" s="935">
        <f t="shared" si="88"/>
        <v>5197495.9107950758</v>
      </c>
      <c r="H165" s="935">
        <f t="shared" si="88"/>
        <v>5197495.914212076</v>
      </c>
      <c r="I165" s="935">
        <f t="shared" si="88"/>
        <v>5197495.914212076</v>
      </c>
      <c r="J165" s="935">
        <f t="shared" si="88"/>
        <v>5197495.9107950758</v>
      </c>
      <c r="K165" s="935">
        <f t="shared" si="88"/>
        <v>5197495.9107950758</v>
      </c>
      <c r="L165" s="935">
        <f t="shared" si="88"/>
        <v>5197495.9107950758</v>
      </c>
      <c r="M165" s="935">
        <f t="shared" si="88"/>
        <v>5197495.9107950758</v>
      </c>
      <c r="N165" s="935">
        <f t="shared" si="88"/>
        <v>5281178.9276120756</v>
      </c>
      <c r="O165" s="935">
        <f t="shared" si="88"/>
        <v>6655332.4380410751</v>
      </c>
      <c r="P165" s="987">
        <f>+(SUM(D165:O165))</f>
        <v>67464694.413441032</v>
      </c>
    </row>
    <row r="166" spans="1:16383" s="933" customFormat="1" ht="17.25" customHeight="1" thickBot="1" x14ac:dyDescent="0.3">
      <c r="A166" s="1017" t="e">
        <f>A164+1</f>
        <v>#REF!</v>
      </c>
      <c r="B166" s="1203" t="s">
        <v>32</v>
      </c>
      <c r="C166" s="1204"/>
      <c r="D166" s="988">
        <f>+D163-D164-D165</f>
        <v>0</v>
      </c>
      <c r="E166" s="938">
        <f t="shared" ref="E166:O166" si="89">+E163-E164-E165</f>
        <v>0</v>
      </c>
      <c r="F166" s="938">
        <f t="shared" si="89"/>
        <v>0</v>
      </c>
      <c r="G166" s="938">
        <f t="shared" si="89"/>
        <v>0</v>
      </c>
      <c r="H166" s="938">
        <f t="shared" si="89"/>
        <v>0</v>
      </c>
      <c r="I166" s="938">
        <f t="shared" si="89"/>
        <v>0</v>
      </c>
      <c r="J166" s="938">
        <f t="shared" si="89"/>
        <v>0</v>
      </c>
      <c r="K166" s="938">
        <f t="shared" si="89"/>
        <v>0</v>
      </c>
      <c r="L166" s="938">
        <f t="shared" si="89"/>
        <v>0</v>
      </c>
      <c r="M166" s="938">
        <f t="shared" si="89"/>
        <v>0</v>
      </c>
      <c r="N166" s="938">
        <f t="shared" si="89"/>
        <v>0</v>
      </c>
      <c r="O166" s="938">
        <f t="shared" si="89"/>
        <v>0</v>
      </c>
      <c r="P166" s="1020"/>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c r="IU166" s="14"/>
      <c r="IV166" s="14"/>
      <c r="IW166" s="14"/>
      <c r="IX166" s="14"/>
      <c r="IY166" s="14"/>
      <c r="IZ166" s="14"/>
      <c r="JA166" s="14"/>
      <c r="JB166" s="14"/>
      <c r="JC166" s="14"/>
      <c r="JD166" s="14"/>
      <c r="JE166" s="14"/>
      <c r="JF166" s="14"/>
      <c r="JG166" s="14"/>
      <c r="JH166" s="14"/>
      <c r="JI166" s="14"/>
      <c r="JJ166" s="14"/>
      <c r="JK166" s="14"/>
      <c r="JL166" s="14"/>
      <c r="JM166" s="14"/>
      <c r="JN166" s="14"/>
      <c r="JO166" s="14"/>
      <c r="JP166" s="14"/>
      <c r="JQ166" s="14"/>
      <c r="JR166" s="14"/>
      <c r="JS166" s="14"/>
      <c r="JT166" s="14"/>
      <c r="JU166" s="14"/>
      <c r="JV166" s="14"/>
      <c r="JW166" s="14"/>
      <c r="JX166" s="14"/>
      <c r="JY166" s="14"/>
      <c r="JZ166" s="14"/>
      <c r="KA166" s="14"/>
      <c r="KB166" s="14"/>
      <c r="KC166" s="14"/>
      <c r="KD166" s="14"/>
      <c r="KE166" s="14"/>
      <c r="KF166" s="14"/>
      <c r="KG166" s="14"/>
      <c r="KH166" s="14"/>
      <c r="KI166" s="14"/>
      <c r="KJ166" s="14"/>
      <c r="KK166" s="14"/>
      <c r="KL166" s="14"/>
      <c r="KM166" s="14"/>
      <c r="KN166" s="14"/>
      <c r="KO166" s="14"/>
      <c r="KP166" s="14"/>
      <c r="KQ166" s="14"/>
      <c r="KR166" s="14"/>
      <c r="KS166" s="14"/>
      <c r="KT166" s="14"/>
      <c r="KU166" s="14"/>
      <c r="KV166" s="14"/>
      <c r="KW166" s="14"/>
      <c r="KX166" s="14"/>
      <c r="KY166" s="14"/>
      <c r="KZ166" s="14"/>
      <c r="LA166" s="14"/>
      <c r="LB166" s="14"/>
      <c r="LC166" s="14"/>
      <c r="LD166" s="14"/>
      <c r="LE166" s="14"/>
      <c r="LF166" s="14"/>
      <c r="LG166" s="14"/>
      <c r="LH166" s="14"/>
      <c r="LI166" s="14"/>
      <c r="LJ166" s="14"/>
      <c r="LK166" s="14"/>
      <c r="LL166" s="14"/>
      <c r="LM166" s="14"/>
      <c r="LN166" s="14"/>
      <c r="LO166" s="14"/>
      <c r="LP166" s="14"/>
      <c r="LQ166" s="14"/>
      <c r="LR166" s="14"/>
      <c r="LS166" s="14"/>
      <c r="LT166" s="14"/>
      <c r="LU166" s="14"/>
      <c r="LV166" s="14"/>
      <c r="LW166" s="14"/>
      <c r="LX166" s="14"/>
      <c r="LY166" s="14"/>
      <c r="LZ166" s="14"/>
      <c r="MA166" s="14"/>
      <c r="MB166" s="14"/>
      <c r="MC166" s="14"/>
      <c r="MD166" s="14"/>
      <c r="ME166" s="14"/>
      <c r="MF166" s="14"/>
      <c r="MG166" s="14"/>
      <c r="MH166" s="14"/>
      <c r="MI166" s="14"/>
      <c r="MJ166" s="14"/>
      <c r="MK166" s="14"/>
      <c r="ML166" s="14"/>
      <c r="MM166" s="14"/>
      <c r="MN166" s="14"/>
      <c r="MO166" s="14"/>
      <c r="MP166" s="14"/>
      <c r="MQ166" s="14"/>
      <c r="MR166" s="14"/>
      <c r="MS166" s="14"/>
      <c r="MT166" s="14"/>
      <c r="MU166" s="14"/>
      <c r="MV166" s="14"/>
      <c r="MW166" s="14"/>
      <c r="MX166" s="14"/>
      <c r="MY166" s="14"/>
      <c r="MZ166" s="14"/>
      <c r="NA166" s="14"/>
      <c r="NB166" s="14"/>
      <c r="NC166" s="14"/>
      <c r="ND166" s="14"/>
      <c r="NE166" s="14"/>
      <c r="NF166" s="14"/>
      <c r="NG166" s="14"/>
      <c r="NH166" s="14"/>
      <c r="NI166" s="14"/>
      <c r="NJ166" s="14"/>
      <c r="NK166" s="14"/>
      <c r="NL166" s="14"/>
      <c r="NM166" s="14"/>
      <c r="NN166" s="14"/>
      <c r="NO166" s="14"/>
      <c r="NP166" s="14"/>
      <c r="NQ166" s="14"/>
      <c r="NR166" s="14"/>
      <c r="NS166" s="14"/>
      <c r="NT166" s="14"/>
      <c r="NU166" s="14"/>
      <c r="NV166" s="14"/>
      <c r="NW166" s="14"/>
      <c r="NX166" s="14"/>
      <c r="NY166" s="14"/>
      <c r="NZ166" s="14"/>
      <c r="OA166" s="14"/>
      <c r="OB166" s="14"/>
      <c r="OC166" s="14"/>
      <c r="OD166" s="14"/>
      <c r="OE166" s="14"/>
      <c r="OF166" s="14"/>
      <c r="OG166" s="14"/>
      <c r="OH166" s="14"/>
      <c r="OI166" s="14"/>
      <c r="OJ166" s="14"/>
      <c r="OK166" s="14"/>
      <c r="OL166" s="14"/>
      <c r="OM166" s="14"/>
      <c r="ON166" s="14"/>
      <c r="OO166" s="14"/>
      <c r="OP166" s="14"/>
      <c r="OQ166" s="14"/>
      <c r="OR166" s="14"/>
      <c r="OS166" s="14"/>
      <c r="OT166" s="14"/>
      <c r="OU166" s="14"/>
      <c r="OV166" s="14"/>
      <c r="OW166" s="14"/>
      <c r="OX166" s="14"/>
      <c r="OY166" s="14"/>
      <c r="OZ166" s="14"/>
      <c r="PA166" s="14"/>
      <c r="PB166" s="14"/>
      <c r="PC166" s="14"/>
      <c r="PD166" s="14"/>
      <c r="PE166" s="14"/>
      <c r="PF166" s="14"/>
      <c r="PG166" s="14"/>
      <c r="PH166" s="14"/>
      <c r="PI166" s="14"/>
      <c r="PJ166" s="14"/>
      <c r="PK166" s="14"/>
      <c r="PL166" s="14"/>
      <c r="PM166" s="14"/>
      <c r="PN166" s="14"/>
      <c r="PO166" s="14"/>
      <c r="PP166" s="14"/>
      <c r="PQ166" s="14"/>
      <c r="PR166" s="14"/>
      <c r="PS166" s="14"/>
      <c r="PT166" s="14"/>
      <c r="PU166" s="14"/>
      <c r="PV166" s="14"/>
      <c r="PW166" s="14"/>
      <c r="PX166" s="14"/>
      <c r="PY166" s="14"/>
      <c r="PZ166" s="14"/>
      <c r="QA166" s="14"/>
      <c r="QB166" s="14"/>
      <c r="QC166" s="14"/>
      <c r="QD166" s="14"/>
      <c r="QE166" s="14"/>
      <c r="QF166" s="14"/>
      <c r="QG166" s="14"/>
      <c r="QH166" s="14"/>
      <c r="QI166" s="14"/>
      <c r="QJ166" s="14"/>
      <c r="QK166" s="14"/>
      <c r="QL166" s="14"/>
      <c r="QM166" s="14"/>
      <c r="QN166" s="14"/>
      <c r="QO166" s="14"/>
      <c r="QP166" s="14"/>
      <c r="QQ166" s="14"/>
      <c r="QR166" s="14"/>
      <c r="QS166" s="14"/>
      <c r="QT166" s="14"/>
      <c r="QU166" s="14"/>
      <c r="QV166" s="14"/>
      <c r="QW166" s="14"/>
      <c r="QX166" s="14"/>
      <c r="QY166" s="14"/>
      <c r="QZ166" s="14"/>
      <c r="RA166" s="14"/>
      <c r="RB166" s="14"/>
      <c r="RC166" s="14"/>
      <c r="RD166" s="14"/>
      <c r="RE166" s="14"/>
      <c r="RF166" s="14"/>
      <c r="RG166" s="14"/>
      <c r="RH166" s="14"/>
      <c r="RI166" s="14"/>
      <c r="RJ166" s="14"/>
      <c r="RK166" s="14"/>
      <c r="RL166" s="14"/>
      <c r="RM166" s="14"/>
      <c r="RN166" s="14"/>
      <c r="RO166" s="14"/>
      <c r="RP166" s="14"/>
      <c r="RQ166" s="14"/>
      <c r="RR166" s="14"/>
      <c r="RS166" s="14"/>
      <c r="RT166" s="14"/>
      <c r="RU166" s="14"/>
      <c r="RV166" s="14"/>
      <c r="RW166" s="14"/>
      <c r="RX166" s="14"/>
      <c r="RY166" s="14"/>
      <c r="RZ166" s="14"/>
      <c r="SA166" s="14"/>
      <c r="SB166" s="14"/>
      <c r="SC166" s="14"/>
      <c r="SD166" s="14"/>
      <c r="SE166" s="14"/>
      <c r="SF166" s="14"/>
      <c r="SG166" s="14"/>
      <c r="SH166" s="14"/>
      <c r="SI166" s="14"/>
      <c r="SJ166" s="14"/>
      <c r="SK166" s="14"/>
      <c r="SL166" s="14"/>
      <c r="SM166" s="14"/>
      <c r="SN166" s="14"/>
      <c r="SO166" s="14"/>
      <c r="SP166" s="14"/>
      <c r="SQ166" s="14"/>
      <c r="SR166" s="14"/>
      <c r="SS166" s="14"/>
      <c r="ST166" s="14"/>
      <c r="SU166" s="14"/>
      <c r="SV166" s="14"/>
      <c r="SW166" s="14"/>
      <c r="SX166" s="14"/>
      <c r="SY166" s="14"/>
      <c r="SZ166" s="14"/>
      <c r="TA166" s="14"/>
      <c r="TB166" s="14"/>
      <c r="TC166" s="14"/>
      <c r="TD166" s="14"/>
      <c r="TE166" s="14"/>
      <c r="TF166" s="14"/>
      <c r="TG166" s="14"/>
      <c r="TH166" s="14"/>
      <c r="TI166" s="14"/>
      <c r="TJ166" s="14"/>
      <c r="TK166" s="14"/>
      <c r="TL166" s="14"/>
      <c r="TM166" s="14"/>
      <c r="TN166" s="14"/>
      <c r="TO166" s="14"/>
      <c r="TP166" s="14"/>
      <c r="TQ166" s="14"/>
      <c r="TR166" s="14"/>
      <c r="TS166" s="14"/>
      <c r="TT166" s="14"/>
      <c r="TU166" s="14"/>
      <c r="TV166" s="14"/>
      <c r="TW166" s="14"/>
      <c r="TX166" s="14"/>
      <c r="TY166" s="14"/>
      <c r="TZ166" s="14"/>
      <c r="UA166" s="14"/>
      <c r="UB166" s="14"/>
      <c r="UC166" s="14"/>
      <c r="UD166" s="14"/>
      <c r="UE166" s="14"/>
      <c r="UF166" s="14"/>
      <c r="UG166" s="14"/>
      <c r="UH166" s="14"/>
      <c r="UI166" s="14"/>
      <c r="UJ166" s="14"/>
      <c r="UK166" s="14"/>
      <c r="UL166" s="14"/>
      <c r="UM166" s="14"/>
      <c r="UN166" s="14"/>
      <c r="UO166" s="14"/>
      <c r="UP166" s="14"/>
      <c r="UQ166" s="14"/>
      <c r="UR166" s="14"/>
      <c r="US166" s="14"/>
      <c r="UT166" s="14"/>
      <c r="UU166" s="14"/>
      <c r="UV166" s="14"/>
      <c r="UW166" s="14"/>
      <c r="UX166" s="14"/>
      <c r="UY166" s="14"/>
      <c r="UZ166" s="14"/>
      <c r="VA166" s="14"/>
      <c r="VB166" s="14"/>
      <c r="VC166" s="14"/>
      <c r="VD166" s="14"/>
      <c r="VE166" s="14"/>
      <c r="VF166" s="14"/>
      <c r="VG166" s="14"/>
      <c r="VH166" s="14"/>
      <c r="VI166" s="14"/>
      <c r="VJ166" s="14"/>
      <c r="VK166" s="14"/>
      <c r="VL166" s="14"/>
      <c r="VM166" s="14"/>
      <c r="VN166" s="14"/>
      <c r="VO166" s="14"/>
      <c r="VP166" s="14"/>
      <c r="VQ166" s="14"/>
      <c r="VR166" s="14"/>
      <c r="VS166" s="14"/>
      <c r="VT166" s="14"/>
      <c r="VU166" s="14"/>
      <c r="VV166" s="14"/>
      <c r="VW166" s="14"/>
      <c r="VX166" s="14"/>
      <c r="VY166" s="14"/>
      <c r="VZ166" s="14"/>
      <c r="WA166" s="14"/>
      <c r="WB166" s="14"/>
      <c r="WC166" s="14"/>
      <c r="WD166" s="14"/>
      <c r="WE166" s="14"/>
      <c r="WF166" s="14"/>
      <c r="WG166" s="14"/>
      <c r="WH166" s="14"/>
      <c r="WI166" s="14"/>
      <c r="WJ166" s="14"/>
      <c r="WK166" s="14"/>
      <c r="WL166" s="14"/>
      <c r="WM166" s="14"/>
      <c r="WN166" s="14"/>
      <c r="WO166" s="14"/>
      <c r="WP166" s="14"/>
      <c r="WQ166" s="14"/>
      <c r="WR166" s="14"/>
      <c r="WS166" s="14"/>
      <c r="WT166" s="14"/>
      <c r="WU166" s="14"/>
      <c r="WV166" s="14"/>
      <c r="WW166" s="14"/>
      <c r="WX166" s="14"/>
      <c r="WY166" s="14"/>
      <c r="WZ166" s="14"/>
      <c r="XA166" s="14"/>
      <c r="XB166" s="14"/>
      <c r="XC166" s="14"/>
      <c r="XD166" s="14"/>
      <c r="XE166" s="14"/>
      <c r="XF166" s="14"/>
      <c r="XG166" s="14"/>
      <c r="XH166" s="14"/>
      <c r="XI166" s="14"/>
      <c r="XJ166" s="14"/>
      <c r="XK166" s="14"/>
      <c r="XL166" s="14"/>
      <c r="XM166" s="14"/>
      <c r="XN166" s="14"/>
      <c r="XO166" s="14"/>
      <c r="XP166" s="14"/>
      <c r="XQ166" s="14"/>
      <c r="XR166" s="14"/>
      <c r="XS166" s="14"/>
      <c r="XT166" s="14"/>
      <c r="XU166" s="14"/>
      <c r="XV166" s="14"/>
      <c r="XW166" s="14"/>
      <c r="XX166" s="14"/>
      <c r="XY166" s="14"/>
      <c r="XZ166" s="14"/>
      <c r="YA166" s="14"/>
      <c r="YB166" s="14"/>
      <c r="YC166" s="14"/>
      <c r="YD166" s="14"/>
      <c r="YE166" s="14"/>
      <c r="YF166" s="14"/>
      <c r="YG166" s="14"/>
      <c r="YH166" s="14"/>
      <c r="YI166" s="14"/>
      <c r="YJ166" s="14"/>
      <c r="YK166" s="14"/>
      <c r="YL166" s="14"/>
      <c r="YM166" s="14"/>
      <c r="YN166" s="14"/>
      <c r="YO166" s="14"/>
      <c r="YP166" s="14"/>
      <c r="YQ166" s="14"/>
      <c r="YR166" s="14"/>
      <c r="YS166" s="14"/>
      <c r="YT166" s="14"/>
      <c r="YU166" s="14"/>
      <c r="YV166" s="14"/>
      <c r="YW166" s="14"/>
      <c r="YX166" s="14"/>
      <c r="YY166" s="14"/>
      <c r="YZ166" s="14"/>
      <c r="ZA166" s="14"/>
      <c r="ZB166" s="14"/>
      <c r="ZC166" s="14"/>
      <c r="ZD166" s="14"/>
      <c r="ZE166" s="14"/>
      <c r="ZF166" s="14"/>
      <c r="ZG166" s="14"/>
      <c r="ZH166" s="14"/>
      <c r="ZI166" s="14"/>
      <c r="ZJ166" s="14"/>
      <c r="ZK166" s="14"/>
      <c r="ZL166" s="14"/>
      <c r="ZM166" s="14"/>
      <c r="ZN166" s="14"/>
      <c r="ZO166" s="14"/>
      <c r="ZP166" s="14"/>
      <c r="ZQ166" s="14"/>
      <c r="ZR166" s="14"/>
      <c r="ZS166" s="14"/>
      <c r="ZT166" s="14"/>
      <c r="ZU166" s="14"/>
      <c r="ZV166" s="14"/>
      <c r="ZW166" s="14"/>
      <c r="ZX166" s="14"/>
      <c r="ZY166" s="14"/>
      <c r="ZZ166" s="14"/>
      <c r="AAA166" s="14"/>
      <c r="AAB166" s="14"/>
      <c r="AAC166" s="14"/>
      <c r="AAD166" s="14"/>
      <c r="AAE166" s="14"/>
      <c r="AAF166" s="14"/>
      <c r="AAG166" s="14"/>
      <c r="AAH166" s="14"/>
      <c r="AAI166" s="14"/>
      <c r="AAJ166" s="14"/>
      <c r="AAK166" s="14"/>
      <c r="AAL166" s="14"/>
      <c r="AAM166" s="14"/>
      <c r="AAN166" s="14"/>
      <c r="AAO166" s="14"/>
      <c r="AAP166" s="14"/>
      <c r="AAQ166" s="14"/>
      <c r="AAR166" s="14"/>
      <c r="AAS166" s="14"/>
      <c r="AAT166" s="14"/>
      <c r="AAU166" s="14"/>
      <c r="AAV166" s="14"/>
      <c r="AAW166" s="14"/>
      <c r="AAX166" s="14"/>
      <c r="AAY166" s="14"/>
      <c r="AAZ166" s="14"/>
      <c r="ABA166" s="14"/>
      <c r="ABB166" s="14"/>
      <c r="ABC166" s="14"/>
      <c r="ABD166" s="14"/>
      <c r="ABE166" s="14"/>
      <c r="ABF166" s="14"/>
      <c r="ABG166" s="14"/>
      <c r="ABH166" s="14"/>
      <c r="ABI166" s="14"/>
      <c r="ABJ166" s="14"/>
      <c r="ABK166" s="14"/>
      <c r="ABL166" s="14"/>
      <c r="ABM166" s="14"/>
      <c r="ABN166" s="14"/>
      <c r="ABO166" s="14"/>
      <c r="ABP166" s="14"/>
      <c r="ABQ166" s="14"/>
      <c r="ABR166" s="14"/>
      <c r="ABS166" s="14"/>
      <c r="ABT166" s="14"/>
      <c r="ABU166" s="14"/>
      <c r="ABV166" s="14"/>
      <c r="ABW166" s="14"/>
      <c r="ABX166" s="14"/>
      <c r="ABY166" s="14"/>
      <c r="ABZ166" s="14"/>
      <c r="ACA166" s="14"/>
      <c r="ACB166" s="14"/>
      <c r="ACC166" s="14"/>
      <c r="ACD166" s="14"/>
      <c r="ACE166" s="14"/>
      <c r="ACF166" s="14"/>
      <c r="ACG166" s="14"/>
      <c r="ACH166" s="14"/>
      <c r="ACI166" s="14"/>
    </row>
    <row r="167" spans="1:16383" s="1039" customFormat="1" ht="17.25" customHeight="1" thickBot="1" x14ac:dyDescent="0.3">
      <c r="A167" s="1035" t="e">
        <f t="shared" si="65"/>
        <v>#REF!</v>
      </c>
      <c r="B167" s="1048"/>
      <c r="C167" s="1048"/>
      <c r="D167" s="1049"/>
      <c r="E167" s="1049"/>
      <c r="F167" s="1049"/>
      <c r="G167" s="1049"/>
      <c r="H167" s="1049"/>
      <c r="I167" s="1049"/>
      <c r="J167" s="1049"/>
      <c r="K167" s="1049"/>
      <c r="L167" s="1049"/>
      <c r="M167" s="1049"/>
      <c r="N167" s="1049"/>
      <c r="O167" s="1049"/>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c r="IU167" s="14"/>
      <c r="IV167" s="14"/>
      <c r="IW167" s="14"/>
      <c r="IX167" s="14"/>
      <c r="IY167" s="14"/>
      <c r="IZ167" s="14"/>
      <c r="JA167" s="14"/>
      <c r="JB167" s="14"/>
      <c r="JC167" s="14"/>
      <c r="JD167" s="14"/>
      <c r="JE167" s="14"/>
      <c r="JF167" s="14"/>
      <c r="JG167" s="14"/>
      <c r="JH167" s="14"/>
      <c r="JI167" s="14"/>
      <c r="JJ167" s="14"/>
      <c r="JK167" s="14"/>
      <c r="JL167" s="14"/>
      <c r="JM167" s="14"/>
      <c r="JN167" s="14"/>
      <c r="JO167" s="14"/>
      <c r="JP167" s="14"/>
      <c r="JQ167" s="14"/>
      <c r="JR167" s="14"/>
      <c r="JS167" s="14"/>
      <c r="JT167" s="14"/>
      <c r="JU167" s="14"/>
      <c r="JV167" s="14"/>
      <c r="JW167" s="14"/>
      <c r="JX167" s="14"/>
      <c r="JY167" s="14"/>
      <c r="JZ167" s="14"/>
      <c r="KA167" s="14"/>
      <c r="KB167" s="14"/>
      <c r="KC167" s="14"/>
      <c r="KD167" s="14"/>
      <c r="KE167" s="14"/>
      <c r="KF167" s="14"/>
      <c r="KG167" s="14"/>
      <c r="KH167" s="14"/>
      <c r="KI167" s="14"/>
      <c r="KJ167" s="14"/>
      <c r="KK167" s="14"/>
      <c r="KL167" s="14"/>
      <c r="KM167" s="14"/>
      <c r="KN167" s="14"/>
      <c r="KO167" s="14"/>
      <c r="KP167" s="14"/>
      <c r="KQ167" s="14"/>
      <c r="KR167" s="14"/>
      <c r="KS167" s="14"/>
      <c r="KT167" s="14"/>
      <c r="KU167" s="14"/>
      <c r="KV167" s="14"/>
      <c r="KW167" s="14"/>
      <c r="KX167" s="14"/>
      <c r="KY167" s="14"/>
      <c r="KZ167" s="14"/>
      <c r="LA167" s="14"/>
      <c r="LB167" s="14"/>
      <c r="LC167" s="14"/>
      <c r="LD167" s="14"/>
      <c r="LE167" s="14"/>
      <c r="LF167" s="14"/>
      <c r="LG167" s="14"/>
      <c r="LH167" s="14"/>
      <c r="LI167" s="14"/>
      <c r="LJ167" s="14"/>
      <c r="LK167" s="14"/>
      <c r="LL167" s="14"/>
      <c r="LM167" s="14"/>
      <c r="LN167" s="14"/>
      <c r="LO167" s="14"/>
      <c r="LP167" s="14"/>
      <c r="LQ167" s="14"/>
      <c r="LR167" s="14"/>
      <c r="LS167" s="14"/>
      <c r="LT167" s="14"/>
      <c r="LU167" s="14"/>
      <c r="LV167" s="14"/>
      <c r="LW167" s="14"/>
      <c r="LX167" s="14"/>
      <c r="LY167" s="14"/>
      <c r="LZ167" s="14"/>
      <c r="MA167" s="14"/>
      <c r="MB167" s="14"/>
      <c r="MC167" s="14"/>
      <c r="MD167" s="14"/>
      <c r="ME167" s="14"/>
      <c r="MF167" s="14"/>
      <c r="MG167" s="14"/>
      <c r="MH167" s="14"/>
      <c r="MI167" s="14"/>
      <c r="MJ167" s="14"/>
      <c r="MK167" s="14"/>
      <c r="ML167" s="14"/>
      <c r="MM167" s="14"/>
      <c r="MN167" s="14"/>
      <c r="MO167" s="14"/>
      <c r="MP167" s="14"/>
      <c r="MQ167" s="14"/>
      <c r="MR167" s="14"/>
      <c r="MS167" s="14"/>
      <c r="MT167" s="14"/>
      <c r="MU167" s="14"/>
      <c r="MV167" s="14"/>
      <c r="MW167" s="14"/>
      <c r="MX167" s="14"/>
      <c r="MY167" s="14"/>
      <c r="MZ167" s="14"/>
      <c r="NA167" s="14"/>
      <c r="NB167" s="14"/>
      <c r="NC167" s="14"/>
      <c r="ND167" s="14"/>
      <c r="NE167" s="14"/>
      <c r="NF167" s="14"/>
      <c r="NG167" s="14"/>
      <c r="NH167" s="14"/>
      <c r="NI167" s="14"/>
      <c r="NJ167" s="14"/>
      <c r="NK167" s="14"/>
      <c r="NL167" s="14"/>
      <c r="NM167" s="14"/>
      <c r="NN167" s="14"/>
      <c r="NO167" s="14"/>
      <c r="NP167" s="14"/>
      <c r="NQ167" s="14"/>
      <c r="NR167" s="14"/>
      <c r="NS167" s="14"/>
      <c r="NT167" s="14"/>
      <c r="NU167" s="14"/>
      <c r="NV167" s="14"/>
      <c r="NW167" s="14"/>
      <c r="NX167" s="14"/>
      <c r="NY167" s="14"/>
      <c r="NZ167" s="14"/>
      <c r="OA167" s="14"/>
      <c r="OB167" s="14"/>
      <c r="OC167" s="14"/>
      <c r="OD167" s="14"/>
      <c r="OE167" s="14"/>
      <c r="OF167" s="14"/>
      <c r="OG167" s="14"/>
      <c r="OH167" s="14"/>
      <c r="OI167" s="14"/>
      <c r="OJ167" s="14"/>
      <c r="OK167" s="14"/>
      <c r="OL167" s="14"/>
      <c r="OM167" s="14"/>
      <c r="ON167" s="14"/>
      <c r="OO167" s="14"/>
      <c r="OP167" s="14"/>
      <c r="OQ167" s="14"/>
      <c r="OR167" s="14"/>
      <c r="OS167" s="14"/>
      <c r="OT167" s="14"/>
      <c r="OU167" s="14"/>
      <c r="OV167" s="14"/>
      <c r="OW167" s="14"/>
      <c r="OX167" s="14"/>
      <c r="OY167" s="14"/>
      <c r="OZ167" s="14"/>
      <c r="PA167" s="14"/>
      <c r="PB167" s="14"/>
      <c r="PC167" s="14"/>
      <c r="PD167" s="14"/>
      <c r="PE167" s="14"/>
      <c r="PF167" s="14"/>
      <c r="PG167" s="14"/>
      <c r="PH167" s="14"/>
      <c r="PI167" s="14"/>
      <c r="PJ167" s="14"/>
      <c r="PK167" s="14"/>
      <c r="PL167" s="14"/>
      <c r="PM167" s="14"/>
      <c r="PN167" s="14"/>
      <c r="PO167" s="14"/>
      <c r="PP167" s="14"/>
      <c r="PQ167" s="14"/>
      <c r="PR167" s="14"/>
      <c r="PS167" s="14"/>
      <c r="PT167" s="14"/>
      <c r="PU167" s="14"/>
      <c r="PV167" s="14"/>
      <c r="PW167" s="14"/>
      <c r="PX167" s="14"/>
      <c r="PY167" s="14"/>
      <c r="PZ167" s="14"/>
      <c r="QA167" s="14"/>
      <c r="QB167" s="14"/>
      <c r="QC167" s="14"/>
      <c r="QD167" s="14"/>
      <c r="QE167" s="14"/>
      <c r="QF167" s="14"/>
      <c r="QG167" s="14"/>
      <c r="QH167" s="14"/>
      <c r="QI167" s="14"/>
      <c r="QJ167" s="14"/>
      <c r="QK167" s="14"/>
      <c r="QL167" s="14"/>
      <c r="QM167" s="14"/>
      <c r="QN167" s="14"/>
      <c r="QO167" s="14"/>
      <c r="QP167" s="14"/>
      <c r="QQ167" s="14"/>
      <c r="QR167" s="14"/>
      <c r="QS167" s="14"/>
      <c r="QT167" s="14"/>
      <c r="QU167" s="14"/>
      <c r="QV167" s="14"/>
      <c r="QW167" s="14"/>
      <c r="QX167" s="14"/>
      <c r="QY167" s="14"/>
      <c r="QZ167" s="14"/>
      <c r="RA167" s="14"/>
      <c r="RB167" s="14"/>
      <c r="RC167" s="14"/>
      <c r="RD167" s="14"/>
      <c r="RE167" s="14"/>
      <c r="RF167" s="14"/>
      <c r="RG167" s="14"/>
      <c r="RH167" s="14"/>
      <c r="RI167" s="14"/>
      <c r="RJ167" s="14"/>
      <c r="RK167" s="14"/>
      <c r="RL167" s="14"/>
      <c r="RM167" s="14"/>
      <c r="RN167" s="14"/>
      <c r="RO167" s="14"/>
      <c r="RP167" s="14"/>
      <c r="RQ167" s="14"/>
      <c r="RR167" s="14"/>
      <c r="RS167" s="14"/>
      <c r="RT167" s="14"/>
      <c r="RU167" s="14"/>
      <c r="RV167" s="14"/>
      <c r="RW167" s="14"/>
      <c r="RX167" s="14"/>
      <c r="RY167" s="14"/>
      <c r="RZ167" s="14"/>
      <c r="SA167" s="14"/>
      <c r="SB167" s="14"/>
      <c r="SC167" s="14"/>
      <c r="SD167" s="14"/>
      <c r="SE167" s="14"/>
      <c r="SF167" s="14"/>
      <c r="SG167" s="14"/>
      <c r="SH167" s="14"/>
      <c r="SI167" s="14"/>
      <c r="SJ167" s="14"/>
      <c r="SK167" s="14"/>
      <c r="SL167" s="14"/>
      <c r="SM167" s="14"/>
      <c r="SN167" s="14"/>
      <c r="SO167" s="14"/>
      <c r="SP167" s="14"/>
      <c r="SQ167" s="14"/>
      <c r="SR167" s="14"/>
      <c r="SS167" s="14"/>
      <c r="ST167" s="14"/>
      <c r="SU167" s="14"/>
      <c r="SV167" s="14"/>
      <c r="SW167" s="14"/>
      <c r="SX167" s="14"/>
      <c r="SY167" s="14"/>
      <c r="SZ167" s="14"/>
      <c r="TA167" s="14"/>
      <c r="TB167" s="14"/>
      <c r="TC167" s="14"/>
      <c r="TD167" s="14"/>
      <c r="TE167" s="14"/>
      <c r="TF167" s="14"/>
      <c r="TG167" s="14"/>
      <c r="TH167" s="14"/>
      <c r="TI167" s="14"/>
      <c r="TJ167" s="14"/>
      <c r="TK167" s="14"/>
      <c r="TL167" s="14"/>
      <c r="TM167" s="14"/>
      <c r="TN167" s="14"/>
      <c r="TO167" s="14"/>
      <c r="TP167" s="14"/>
      <c r="TQ167" s="14"/>
      <c r="TR167" s="14"/>
      <c r="TS167" s="14"/>
      <c r="TT167" s="14"/>
      <c r="TU167" s="14"/>
      <c r="TV167" s="14"/>
      <c r="TW167" s="14"/>
      <c r="TX167" s="14"/>
      <c r="TY167" s="14"/>
      <c r="TZ167" s="14"/>
      <c r="UA167" s="14"/>
      <c r="UB167" s="14"/>
      <c r="UC167" s="14"/>
      <c r="UD167" s="14"/>
      <c r="UE167" s="14"/>
      <c r="UF167" s="14"/>
      <c r="UG167" s="14"/>
      <c r="UH167" s="14"/>
      <c r="UI167" s="14"/>
      <c r="UJ167" s="14"/>
      <c r="UK167" s="14"/>
      <c r="UL167" s="14"/>
      <c r="UM167" s="14"/>
      <c r="UN167" s="14"/>
      <c r="UO167" s="14"/>
      <c r="UP167" s="14"/>
      <c r="UQ167" s="14"/>
      <c r="UR167" s="14"/>
      <c r="US167" s="14"/>
      <c r="UT167" s="14"/>
      <c r="UU167" s="14"/>
      <c r="UV167" s="14"/>
      <c r="UW167" s="14"/>
      <c r="UX167" s="14"/>
      <c r="UY167" s="14"/>
      <c r="UZ167" s="14"/>
      <c r="VA167" s="14"/>
      <c r="VB167" s="14"/>
      <c r="VC167" s="14"/>
      <c r="VD167" s="14"/>
      <c r="VE167" s="14"/>
      <c r="VF167" s="14"/>
      <c r="VG167" s="14"/>
      <c r="VH167" s="14"/>
      <c r="VI167" s="14"/>
      <c r="VJ167" s="14"/>
      <c r="VK167" s="14"/>
      <c r="VL167" s="14"/>
      <c r="VM167" s="14"/>
      <c r="VN167" s="14"/>
      <c r="VO167" s="14"/>
      <c r="VP167" s="14"/>
      <c r="VQ167" s="14"/>
      <c r="VR167" s="14"/>
      <c r="VS167" s="14"/>
      <c r="VT167" s="14"/>
      <c r="VU167" s="14"/>
      <c r="VV167" s="14"/>
      <c r="VW167" s="14"/>
      <c r="VX167" s="14"/>
      <c r="VY167" s="14"/>
      <c r="VZ167" s="14"/>
      <c r="WA167" s="14"/>
      <c r="WB167" s="14"/>
      <c r="WC167" s="14"/>
      <c r="WD167" s="14"/>
      <c r="WE167" s="14"/>
      <c r="WF167" s="14"/>
      <c r="WG167" s="14"/>
      <c r="WH167" s="14"/>
      <c r="WI167" s="14"/>
      <c r="WJ167" s="14"/>
      <c r="WK167" s="14"/>
      <c r="WL167" s="14"/>
      <c r="WM167" s="14"/>
      <c r="WN167" s="14"/>
      <c r="WO167" s="14"/>
      <c r="WP167" s="14"/>
      <c r="WQ167" s="14"/>
      <c r="WR167" s="14"/>
      <c r="WS167" s="14"/>
      <c r="WT167" s="14"/>
      <c r="WU167" s="14"/>
      <c r="WV167" s="14"/>
      <c r="WW167" s="14"/>
      <c r="WX167" s="14"/>
      <c r="WY167" s="14"/>
      <c r="WZ167" s="14"/>
      <c r="XA167" s="14"/>
      <c r="XB167" s="14"/>
      <c r="XC167" s="14"/>
      <c r="XD167" s="14"/>
      <c r="XE167" s="14"/>
      <c r="XF167" s="14"/>
      <c r="XG167" s="14"/>
      <c r="XH167" s="14"/>
      <c r="XI167" s="14"/>
      <c r="XJ167" s="14"/>
      <c r="XK167" s="14"/>
      <c r="XL167" s="14"/>
      <c r="XM167" s="14"/>
      <c r="XN167" s="14"/>
      <c r="XO167" s="14"/>
      <c r="XP167" s="14"/>
      <c r="XQ167" s="14"/>
      <c r="XR167" s="14"/>
      <c r="XS167" s="14"/>
      <c r="XT167" s="14"/>
      <c r="XU167" s="14"/>
      <c r="XV167" s="14"/>
      <c r="XW167" s="14"/>
      <c r="XX167" s="14"/>
      <c r="XY167" s="14"/>
      <c r="XZ167" s="14"/>
      <c r="YA167" s="14"/>
      <c r="YB167" s="14"/>
      <c r="YC167" s="14"/>
      <c r="YD167" s="14"/>
      <c r="YE167" s="14"/>
      <c r="YF167" s="14"/>
      <c r="YG167" s="14"/>
      <c r="YH167" s="14"/>
      <c r="YI167" s="14"/>
      <c r="YJ167" s="14"/>
      <c r="YK167" s="14"/>
      <c r="YL167" s="14"/>
      <c r="YM167" s="14"/>
      <c r="YN167" s="14"/>
      <c r="YO167" s="14"/>
      <c r="YP167" s="14"/>
      <c r="YQ167" s="14"/>
      <c r="YR167" s="14"/>
      <c r="YS167" s="14"/>
      <c r="YT167" s="14"/>
      <c r="YU167" s="14"/>
      <c r="YV167" s="14"/>
      <c r="YW167" s="14"/>
      <c r="YX167" s="14"/>
      <c r="YY167" s="14"/>
      <c r="YZ167" s="14"/>
      <c r="ZA167" s="14"/>
      <c r="ZB167" s="14"/>
      <c r="ZC167" s="14"/>
      <c r="ZD167" s="14"/>
      <c r="ZE167" s="14"/>
      <c r="ZF167" s="14"/>
      <c r="ZG167" s="14"/>
      <c r="ZH167" s="14"/>
      <c r="ZI167" s="14"/>
      <c r="ZJ167" s="14"/>
      <c r="ZK167" s="14"/>
      <c r="ZL167" s="14"/>
      <c r="ZM167" s="14"/>
      <c r="ZN167" s="14"/>
      <c r="ZO167" s="14"/>
      <c r="ZP167" s="14"/>
      <c r="ZQ167" s="14"/>
      <c r="ZR167" s="14"/>
      <c r="ZS167" s="14"/>
      <c r="ZT167" s="14"/>
      <c r="ZU167" s="14"/>
      <c r="ZV167" s="14"/>
      <c r="ZW167" s="14"/>
      <c r="ZX167" s="14"/>
      <c r="ZY167" s="14"/>
      <c r="ZZ167" s="14"/>
      <c r="AAA167" s="14"/>
      <c r="AAB167" s="14"/>
      <c r="AAC167" s="14"/>
      <c r="AAD167" s="14"/>
      <c r="AAE167" s="14"/>
      <c r="AAF167" s="14"/>
      <c r="AAG167" s="14"/>
      <c r="AAH167" s="14"/>
      <c r="AAI167" s="14"/>
      <c r="AAJ167" s="14"/>
      <c r="AAK167" s="14"/>
      <c r="AAL167" s="14"/>
      <c r="AAM167" s="14"/>
      <c r="AAN167" s="14"/>
      <c r="AAO167" s="14"/>
      <c r="AAP167" s="14"/>
      <c r="AAQ167" s="14"/>
      <c r="AAR167" s="14"/>
      <c r="AAS167" s="14"/>
      <c r="AAT167" s="14"/>
      <c r="AAU167" s="14"/>
      <c r="AAV167" s="14"/>
      <c r="AAW167" s="14"/>
      <c r="AAX167" s="14"/>
      <c r="AAY167" s="14"/>
      <c r="AAZ167" s="14"/>
      <c r="ABA167" s="14"/>
      <c r="ABB167" s="14"/>
      <c r="ABC167" s="14"/>
      <c r="ABD167" s="14"/>
      <c r="ABE167" s="14"/>
      <c r="ABF167" s="14"/>
      <c r="ABG167" s="14"/>
      <c r="ABH167" s="14"/>
      <c r="ABI167" s="14"/>
      <c r="ABJ167" s="14"/>
      <c r="ABK167" s="14"/>
      <c r="ABL167" s="14"/>
      <c r="ABM167" s="14"/>
      <c r="ABN167" s="14"/>
      <c r="ABO167" s="14"/>
      <c r="ABP167" s="14"/>
      <c r="ABQ167" s="14"/>
      <c r="ABR167" s="14"/>
      <c r="ABS167" s="14"/>
      <c r="ABT167" s="14"/>
      <c r="ABU167" s="14"/>
      <c r="ABV167" s="14"/>
      <c r="ABW167" s="14"/>
      <c r="ABX167" s="14"/>
      <c r="ABY167" s="14"/>
      <c r="ABZ167" s="14"/>
      <c r="ACA167" s="14"/>
      <c r="ACB167" s="14"/>
      <c r="ACC167" s="14"/>
      <c r="ACD167" s="14"/>
      <c r="ACE167" s="14"/>
      <c r="ACF167" s="14"/>
      <c r="ACG167" s="14"/>
      <c r="ACH167" s="14"/>
      <c r="ACI167" s="14"/>
    </row>
    <row r="168" spans="1:16383" s="751" customFormat="1" ht="22.5" x14ac:dyDescent="0.25">
      <c r="A168" s="760" t="e">
        <f>#REF!+1</f>
        <v>#REF!</v>
      </c>
      <c r="B168" s="1209" t="s">
        <v>747</v>
      </c>
      <c r="C168" s="1210"/>
      <c r="D168" s="991"/>
      <c r="E168" s="991"/>
      <c r="F168" s="991"/>
      <c r="G168" s="991"/>
      <c r="H168" s="991"/>
      <c r="I168" s="991"/>
      <c r="J168" s="991"/>
      <c r="K168" s="991"/>
      <c r="L168" s="1022"/>
      <c r="M168" s="991"/>
      <c r="N168" s="991"/>
      <c r="O168" s="991"/>
      <c r="P168" s="940"/>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c r="JV168" s="14"/>
      <c r="JW168" s="14"/>
      <c r="JX168" s="14"/>
      <c r="JY168" s="14"/>
      <c r="JZ168" s="14"/>
      <c r="KA168" s="14"/>
      <c r="KB168" s="14"/>
      <c r="KC168" s="14"/>
      <c r="KD168" s="14"/>
      <c r="KE168" s="14"/>
      <c r="KF168" s="14"/>
      <c r="KG168" s="14"/>
      <c r="KH168" s="14"/>
      <c r="KI168" s="14"/>
      <c r="KJ168" s="14"/>
      <c r="KK168" s="14"/>
      <c r="KL168" s="14"/>
      <c r="KM168" s="14"/>
      <c r="KN168" s="14"/>
      <c r="KO168" s="14"/>
      <c r="KP168" s="14"/>
      <c r="KQ168" s="14"/>
      <c r="KR168" s="14"/>
      <c r="KS168" s="14"/>
      <c r="KT168" s="14"/>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c r="MT168" s="14"/>
      <c r="MU168" s="14"/>
      <c r="MV168" s="14"/>
      <c r="MW168" s="14"/>
      <c r="MX168" s="14"/>
      <c r="MY168" s="14"/>
      <c r="MZ168" s="14"/>
      <c r="NA168" s="14"/>
      <c r="NB168" s="14"/>
      <c r="NC168" s="14"/>
      <c r="ND168" s="14"/>
      <c r="NE168" s="14"/>
      <c r="NF168" s="14"/>
      <c r="NG168" s="14"/>
      <c r="NH168" s="14"/>
      <c r="NI168" s="14"/>
      <c r="NJ168" s="14"/>
      <c r="NK168" s="14"/>
      <c r="NL168" s="14"/>
      <c r="NM168" s="14"/>
      <c r="NN168" s="14"/>
      <c r="NO168" s="14"/>
      <c r="NP168" s="14"/>
      <c r="NQ168" s="14"/>
      <c r="NR168" s="14"/>
      <c r="NS168" s="14"/>
      <c r="NT168" s="14"/>
      <c r="NU168" s="14"/>
      <c r="NV168" s="14"/>
      <c r="NW168" s="14"/>
      <c r="NX168" s="14"/>
      <c r="NY168" s="14"/>
      <c r="NZ168" s="14"/>
      <c r="OA168" s="14"/>
      <c r="OB168" s="14"/>
      <c r="OC168" s="14"/>
      <c r="OD168" s="14"/>
      <c r="OE168" s="14"/>
      <c r="OF168" s="14"/>
      <c r="OG168" s="14"/>
      <c r="OH168" s="14"/>
      <c r="OI168" s="14"/>
      <c r="OJ168" s="14"/>
      <c r="OK168" s="14"/>
      <c r="OL168" s="14"/>
      <c r="OM168" s="14"/>
      <c r="ON168" s="14"/>
      <c r="OO168" s="14"/>
      <c r="OP168" s="14"/>
      <c r="OQ168" s="14"/>
      <c r="OR168" s="14"/>
      <c r="OS168" s="14"/>
      <c r="OT168" s="14"/>
      <c r="OU168" s="14"/>
      <c r="OV168" s="14"/>
      <c r="OW168" s="14"/>
      <c r="OX168" s="14"/>
      <c r="OY168" s="14"/>
      <c r="OZ168" s="14"/>
      <c r="PA168" s="14"/>
      <c r="PB168" s="14"/>
      <c r="PC168" s="14"/>
      <c r="PD168" s="14"/>
      <c r="PE168" s="14"/>
      <c r="PF168" s="14"/>
      <c r="PG168" s="14"/>
      <c r="PH168" s="14"/>
      <c r="PI168" s="14"/>
      <c r="PJ168" s="14"/>
      <c r="PK168" s="14"/>
      <c r="PL168" s="14"/>
      <c r="PM168" s="14"/>
      <c r="PN168" s="14"/>
      <c r="PO168" s="14"/>
      <c r="PP168" s="14"/>
      <c r="PQ168" s="14"/>
      <c r="PR168" s="14"/>
      <c r="PS168" s="14"/>
      <c r="PT168" s="14"/>
      <c r="PU168" s="14"/>
      <c r="PV168" s="14"/>
      <c r="PW168" s="14"/>
      <c r="PX168" s="14"/>
      <c r="PY168" s="14"/>
      <c r="PZ168" s="14"/>
      <c r="QA168" s="14"/>
      <c r="QB168" s="14"/>
      <c r="QC168" s="14"/>
      <c r="QD168" s="14"/>
      <c r="QE168" s="14"/>
      <c r="QF168" s="14"/>
      <c r="QG168" s="14"/>
      <c r="QH168" s="14"/>
      <c r="QI168" s="14"/>
      <c r="QJ168" s="14"/>
      <c r="QK168" s="14"/>
      <c r="QL168" s="14"/>
      <c r="QM168" s="14"/>
      <c r="QN168" s="14"/>
      <c r="QO168" s="14"/>
      <c r="QP168" s="14"/>
      <c r="QQ168" s="14"/>
      <c r="QR168" s="14"/>
      <c r="QS168" s="14"/>
      <c r="QT168" s="14"/>
      <c r="QU168" s="14"/>
      <c r="QV168" s="14"/>
      <c r="QW168" s="14"/>
      <c r="QX168" s="14"/>
      <c r="QY168" s="14"/>
      <c r="QZ168" s="14"/>
      <c r="RA168" s="14"/>
      <c r="RB168" s="14"/>
      <c r="RC168" s="14"/>
      <c r="RD168" s="14"/>
      <c r="RE168" s="14"/>
      <c r="RF168" s="14"/>
      <c r="RG168" s="14"/>
      <c r="RH168" s="14"/>
      <c r="RI168" s="14"/>
      <c r="RJ168" s="14"/>
      <c r="RK168" s="14"/>
      <c r="RL168" s="14"/>
      <c r="RM168" s="14"/>
      <c r="RN168" s="14"/>
      <c r="RO168" s="14"/>
      <c r="RP168" s="14"/>
      <c r="RQ168" s="14"/>
      <c r="RR168" s="14"/>
      <c r="RS168" s="14"/>
      <c r="RT168" s="14"/>
      <c r="RU168" s="14"/>
      <c r="RV168" s="14"/>
      <c r="RW168" s="14"/>
      <c r="RX168" s="14"/>
      <c r="RY168" s="14"/>
      <c r="RZ168" s="14"/>
      <c r="SA168" s="14"/>
      <c r="SB168" s="14"/>
      <c r="SC168" s="14"/>
      <c r="SD168" s="14"/>
      <c r="SE168" s="14"/>
      <c r="SF168" s="14"/>
      <c r="SG168" s="14"/>
      <c r="SH168" s="14"/>
      <c r="SI168" s="14"/>
      <c r="SJ168" s="14"/>
      <c r="SK168" s="14"/>
      <c r="SL168" s="14"/>
      <c r="SM168" s="14"/>
      <c r="SN168" s="14"/>
      <c r="SO168" s="14"/>
      <c r="SP168" s="14"/>
      <c r="SQ168" s="14"/>
      <c r="SR168" s="14"/>
      <c r="SS168" s="14"/>
      <c r="ST168" s="14"/>
      <c r="SU168" s="14"/>
      <c r="SV168" s="14"/>
      <c r="SW168" s="14"/>
      <c r="SX168" s="14"/>
      <c r="SY168" s="14"/>
      <c r="SZ168" s="14"/>
      <c r="TA168" s="14"/>
      <c r="TB168" s="14"/>
      <c r="TC168" s="14"/>
      <c r="TD168" s="14"/>
      <c r="TE168" s="14"/>
      <c r="TF168" s="14"/>
      <c r="TG168" s="14"/>
      <c r="TH168" s="14"/>
      <c r="TI168" s="14"/>
      <c r="TJ168" s="14"/>
      <c r="TK168" s="14"/>
      <c r="TL168" s="14"/>
      <c r="TM168" s="14"/>
      <c r="TN168" s="14"/>
      <c r="TO168" s="14"/>
      <c r="TP168" s="14"/>
      <c r="TQ168" s="14"/>
      <c r="TR168" s="14"/>
      <c r="TS168" s="14"/>
      <c r="TT168" s="14"/>
      <c r="TU168" s="14"/>
      <c r="TV168" s="14"/>
      <c r="TW168" s="14"/>
      <c r="TX168" s="14"/>
      <c r="TY168" s="14"/>
      <c r="TZ168" s="14"/>
      <c r="UA168" s="14"/>
      <c r="UB168" s="14"/>
      <c r="UC168" s="14"/>
      <c r="UD168" s="14"/>
      <c r="UE168" s="14"/>
      <c r="UF168" s="14"/>
      <c r="UG168" s="14"/>
      <c r="UH168" s="14"/>
      <c r="UI168" s="14"/>
      <c r="UJ168" s="14"/>
      <c r="UK168" s="14"/>
      <c r="UL168" s="14"/>
      <c r="UM168" s="14"/>
      <c r="UN168" s="14"/>
      <c r="UO168" s="14"/>
      <c r="UP168" s="14"/>
      <c r="UQ168" s="14"/>
      <c r="UR168" s="14"/>
      <c r="US168" s="14"/>
      <c r="UT168" s="14"/>
      <c r="UU168" s="14"/>
      <c r="UV168" s="14"/>
      <c r="UW168" s="14"/>
      <c r="UX168" s="14"/>
      <c r="UY168" s="14"/>
      <c r="UZ168" s="14"/>
      <c r="VA168" s="14"/>
      <c r="VB168" s="14"/>
      <c r="VC168" s="14"/>
      <c r="VD168" s="14"/>
      <c r="VE168" s="14"/>
      <c r="VF168" s="14"/>
      <c r="VG168" s="14"/>
      <c r="VH168" s="14"/>
      <c r="VI168" s="14"/>
      <c r="VJ168" s="14"/>
      <c r="VK168" s="14"/>
      <c r="VL168" s="14"/>
      <c r="VM168" s="14"/>
      <c r="VN168" s="14"/>
      <c r="VO168" s="14"/>
      <c r="VP168" s="14"/>
      <c r="VQ168" s="14"/>
      <c r="VR168" s="14"/>
      <c r="VS168" s="14"/>
      <c r="VT168" s="14"/>
      <c r="VU168" s="14"/>
      <c r="VV168" s="14"/>
      <c r="VW168" s="14"/>
      <c r="VX168" s="14"/>
      <c r="VY168" s="14"/>
      <c r="VZ168" s="14"/>
      <c r="WA168" s="14"/>
      <c r="WB168" s="14"/>
      <c r="WC168" s="14"/>
      <c r="WD168" s="14"/>
      <c r="WE168" s="14"/>
      <c r="WF168" s="14"/>
      <c r="WG168" s="14"/>
      <c r="WH168" s="14"/>
      <c r="WI168" s="14"/>
      <c r="WJ168" s="14"/>
      <c r="WK168" s="14"/>
      <c r="WL168" s="14"/>
      <c r="WM168" s="14"/>
      <c r="WN168" s="14"/>
      <c r="WO168" s="14"/>
      <c r="WP168" s="14"/>
      <c r="WQ168" s="14"/>
      <c r="WR168" s="14"/>
      <c r="WS168" s="14"/>
      <c r="WT168" s="14"/>
      <c r="WU168" s="14"/>
      <c r="WV168" s="14"/>
      <c r="WW168" s="14"/>
      <c r="WX168" s="14"/>
      <c r="WY168" s="14"/>
      <c r="WZ168" s="14"/>
      <c r="XA168" s="14"/>
      <c r="XB168" s="14"/>
      <c r="XC168" s="14"/>
      <c r="XD168" s="14"/>
      <c r="XE168" s="14"/>
      <c r="XF168" s="14"/>
      <c r="XG168" s="14"/>
      <c r="XH168" s="14"/>
      <c r="XI168" s="14"/>
      <c r="XJ168" s="14"/>
      <c r="XK168" s="14"/>
      <c r="XL168" s="14"/>
      <c r="XM168" s="14"/>
      <c r="XN168" s="14"/>
      <c r="XO168" s="14"/>
      <c r="XP168" s="14"/>
      <c r="XQ168" s="14"/>
      <c r="XR168" s="14"/>
      <c r="XS168" s="14"/>
      <c r="XT168" s="14"/>
      <c r="XU168" s="14"/>
      <c r="XV168" s="14"/>
      <c r="XW168" s="14"/>
      <c r="XX168" s="14"/>
      <c r="XY168" s="14"/>
      <c r="XZ168" s="14"/>
      <c r="YA168" s="14"/>
      <c r="YB168" s="14"/>
      <c r="YC168" s="14"/>
      <c r="YD168" s="14"/>
      <c r="YE168" s="14"/>
      <c r="YF168" s="14"/>
      <c r="YG168" s="14"/>
      <c r="YH168" s="14"/>
      <c r="YI168" s="14"/>
      <c r="YJ168" s="14"/>
      <c r="YK168" s="14"/>
      <c r="YL168" s="14"/>
      <c r="YM168" s="14"/>
      <c r="YN168" s="14"/>
      <c r="YO168" s="14"/>
      <c r="YP168" s="14"/>
      <c r="YQ168" s="14"/>
      <c r="YR168" s="14"/>
      <c r="YS168" s="14"/>
      <c r="YT168" s="14"/>
      <c r="YU168" s="14"/>
      <c r="YV168" s="14"/>
      <c r="YW168" s="14"/>
      <c r="YX168" s="14"/>
      <c r="YY168" s="14"/>
      <c r="YZ168" s="14"/>
      <c r="ZA168" s="14"/>
      <c r="ZB168" s="14"/>
      <c r="ZC168" s="14"/>
      <c r="ZD168" s="14"/>
      <c r="ZE168" s="14"/>
      <c r="ZF168" s="14"/>
      <c r="ZG168" s="14"/>
      <c r="ZH168" s="14"/>
      <c r="ZI168" s="14"/>
      <c r="ZJ168" s="14"/>
      <c r="ZK168" s="14"/>
      <c r="ZL168" s="14"/>
      <c r="ZM168" s="14"/>
      <c r="ZN168" s="14"/>
      <c r="ZO168" s="14"/>
      <c r="ZP168" s="14"/>
      <c r="ZQ168" s="14"/>
      <c r="ZR168" s="14"/>
      <c r="ZS168" s="14"/>
      <c r="ZT168" s="14"/>
      <c r="ZU168" s="14"/>
      <c r="ZV168" s="14"/>
      <c r="ZW168" s="14"/>
      <c r="ZX168" s="14"/>
      <c r="ZY168" s="14"/>
      <c r="ZZ168" s="14"/>
      <c r="AAA168" s="14"/>
      <c r="AAB168" s="14"/>
      <c r="AAC168" s="14"/>
      <c r="AAD168" s="14"/>
      <c r="AAE168" s="14"/>
      <c r="AAF168" s="14"/>
      <c r="AAG168" s="14"/>
      <c r="AAH168" s="14"/>
      <c r="AAI168" s="14"/>
      <c r="AAJ168" s="14"/>
      <c r="AAK168" s="14"/>
      <c r="AAL168" s="14"/>
      <c r="AAM168" s="14"/>
      <c r="AAN168" s="14"/>
      <c r="AAO168" s="14"/>
      <c r="AAP168" s="14"/>
      <c r="AAQ168" s="14"/>
      <c r="AAR168" s="14"/>
      <c r="AAS168" s="14"/>
      <c r="AAT168" s="14"/>
      <c r="AAU168" s="14"/>
      <c r="AAV168" s="14"/>
      <c r="AAW168" s="14"/>
      <c r="AAX168" s="14"/>
      <c r="AAY168" s="14"/>
      <c r="AAZ168" s="14"/>
      <c r="ABA168" s="14"/>
      <c r="ABB168" s="14"/>
      <c r="ABC168" s="14"/>
      <c r="ABD168" s="14"/>
      <c r="ABE168" s="14"/>
      <c r="ABF168" s="14"/>
      <c r="ABG168" s="14"/>
      <c r="ABH168" s="14"/>
      <c r="ABI168" s="14"/>
      <c r="ABJ168" s="14"/>
      <c r="ABK168" s="14"/>
      <c r="ABL168" s="14"/>
      <c r="ABM168" s="14"/>
      <c r="ABN168" s="14"/>
      <c r="ABO168" s="14"/>
      <c r="ABP168" s="14"/>
      <c r="ABQ168" s="14"/>
      <c r="ABR168" s="14"/>
      <c r="ABS168" s="14"/>
      <c r="ABT168" s="14"/>
      <c r="ABU168" s="14"/>
      <c r="ABV168" s="14"/>
      <c r="ABW168" s="14"/>
      <c r="ABX168" s="14"/>
      <c r="ABY168" s="14"/>
      <c r="ABZ168" s="14"/>
      <c r="ACA168" s="14"/>
      <c r="ACB168" s="14"/>
      <c r="ACC168" s="14"/>
      <c r="ACD168" s="14"/>
      <c r="ACE168" s="14"/>
      <c r="ACF168" s="14"/>
      <c r="ACG168" s="14"/>
      <c r="ACH168" s="14"/>
      <c r="ACI168" s="14"/>
      <c r="ACJ168" s="14"/>
      <c r="ACK168" s="14"/>
      <c r="ACL168" s="14"/>
      <c r="ACM168" s="14"/>
      <c r="ACN168" s="14"/>
      <c r="ACO168" s="14"/>
      <c r="ACP168" s="14"/>
      <c r="ACQ168" s="14"/>
      <c r="ACR168" s="14"/>
      <c r="ACS168" s="14"/>
      <c r="ACT168" s="14"/>
      <c r="ACU168" s="14"/>
      <c r="ACV168" s="14"/>
      <c r="ACW168" s="14"/>
      <c r="ACX168" s="14"/>
      <c r="ACY168" s="14"/>
      <c r="ACZ168" s="14"/>
      <c r="ADA168" s="14"/>
      <c r="ADB168" s="14"/>
      <c r="ADC168" s="14"/>
      <c r="ADD168" s="14"/>
      <c r="ADE168" s="14"/>
      <c r="ADF168" s="14"/>
      <c r="ADG168" s="14"/>
      <c r="ADH168" s="14"/>
      <c r="ADI168" s="14"/>
      <c r="ADJ168" s="14"/>
      <c r="ADK168" s="14"/>
      <c r="ADL168" s="14"/>
      <c r="ADM168" s="14"/>
      <c r="ADN168" s="14"/>
      <c r="ADO168" s="14"/>
      <c r="ADP168" s="14"/>
      <c r="ADQ168" s="14"/>
      <c r="ADR168" s="14"/>
      <c r="ADS168" s="14"/>
      <c r="ADT168" s="14"/>
      <c r="ADU168" s="14"/>
      <c r="ADV168" s="14"/>
      <c r="ADW168" s="14"/>
      <c r="ADX168" s="14"/>
      <c r="ADY168" s="14"/>
      <c r="ADZ168" s="14"/>
      <c r="AEA168" s="14"/>
      <c r="AEB168" s="14"/>
      <c r="AEC168" s="14"/>
      <c r="AED168" s="14"/>
      <c r="AEE168" s="14"/>
      <c r="AEF168" s="14"/>
      <c r="AEG168" s="14"/>
      <c r="AEH168" s="14"/>
      <c r="AEI168" s="14"/>
      <c r="AEJ168" s="14"/>
      <c r="AEK168" s="14"/>
      <c r="AEL168" s="14"/>
      <c r="AEM168" s="14"/>
      <c r="AEN168" s="14"/>
      <c r="AEO168" s="14"/>
      <c r="AEP168" s="14"/>
      <c r="AEQ168" s="14"/>
      <c r="AER168" s="14"/>
      <c r="AES168" s="14"/>
      <c r="AET168" s="14"/>
      <c r="AEU168" s="14"/>
      <c r="AEV168" s="14"/>
      <c r="AEW168" s="14"/>
      <c r="AEX168" s="14"/>
      <c r="AEY168" s="14"/>
      <c r="AEZ168" s="14"/>
      <c r="AFA168" s="14"/>
      <c r="AFB168" s="14"/>
      <c r="AFC168" s="14"/>
      <c r="AFD168" s="14"/>
      <c r="AFE168" s="14"/>
      <c r="AFF168" s="14"/>
      <c r="AFG168" s="14"/>
      <c r="AFH168" s="14"/>
      <c r="AFI168" s="14"/>
      <c r="AFJ168" s="14"/>
      <c r="AFK168" s="14"/>
      <c r="AFL168" s="14"/>
      <c r="AFM168" s="14"/>
      <c r="AFN168" s="14"/>
      <c r="AFO168" s="14"/>
      <c r="AFP168" s="14"/>
      <c r="AFQ168" s="14"/>
      <c r="AFR168" s="14"/>
      <c r="AFS168" s="14"/>
      <c r="AFT168" s="14"/>
      <c r="AFU168" s="14"/>
      <c r="AFV168" s="14"/>
      <c r="AFW168" s="14"/>
      <c r="AFX168" s="14"/>
      <c r="AFY168" s="14"/>
      <c r="AFZ168" s="14"/>
      <c r="AGA168" s="14"/>
      <c r="AGB168" s="14"/>
      <c r="AGC168" s="14"/>
      <c r="AGD168" s="14"/>
      <c r="AGE168" s="14"/>
      <c r="AGF168" s="14"/>
      <c r="AGG168" s="14"/>
      <c r="AGH168" s="14"/>
      <c r="AGI168" s="14"/>
      <c r="AGJ168" s="14"/>
      <c r="AGK168" s="14"/>
      <c r="AGL168" s="14"/>
      <c r="AGM168" s="14"/>
      <c r="AGN168" s="14"/>
      <c r="AGO168" s="14"/>
      <c r="AGP168" s="14"/>
      <c r="AGQ168" s="14"/>
      <c r="AGR168" s="14"/>
      <c r="AGS168" s="14"/>
      <c r="AGT168" s="14"/>
      <c r="AGU168" s="14"/>
      <c r="AGV168" s="14"/>
      <c r="AGW168" s="14"/>
      <c r="AGX168" s="14"/>
      <c r="AGY168" s="14"/>
      <c r="AGZ168" s="14"/>
      <c r="AHA168" s="14"/>
      <c r="AHB168" s="14"/>
      <c r="AHC168" s="14"/>
      <c r="AHD168" s="14"/>
      <c r="AHE168" s="14"/>
      <c r="AHF168" s="14"/>
      <c r="AHG168" s="14"/>
      <c r="AHH168" s="14"/>
      <c r="AHI168" s="14"/>
      <c r="AHJ168" s="14"/>
      <c r="AHK168" s="14"/>
      <c r="AHL168" s="14"/>
      <c r="AHM168" s="14"/>
      <c r="AHN168" s="14"/>
      <c r="AHO168" s="14"/>
      <c r="AHP168" s="14"/>
      <c r="AHQ168" s="14"/>
      <c r="AHR168" s="14"/>
      <c r="AHS168" s="14"/>
      <c r="AHT168" s="14"/>
      <c r="AHU168" s="14"/>
      <c r="AHV168" s="14"/>
      <c r="AHW168" s="14"/>
      <c r="AHX168" s="14"/>
      <c r="AHY168" s="14"/>
      <c r="AHZ168" s="14"/>
      <c r="AIA168" s="14"/>
      <c r="AIB168" s="14"/>
      <c r="AIC168" s="14"/>
      <c r="AID168" s="14"/>
      <c r="AIE168" s="14"/>
      <c r="AIF168" s="14"/>
      <c r="AIG168" s="14"/>
      <c r="AIH168" s="14"/>
      <c r="AII168" s="14"/>
      <c r="AIJ168" s="14"/>
      <c r="AIK168" s="14"/>
      <c r="AIL168" s="14"/>
      <c r="AIM168" s="14"/>
      <c r="AIN168" s="14"/>
      <c r="AIO168" s="14"/>
      <c r="AIP168" s="14"/>
      <c r="AIQ168" s="14"/>
      <c r="AIR168" s="14"/>
      <c r="AIS168" s="14"/>
      <c r="AIT168" s="14"/>
      <c r="AIU168" s="14"/>
      <c r="AIV168" s="14"/>
      <c r="AIW168" s="14"/>
      <c r="AIX168" s="14"/>
      <c r="AIY168" s="14"/>
      <c r="AIZ168" s="14"/>
      <c r="AJA168" s="14"/>
      <c r="AJB168" s="14"/>
      <c r="AJC168" s="14"/>
      <c r="AJD168" s="14"/>
      <c r="AJE168" s="14"/>
      <c r="AJF168" s="14"/>
      <c r="AJG168" s="14"/>
      <c r="AJH168" s="14"/>
      <c r="AJI168" s="14"/>
      <c r="AJJ168" s="14"/>
      <c r="AJK168" s="14"/>
      <c r="AJL168" s="14"/>
      <c r="AJM168" s="14"/>
      <c r="AJN168" s="14"/>
      <c r="AJO168" s="14"/>
      <c r="AJP168" s="14"/>
      <c r="AJQ168" s="14"/>
      <c r="AJR168" s="14"/>
      <c r="AJS168" s="14"/>
      <c r="AJT168" s="14"/>
      <c r="AJU168" s="14"/>
      <c r="AJV168" s="14"/>
      <c r="AJW168" s="14"/>
      <c r="AJX168" s="14"/>
      <c r="AJY168" s="14"/>
      <c r="AJZ168" s="14"/>
      <c r="AKA168" s="14"/>
      <c r="AKB168" s="14"/>
      <c r="AKC168" s="14"/>
      <c r="AKD168" s="14"/>
      <c r="AKE168" s="14"/>
      <c r="AKF168" s="14"/>
      <c r="AKG168" s="14"/>
      <c r="AKH168" s="14"/>
      <c r="AKI168" s="14"/>
      <c r="AKJ168" s="14"/>
      <c r="AKK168" s="14"/>
      <c r="AKL168" s="14"/>
      <c r="AKM168" s="14"/>
      <c r="AKN168" s="14"/>
      <c r="AKO168" s="14"/>
      <c r="AKP168" s="14"/>
      <c r="AKQ168" s="14"/>
      <c r="AKR168" s="14"/>
      <c r="AKS168" s="14"/>
      <c r="AKT168" s="14"/>
      <c r="AKU168" s="14"/>
      <c r="AKV168" s="14"/>
      <c r="AKW168" s="14"/>
      <c r="AKX168" s="14"/>
      <c r="AKY168" s="14"/>
      <c r="AKZ168" s="14"/>
      <c r="ALA168" s="14"/>
      <c r="ALB168" s="14"/>
      <c r="ALC168" s="14"/>
      <c r="ALD168" s="14"/>
      <c r="ALE168" s="14"/>
      <c r="ALF168" s="14"/>
      <c r="ALG168" s="14"/>
      <c r="ALH168" s="14"/>
      <c r="ALI168" s="14"/>
      <c r="ALJ168" s="14"/>
      <c r="ALK168" s="14"/>
      <c r="ALL168" s="14"/>
      <c r="ALM168" s="14"/>
      <c r="ALN168" s="14"/>
      <c r="ALO168" s="14"/>
      <c r="ALP168" s="14"/>
      <c r="ALQ168" s="14"/>
      <c r="ALR168" s="14"/>
      <c r="ALS168" s="14"/>
      <c r="ALT168" s="14"/>
      <c r="ALU168" s="14"/>
      <c r="ALV168" s="14"/>
      <c r="ALW168" s="14"/>
      <c r="ALX168" s="14"/>
      <c r="ALY168" s="14"/>
      <c r="ALZ168" s="14"/>
      <c r="AMA168" s="14"/>
      <c r="AMB168" s="14"/>
      <c r="AMC168" s="14"/>
      <c r="AMD168" s="14"/>
      <c r="AME168" s="14"/>
      <c r="AMF168" s="14"/>
      <c r="AMG168" s="14"/>
      <c r="AMH168" s="14"/>
      <c r="AMI168" s="14"/>
      <c r="AMJ168" s="14"/>
      <c r="AMK168" s="14"/>
      <c r="AML168" s="14"/>
      <c r="AMM168" s="14"/>
      <c r="AMN168" s="14"/>
      <c r="AMO168" s="14"/>
      <c r="AMP168" s="14"/>
      <c r="AMQ168" s="14"/>
      <c r="AMR168" s="14"/>
      <c r="AMS168" s="14"/>
      <c r="AMT168" s="14"/>
      <c r="AMU168" s="14"/>
      <c r="AMV168" s="14"/>
      <c r="AMW168" s="14"/>
      <c r="AMX168" s="14"/>
      <c r="AMY168" s="14"/>
      <c r="AMZ168" s="14"/>
      <c r="ANA168" s="14"/>
      <c r="ANB168" s="14"/>
      <c r="ANC168" s="14"/>
      <c r="AND168" s="14"/>
      <c r="ANE168" s="14"/>
      <c r="ANF168" s="14"/>
      <c r="ANG168" s="14"/>
      <c r="ANH168" s="14"/>
      <c r="ANI168" s="14"/>
      <c r="ANJ168" s="14"/>
      <c r="ANK168" s="14"/>
      <c r="ANL168" s="14"/>
      <c r="ANM168" s="14"/>
      <c r="ANN168" s="14"/>
      <c r="ANO168" s="14"/>
      <c r="ANP168" s="14"/>
      <c r="ANQ168" s="14"/>
      <c r="ANR168" s="14"/>
      <c r="ANS168" s="14"/>
      <c r="ANT168" s="14"/>
      <c r="ANU168" s="14"/>
      <c r="ANV168" s="14"/>
      <c r="ANW168" s="14"/>
      <c r="ANX168" s="14"/>
      <c r="ANY168" s="14"/>
      <c r="ANZ168" s="14"/>
      <c r="AOA168" s="14"/>
      <c r="AOB168" s="14"/>
      <c r="AOC168" s="14"/>
      <c r="AOD168" s="14"/>
      <c r="AOE168" s="14"/>
      <c r="AOF168" s="14"/>
      <c r="AOG168" s="14"/>
      <c r="AOH168" s="14"/>
      <c r="AOI168" s="14"/>
      <c r="AOJ168" s="14"/>
      <c r="AOK168" s="14"/>
      <c r="AOL168" s="14"/>
      <c r="AOM168" s="14"/>
      <c r="AON168" s="14"/>
      <c r="AOO168" s="14"/>
      <c r="AOP168" s="14"/>
      <c r="AOQ168" s="14"/>
      <c r="AOR168" s="14"/>
      <c r="AOS168" s="14"/>
      <c r="AOT168" s="14"/>
      <c r="AOU168" s="14"/>
      <c r="AOV168" s="14"/>
      <c r="AOW168" s="14"/>
      <c r="AOX168" s="14"/>
      <c r="AOY168" s="14"/>
      <c r="AOZ168" s="14"/>
      <c r="APA168" s="14"/>
      <c r="APB168" s="14"/>
      <c r="APC168" s="14"/>
      <c r="APD168" s="14"/>
      <c r="APE168" s="14"/>
      <c r="APF168" s="14"/>
      <c r="APG168" s="14"/>
      <c r="APH168" s="14"/>
      <c r="API168" s="14"/>
      <c r="APJ168" s="14"/>
      <c r="APK168" s="14"/>
      <c r="APL168" s="14"/>
      <c r="APM168" s="14"/>
      <c r="APN168" s="14"/>
      <c r="APO168" s="14"/>
      <c r="APP168" s="14"/>
      <c r="APQ168" s="14"/>
      <c r="APR168" s="14"/>
      <c r="APS168" s="14"/>
      <c r="APT168" s="14"/>
      <c r="APU168" s="14"/>
      <c r="APV168" s="14"/>
      <c r="APW168" s="14"/>
      <c r="APX168" s="14"/>
      <c r="APY168" s="14"/>
      <c r="APZ168" s="14"/>
      <c r="AQA168" s="14"/>
      <c r="AQB168" s="14"/>
      <c r="AQC168" s="14"/>
      <c r="AQD168" s="14"/>
      <c r="AQE168" s="14"/>
      <c r="AQF168" s="14"/>
      <c r="AQG168" s="14"/>
      <c r="AQH168" s="14"/>
      <c r="AQI168" s="14"/>
      <c r="AQJ168" s="14"/>
      <c r="AQK168" s="14"/>
      <c r="AQL168" s="14"/>
      <c r="AQM168" s="14"/>
      <c r="AQN168" s="14"/>
      <c r="AQO168" s="14"/>
      <c r="AQP168" s="14"/>
      <c r="AQQ168" s="14"/>
      <c r="AQR168" s="14"/>
      <c r="AQS168" s="14"/>
      <c r="AQT168" s="14"/>
      <c r="AQU168" s="14"/>
      <c r="AQV168" s="14"/>
      <c r="AQW168" s="14"/>
      <c r="AQX168" s="14"/>
      <c r="AQY168" s="14"/>
      <c r="AQZ168" s="14"/>
      <c r="ARA168" s="14"/>
      <c r="ARB168" s="14"/>
      <c r="ARC168" s="14"/>
      <c r="ARD168" s="14"/>
      <c r="ARE168" s="14"/>
      <c r="ARF168" s="14"/>
      <c r="ARG168" s="14"/>
      <c r="ARH168" s="14"/>
      <c r="ARI168" s="14"/>
      <c r="ARJ168" s="14"/>
      <c r="ARK168" s="14"/>
      <c r="ARL168" s="14"/>
      <c r="ARM168" s="14"/>
      <c r="ARN168" s="14"/>
      <c r="ARO168" s="14"/>
      <c r="ARP168" s="14"/>
      <c r="ARQ168" s="14"/>
      <c r="ARR168" s="14"/>
      <c r="ARS168" s="14"/>
      <c r="ART168" s="14"/>
      <c r="ARU168" s="14"/>
      <c r="ARV168" s="14"/>
      <c r="ARW168" s="14"/>
      <c r="ARX168" s="14"/>
      <c r="ARY168" s="14"/>
      <c r="ARZ168" s="14"/>
      <c r="ASA168" s="14"/>
      <c r="ASB168" s="14"/>
      <c r="ASC168" s="14"/>
      <c r="ASD168" s="14"/>
      <c r="ASE168" s="14"/>
      <c r="ASF168" s="14"/>
      <c r="ASG168" s="14"/>
      <c r="ASH168" s="14"/>
      <c r="ASI168" s="14"/>
      <c r="ASJ168" s="14"/>
      <c r="ASK168" s="14"/>
      <c r="ASL168" s="14"/>
      <c r="ASM168" s="14"/>
      <c r="ASN168" s="14"/>
      <c r="ASO168" s="14"/>
      <c r="ASP168" s="14"/>
      <c r="ASQ168" s="14"/>
      <c r="ASR168" s="14"/>
      <c r="ASS168" s="14"/>
      <c r="AST168" s="14"/>
      <c r="ASU168" s="14"/>
      <c r="ASV168" s="14"/>
      <c r="ASW168" s="14"/>
      <c r="ASX168" s="14"/>
      <c r="ASY168" s="14"/>
      <c r="ASZ168" s="14"/>
      <c r="ATA168" s="14"/>
      <c r="ATB168" s="14"/>
      <c r="ATC168" s="14"/>
      <c r="ATD168" s="14"/>
      <c r="ATE168" s="14"/>
      <c r="ATF168" s="14"/>
      <c r="ATG168" s="14"/>
      <c r="ATH168" s="14"/>
      <c r="ATI168" s="14"/>
      <c r="ATJ168" s="14"/>
      <c r="ATK168" s="14"/>
      <c r="ATL168" s="14"/>
      <c r="ATM168" s="14"/>
      <c r="ATN168" s="14"/>
      <c r="ATO168" s="14"/>
      <c r="ATP168" s="14"/>
      <c r="ATQ168" s="14"/>
      <c r="ATR168" s="14"/>
      <c r="ATS168" s="14"/>
      <c r="ATT168" s="14"/>
      <c r="ATU168" s="14"/>
      <c r="ATV168" s="14"/>
      <c r="ATW168" s="14"/>
      <c r="ATX168" s="14"/>
      <c r="ATY168" s="14"/>
      <c r="ATZ168" s="14"/>
      <c r="AUA168" s="14"/>
      <c r="AUB168" s="14"/>
      <c r="AUC168" s="14"/>
      <c r="AUD168" s="14"/>
      <c r="AUE168" s="14"/>
      <c r="AUF168" s="14"/>
      <c r="AUG168" s="14"/>
      <c r="AUH168" s="14"/>
      <c r="AUI168" s="14"/>
      <c r="AUJ168" s="14"/>
      <c r="AUK168" s="14"/>
      <c r="AUL168" s="14"/>
      <c r="AUM168" s="14"/>
      <c r="AUN168" s="14"/>
      <c r="AUO168" s="14"/>
      <c r="AUP168" s="14"/>
      <c r="AUQ168" s="14"/>
      <c r="AUR168" s="14"/>
      <c r="AUS168" s="14"/>
      <c r="AUT168" s="14"/>
      <c r="AUU168" s="14"/>
      <c r="AUV168" s="14"/>
      <c r="AUW168" s="14"/>
      <c r="AUX168" s="14"/>
      <c r="AUY168" s="14"/>
      <c r="AUZ168" s="14"/>
      <c r="AVA168" s="14"/>
      <c r="AVB168" s="14"/>
      <c r="AVC168" s="14"/>
      <c r="AVD168" s="14"/>
      <c r="AVE168" s="14"/>
      <c r="AVF168" s="14"/>
      <c r="AVG168" s="14"/>
      <c r="AVH168" s="14"/>
      <c r="AVI168" s="14"/>
      <c r="AVJ168" s="14"/>
      <c r="AVK168" s="14"/>
      <c r="AVL168" s="14"/>
      <c r="AVM168" s="14"/>
      <c r="AVN168" s="14"/>
      <c r="AVO168" s="14"/>
      <c r="AVP168" s="14"/>
      <c r="AVQ168" s="14"/>
      <c r="AVR168" s="14"/>
      <c r="AVS168" s="14"/>
      <c r="AVT168" s="14"/>
      <c r="AVU168" s="14"/>
      <c r="AVV168" s="14"/>
      <c r="AVW168" s="14"/>
      <c r="AVX168" s="14"/>
      <c r="AVY168" s="14"/>
      <c r="AVZ168" s="14"/>
      <c r="AWA168" s="14"/>
      <c r="AWB168" s="14"/>
      <c r="AWC168" s="14"/>
      <c r="AWD168" s="14"/>
      <c r="AWE168" s="14"/>
      <c r="AWF168" s="14"/>
      <c r="AWG168" s="14"/>
      <c r="AWH168" s="14"/>
      <c r="AWI168" s="14"/>
      <c r="AWJ168" s="14"/>
      <c r="AWK168" s="14"/>
      <c r="AWL168" s="14"/>
      <c r="AWM168" s="14"/>
      <c r="AWN168" s="14"/>
      <c r="AWO168" s="14"/>
      <c r="AWP168" s="14"/>
      <c r="AWQ168" s="14"/>
      <c r="AWR168" s="14"/>
      <c r="AWS168" s="14"/>
      <c r="AWT168" s="14"/>
      <c r="AWU168" s="14"/>
      <c r="AWV168" s="14"/>
      <c r="AWW168" s="14"/>
      <c r="AWX168" s="14"/>
      <c r="AWY168" s="14"/>
      <c r="AWZ168" s="14"/>
      <c r="AXA168" s="14"/>
      <c r="AXB168" s="14"/>
      <c r="AXC168" s="14"/>
      <c r="AXD168" s="14"/>
      <c r="AXE168" s="14"/>
      <c r="AXF168" s="14"/>
      <c r="AXG168" s="14"/>
      <c r="AXH168" s="14"/>
      <c r="AXI168" s="14"/>
      <c r="AXJ168" s="14"/>
      <c r="AXK168" s="14"/>
      <c r="AXL168" s="14"/>
      <c r="AXM168" s="14"/>
      <c r="AXN168" s="14"/>
      <c r="AXO168" s="14"/>
      <c r="AXP168" s="14"/>
      <c r="AXQ168" s="14"/>
      <c r="AXR168" s="14"/>
      <c r="AXS168" s="14"/>
      <c r="AXT168" s="14"/>
      <c r="AXU168" s="14"/>
      <c r="AXV168" s="14"/>
      <c r="AXW168" s="14"/>
      <c r="AXX168" s="14"/>
      <c r="AXY168" s="14"/>
      <c r="AXZ168" s="14"/>
      <c r="AYA168" s="14"/>
      <c r="AYB168" s="14"/>
      <c r="AYC168" s="14"/>
      <c r="AYD168" s="14"/>
      <c r="AYE168" s="14"/>
      <c r="AYF168" s="14"/>
      <c r="AYG168" s="14"/>
      <c r="AYH168" s="14"/>
      <c r="AYI168" s="14"/>
      <c r="AYJ168" s="14"/>
      <c r="AYK168" s="14"/>
      <c r="AYL168" s="14"/>
      <c r="AYM168" s="14"/>
      <c r="AYN168" s="14"/>
      <c r="AYO168" s="14"/>
      <c r="AYP168" s="14"/>
      <c r="AYQ168" s="14"/>
      <c r="AYR168" s="14"/>
      <c r="AYS168" s="14"/>
      <c r="AYT168" s="14"/>
      <c r="AYU168" s="14"/>
      <c r="AYV168" s="14"/>
      <c r="AYW168" s="14"/>
      <c r="AYX168" s="14"/>
      <c r="AYY168" s="14"/>
      <c r="AYZ168" s="14"/>
      <c r="AZA168" s="14"/>
      <c r="AZB168" s="14"/>
      <c r="AZC168" s="14"/>
      <c r="AZD168" s="14"/>
      <c r="AZE168" s="14"/>
      <c r="AZF168" s="14"/>
      <c r="AZG168" s="14"/>
      <c r="AZH168" s="14"/>
      <c r="AZI168" s="14"/>
      <c r="AZJ168" s="14"/>
      <c r="AZK168" s="14"/>
      <c r="AZL168" s="14"/>
      <c r="AZM168" s="14"/>
      <c r="AZN168" s="14"/>
      <c r="AZO168" s="14"/>
      <c r="AZP168" s="14"/>
      <c r="AZQ168" s="14"/>
      <c r="AZR168" s="14"/>
      <c r="AZS168" s="14"/>
      <c r="AZT168" s="14"/>
      <c r="AZU168" s="14"/>
      <c r="AZV168" s="14"/>
      <c r="AZW168" s="14"/>
      <c r="AZX168" s="14"/>
      <c r="AZY168" s="14"/>
      <c r="AZZ168" s="14"/>
      <c r="BAA168" s="14"/>
      <c r="BAB168" s="14"/>
      <c r="BAC168" s="14"/>
      <c r="BAD168" s="14"/>
      <c r="BAE168" s="14"/>
      <c r="BAF168" s="14"/>
      <c r="BAG168" s="14"/>
      <c r="BAH168" s="14"/>
      <c r="BAI168" s="14"/>
      <c r="BAJ168" s="14"/>
      <c r="BAK168" s="14"/>
      <c r="BAL168" s="14"/>
      <c r="BAM168" s="14"/>
      <c r="BAN168" s="14"/>
      <c r="BAO168" s="14"/>
      <c r="BAP168" s="14"/>
      <c r="BAQ168" s="14"/>
      <c r="BAR168" s="14"/>
      <c r="BAS168" s="14"/>
      <c r="BAT168" s="14"/>
      <c r="BAU168" s="14"/>
      <c r="BAV168" s="14"/>
      <c r="BAW168" s="14"/>
      <c r="BAX168" s="14"/>
      <c r="BAY168" s="14"/>
      <c r="BAZ168" s="14"/>
      <c r="BBA168" s="14"/>
      <c r="BBB168" s="14"/>
      <c r="BBC168" s="14"/>
      <c r="BBD168" s="14"/>
      <c r="BBE168" s="14"/>
      <c r="BBF168" s="14"/>
      <c r="BBG168" s="14"/>
      <c r="BBH168" s="14"/>
      <c r="BBI168" s="14"/>
      <c r="BBJ168" s="14"/>
      <c r="BBK168" s="14"/>
      <c r="BBL168" s="14"/>
      <c r="BBM168" s="14"/>
      <c r="BBN168" s="14"/>
      <c r="BBO168" s="14"/>
      <c r="BBP168" s="14"/>
      <c r="BBQ168" s="14"/>
      <c r="BBR168" s="14"/>
      <c r="BBS168" s="14"/>
      <c r="BBT168" s="14"/>
      <c r="BBU168" s="14"/>
      <c r="BBV168" s="14"/>
      <c r="BBW168" s="14"/>
      <c r="BBX168" s="14"/>
      <c r="BBY168" s="14"/>
      <c r="BBZ168" s="14"/>
      <c r="BCA168" s="14"/>
      <c r="BCB168" s="14"/>
      <c r="BCC168" s="14"/>
      <c r="BCD168" s="14"/>
      <c r="BCE168" s="14"/>
      <c r="BCF168" s="14"/>
      <c r="BCG168" s="14"/>
      <c r="BCH168" s="14"/>
      <c r="BCI168" s="14"/>
      <c r="BCJ168" s="14"/>
      <c r="BCK168" s="14"/>
      <c r="BCL168" s="14"/>
      <c r="BCM168" s="14"/>
      <c r="BCN168" s="14"/>
      <c r="BCO168" s="14"/>
      <c r="BCP168" s="14"/>
      <c r="BCQ168" s="14"/>
      <c r="BCR168" s="14"/>
      <c r="BCS168" s="14"/>
      <c r="BCT168" s="14"/>
      <c r="BCU168" s="14"/>
      <c r="BCV168" s="14"/>
      <c r="BCW168" s="14"/>
      <c r="BCX168" s="14"/>
      <c r="BCY168" s="14"/>
      <c r="BCZ168" s="14"/>
      <c r="BDA168" s="14"/>
      <c r="BDB168" s="14"/>
      <c r="BDC168" s="14"/>
      <c r="BDD168" s="14"/>
      <c r="BDE168" s="14"/>
      <c r="BDF168" s="14"/>
      <c r="BDG168" s="14"/>
      <c r="BDH168" s="14"/>
      <c r="BDI168" s="14"/>
      <c r="BDJ168" s="14"/>
      <c r="BDK168" s="14"/>
      <c r="BDL168" s="14"/>
      <c r="BDM168" s="14"/>
      <c r="BDN168" s="14"/>
      <c r="BDO168" s="14"/>
      <c r="BDP168" s="14"/>
      <c r="BDQ168" s="14"/>
      <c r="BDR168" s="14"/>
      <c r="BDS168" s="14"/>
      <c r="BDT168" s="14"/>
      <c r="BDU168" s="14"/>
      <c r="BDV168" s="14"/>
      <c r="BDW168" s="14"/>
      <c r="BDX168" s="14"/>
      <c r="BDY168" s="14"/>
      <c r="BDZ168" s="14"/>
      <c r="BEA168" s="14"/>
      <c r="BEB168" s="14"/>
      <c r="BEC168" s="14"/>
      <c r="BED168" s="14"/>
      <c r="BEE168" s="14"/>
      <c r="BEF168" s="14"/>
      <c r="BEG168" s="14"/>
      <c r="BEH168" s="14"/>
      <c r="BEI168" s="14"/>
      <c r="BEJ168" s="14"/>
      <c r="BEK168" s="14"/>
      <c r="BEL168" s="14"/>
      <c r="BEM168" s="14"/>
      <c r="BEN168" s="14"/>
      <c r="BEO168" s="14"/>
      <c r="BEP168" s="14"/>
      <c r="BEQ168" s="14"/>
      <c r="BER168" s="14"/>
      <c r="BES168" s="14"/>
      <c r="BET168" s="14"/>
      <c r="BEU168" s="14"/>
      <c r="BEV168" s="14"/>
      <c r="BEW168" s="14"/>
      <c r="BEX168" s="14"/>
      <c r="BEY168" s="14"/>
      <c r="BEZ168" s="14"/>
      <c r="BFA168" s="14"/>
      <c r="BFB168" s="14"/>
      <c r="BFC168" s="14"/>
      <c r="BFD168" s="14"/>
      <c r="BFE168" s="14"/>
      <c r="BFF168" s="14"/>
      <c r="BFG168" s="14"/>
      <c r="BFH168" s="14"/>
      <c r="BFI168" s="14"/>
      <c r="BFJ168" s="14"/>
      <c r="BFK168" s="14"/>
      <c r="BFL168" s="14"/>
      <c r="BFM168" s="14"/>
      <c r="BFN168" s="14"/>
      <c r="BFO168" s="14"/>
      <c r="BFP168" s="14"/>
      <c r="BFQ168" s="14"/>
      <c r="BFR168" s="14"/>
      <c r="BFS168" s="14"/>
      <c r="BFT168" s="14"/>
      <c r="BFU168" s="14"/>
      <c r="BFV168" s="14"/>
      <c r="BFW168" s="14"/>
      <c r="BFX168" s="14"/>
      <c r="BFY168" s="14"/>
      <c r="BFZ168" s="14"/>
      <c r="BGA168" s="14"/>
      <c r="BGB168" s="14"/>
      <c r="BGC168" s="14"/>
      <c r="BGD168" s="14"/>
      <c r="BGE168" s="14"/>
      <c r="BGF168" s="14"/>
      <c r="BGG168" s="14"/>
      <c r="BGH168" s="14"/>
      <c r="BGI168" s="14"/>
      <c r="BGJ168" s="14"/>
      <c r="BGK168" s="14"/>
      <c r="BGL168" s="14"/>
      <c r="BGM168" s="14"/>
      <c r="BGN168" s="14"/>
      <c r="BGO168" s="14"/>
      <c r="BGP168" s="14"/>
      <c r="BGQ168" s="14"/>
      <c r="BGR168" s="14"/>
      <c r="BGS168" s="14"/>
      <c r="BGT168" s="14"/>
      <c r="BGU168" s="14"/>
      <c r="BGV168" s="14"/>
      <c r="BGW168" s="14"/>
      <c r="BGX168" s="14"/>
      <c r="BGY168" s="14"/>
      <c r="BGZ168" s="14"/>
      <c r="BHA168" s="14"/>
      <c r="BHB168" s="14"/>
      <c r="BHC168" s="14"/>
      <c r="BHD168" s="14"/>
      <c r="BHE168" s="14"/>
      <c r="BHF168" s="14"/>
      <c r="BHG168" s="14"/>
      <c r="BHH168" s="14"/>
      <c r="BHI168" s="14"/>
      <c r="BHJ168" s="14"/>
      <c r="BHK168" s="14"/>
      <c r="BHL168" s="14"/>
      <c r="BHM168" s="14"/>
      <c r="BHN168" s="14"/>
      <c r="BHO168" s="14"/>
      <c r="BHP168" s="14"/>
      <c r="BHQ168" s="14"/>
      <c r="BHR168" s="14"/>
      <c r="BHS168" s="14"/>
      <c r="BHT168" s="14"/>
      <c r="BHU168" s="14"/>
      <c r="BHV168" s="14"/>
      <c r="BHW168" s="14"/>
      <c r="BHX168" s="14"/>
      <c r="BHY168" s="14"/>
      <c r="BHZ168" s="14"/>
      <c r="BIA168" s="14"/>
      <c r="BIB168" s="14"/>
      <c r="BIC168" s="14"/>
      <c r="BID168" s="14"/>
      <c r="BIE168" s="14"/>
      <c r="BIF168" s="14"/>
      <c r="BIG168" s="14"/>
      <c r="BIH168" s="14"/>
      <c r="BII168" s="14"/>
      <c r="BIJ168" s="14"/>
      <c r="BIK168" s="14"/>
      <c r="BIL168" s="14"/>
      <c r="BIM168" s="14"/>
      <c r="BIN168" s="14"/>
      <c r="BIO168" s="14"/>
      <c r="BIP168" s="14"/>
      <c r="BIQ168" s="14"/>
      <c r="BIR168" s="14"/>
      <c r="BIS168" s="14"/>
      <c r="BIT168" s="14"/>
      <c r="BIU168" s="14"/>
      <c r="BIV168" s="14"/>
      <c r="BIW168" s="14"/>
      <c r="BIX168" s="14"/>
      <c r="BIY168" s="14"/>
      <c r="BIZ168" s="14"/>
      <c r="BJA168" s="14"/>
      <c r="BJB168" s="14"/>
      <c r="BJC168" s="14"/>
      <c r="BJD168" s="14"/>
      <c r="BJE168" s="14"/>
      <c r="BJF168" s="14"/>
      <c r="BJG168" s="14"/>
      <c r="BJH168" s="14"/>
      <c r="BJI168" s="14"/>
      <c r="BJJ168" s="14"/>
      <c r="BJK168" s="14"/>
      <c r="BJL168" s="14"/>
      <c r="BJM168" s="14"/>
      <c r="BJN168" s="14"/>
      <c r="BJO168" s="14"/>
      <c r="BJP168" s="14"/>
      <c r="BJQ168" s="14"/>
      <c r="BJR168" s="14"/>
      <c r="BJS168" s="14"/>
      <c r="BJT168" s="14"/>
      <c r="BJU168" s="14"/>
      <c r="BJV168" s="14"/>
      <c r="BJW168" s="14"/>
      <c r="BJX168" s="14"/>
      <c r="BJY168" s="14"/>
      <c r="BJZ168" s="14"/>
      <c r="BKA168" s="14"/>
      <c r="BKB168" s="14"/>
      <c r="BKC168" s="14"/>
      <c r="BKD168" s="14"/>
      <c r="BKE168" s="14"/>
      <c r="BKF168" s="14"/>
      <c r="BKG168" s="14"/>
      <c r="BKH168" s="14"/>
      <c r="BKI168" s="14"/>
      <c r="BKJ168" s="14"/>
      <c r="BKK168" s="14"/>
      <c r="BKL168" s="14"/>
      <c r="BKM168" s="14"/>
      <c r="BKN168" s="14"/>
      <c r="BKO168" s="14"/>
      <c r="BKP168" s="14"/>
      <c r="BKQ168" s="14"/>
      <c r="BKR168" s="14"/>
      <c r="BKS168" s="14"/>
      <c r="BKT168" s="14"/>
      <c r="BKU168" s="14"/>
      <c r="BKV168" s="14"/>
      <c r="BKW168" s="14"/>
      <c r="BKX168" s="14"/>
      <c r="BKY168" s="14"/>
      <c r="BKZ168" s="14"/>
      <c r="BLA168" s="14"/>
      <c r="BLB168" s="14"/>
      <c r="BLC168" s="14"/>
      <c r="BLD168" s="14"/>
      <c r="BLE168" s="14"/>
      <c r="BLF168" s="14"/>
      <c r="BLG168" s="14"/>
      <c r="BLH168" s="14"/>
      <c r="BLI168" s="14"/>
      <c r="BLJ168" s="14"/>
      <c r="BLK168" s="14"/>
      <c r="BLL168" s="14"/>
      <c r="BLM168" s="14"/>
      <c r="BLN168" s="14"/>
      <c r="BLO168" s="14"/>
      <c r="BLP168" s="14"/>
      <c r="BLQ168" s="14"/>
      <c r="BLR168" s="14"/>
      <c r="BLS168" s="14"/>
      <c r="BLT168" s="14"/>
      <c r="BLU168" s="14"/>
      <c r="BLV168" s="14"/>
      <c r="BLW168" s="14"/>
      <c r="BLX168" s="14"/>
      <c r="BLY168" s="14"/>
      <c r="BLZ168" s="14"/>
      <c r="BMA168" s="14"/>
      <c r="BMB168" s="14"/>
      <c r="BMC168" s="14"/>
      <c r="BMD168" s="14"/>
      <c r="BME168" s="14"/>
      <c r="BMF168" s="14"/>
      <c r="BMG168" s="14"/>
      <c r="BMH168" s="14"/>
      <c r="BMI168" s="14"/>
      <c r="BMJ168" s="14"/>
      <c r="BMK168" s="14"/>
      <c r="BML168" s="14"/>
      <c r="BMM168" s="14"/>
      <c r="BMN168" s="14"/>
      <c r="BMO168" s="14"/>
      <c r="BMP168" s="14"/>
      <c r="BMQ168" s="14"/>
      <c r="BMR168" s="14"/>
      <c r="BMS168" s="14"/>
      <c r="BMT168" s="14"/>
      <c r="BMU168" s="14"/>
      <c r="BMV168" s="14"/>
      <c r="BMW168" s="14"/>
      <c r="BMX168" s="14"/>
      <c r="BMY168" s="14"/>
      <c r="BMZ168" s="14"/>
      <c r="BNA168" s="14"/>
      <c r="BNB168" s="14"/>
      <c r="BNC168" s="14"/>
      <c r="BND168" s="14"/>
      <c r="BNE168" s="14"/>
      <c r="BNF168" s="14"/>
      <c r="BNG168" s="14"/>
      <c r="BNH168" s="14"/>
      <c r="BNI168" s="14"/>
      <c r="BNJ168" s="14"/>
      <c r="BNK168" s="14"/>
      <c r="BNL168" s="14"/>
      <c r="BNM168" s="14"/>
      <c r="BNN168" s="14"/>
      <c r="BNO168" s="14"/>
      <c r="BNP168" s="14"/>
      <c r="BNQ168" s="14"/>
      <c r="BNR168" s="14"/>
      <c r="BNS168" s="14"/>
      <c r="BNT168" s="14"/>
      <c r="BNU168" s="14"/>
      <c r="BNV168" s="14"/>
      <c r="BNW168" s="14"/>
      <c r="BNX168" s="14"/>
      <c r="BNY168" s="14"/>
      <c r="BNZ168" s="14"/>
      <c r="BOA168" s="14"/>
      <c r="BOB168" s="14"/>
      <c r="BOC168" s="14"/>
      <c r="BOD168" s="14"/>
      <c r="BOE168" s="14"/>
      <c r="BOF168" s="14"/>
      <c r="BOG168" s="14"/>
      <c r="BOH168" s="14"/>
      <c r="BOI168" s="14"/>
      <c r="BOJ168" s="14"/>
      <c r="BOK168" s="14"/>
      <c r="BOL168" s="14"/>
      <c r="BOM168" s="14"/>
      <c r="BON168" s="14"/>
      <c r="BOO168" s="14"/>
      <c r="BOP168" s="14"/>
      <c r="BOQ168" s="14"/>
      <c r="BOR168" s="14"/>
      <c r="BOS168" s="14"/>
      <c r="BOT168" s="14"/>
      <c r="BOU168" s="14"/>
      <c r="BOV168" s="14"/>
      <c r="BOW168" s="14"/>
      <c r="BOX168" s="14"/>
      <c r="BOY168" s="14"/>
      <c r="BOZ168" s="14"/>
      <c r="BPA168" s="14"/>
      <c r="BPB168" s="14"/>
      <c r="BPC168" s="14"/>
      <c r="BPD168" s="14"/>
      <c r="BPE168" s="14"/>
      <c r="BPF168" s="14"/>
      <c r="BPG168" s="14"/>
      <c r="BPH168" s="14"/>
      <c r="BPI168" s="14"/>
      <c r="BPJ168" s="14"/>
      <c r="BPK168" s="14"/>
      <c r="BPL168" s="14"/>
      <c r="BPM168" s="14"/>
      <c r="BPN168" s="14"/>
      <c r="BPO168" s="14"/>
      <c r="BPP168" s="14"/>
      <c r="BPQ168" s="14"/>
      <c r="BPR168" s="14"/>
      <c r="BPS168" s="14"/>
      <c r="BPT168" s="14"/>
      <c r="BPU168" s="14"/>
      <c r="BPV168" s="14"/>
      <c r="BPW168" s="14"/>
      <c r="BPX168" s="14"/>
      <c r="BPY168" s="14"/>
      <c r="BPZ168" s="14"/>
      <c r="BQA168" s="14"/>
      <c r="BQB168" s="14"/>
      <c r="BQC168" s="14"/>
      <c r="BQD168" s="14"/>
      <c r="BQE168" s="14"/>
      <c r="BQF168" s="14"/>
      <c r="BQG168" s="14"/>
      <c r="BQH168" s="14"/>
      <c r="BQI168" s="14"/>
      <c r="BQJ168" s="14"/>
      <c r="BQK168" s="14"/>
      <c r="BQL168" s="14"/>
      <c r="BQM168" s="14"/>
      <c r="BQN168" s="14"/>
      <c r="BQO168" s="14"/>
      <c r="BQP168" s="14"/>
      <c r="BQQ168" s="14"/>
      <c r="BQR168" s="14"/>
      <c r="BQS168" s="14"/>
      <c r="BQT168" s="14"/>
      <c r="BQU168" s="14"/>
      <c r="BQV168" s="14"/>
      <c r="BQW168" s="14"/>
      <c r="BQX168" s="14"/>
      <c r="BQY168" s="14"/>
      <c r="BQZ168" s="14"/>
      <c r="BRA168" s="14"/>
      <c r="BRB168" s="14"/>
      <c r="BRC168" s="14"/>
      <c r="BRD168" s="14"/>
      <c r="BRE168" s="14"/>
      <c r="BRF168" s="14"/>
      <c r="BRG168" s="14"/>
      <c r="BRH168" s="14"/>
      <c r="BRI168" s="14"/>
      <c r="BRJ168" s="14"/>
      <c r="BRK168" s="14"/>
      <c r="BRL168" s="14"/>
      <c r="BRM168" s="14"/>
      <c r="BRN168" s="14"/>
      <c r="BRO168" s="14"/>
      <c r="BRP168" s="14"/>
      <c r="BRQ168" s="14"/>
      <c r="BRR168" s="14"/>
      <c r="BRS168" s="14"/>
      <c r="BRT168" s="14"/>
      <c r="BRU168" s="14"/>
      <c r="BRV168" s="14"/>
      <c r="BRW168" s="14"/>
      <c r="BRX168" s="14"/>
      <c r="BRY168" s="14"/>
      <c r="BRZ168" s="14"/>
      <c r="BSA168" s="14"/>
      <c r="BSB168" s="14"/>
      <c r="BSC168" s="14"/>
      <c r="BSD168" s="14"/>
      <c r="BSE168" s="14"/>
      <c r="BSF168" s="14"/>
      <c r="BSG168" s="14"/>
      <c r="BSH168" s="14"/>
      <c r="BSI168" s="14"/>
      <c r="BSJ168" s="14"/>
      <c r="BSK168" s="14"/>
      <c r="BSL168" s="14"/>
      <c r="BSM168" s="14"/>
      <c r="BSN168" s="14"/>
      <c r="BSO168" s="14"/>
      <c r="BSP168" s="14"/>
      <c r="BSQ168" s="14"/>
      <c r="BSR168" s="14"/>
      <c r="BSS168" s="14"/>
      <c r="BST168" s="14"/>
      <c r="BSU168" s="14"/>
      <c r="BSV168" s="14"/>
      <c r="BSW168" s="14"/>
      <c r="BSX168" s="14"/>
      <c r="BSY168" s="14"/>
      <c r="BSZ168" s="14"/>
      <c r="BTA168" s="14"/>
      <c r="BTB168" s="14"/>
      <c r="BTC168" s="14"/>
      <c r="BTD168" s="14"/>
      <c r="BTE168" s="14"/>
      <c r="BTF168" s="14"/>
      <c r="BTG168" s="14"/>
      <c r="BTH168" s="14"/>
      <c r="BTI168" s="14"/>
      <c r="BTJ168" s="14"/>
      <c r="BTK168" s="14"/>
      <c r="BTL168" s="14"/>
      <c r="BTM168" s="14"/>
      <c r="BTN168" s="14"/>
      <c r="BTO168" s="14"/>
      <c r="BTP168" s="14"/>
      <c r="BTQ168" s="14"/>
      <c r="BTR168" s="14"/>
      <c r="BTS168" s="14"/>
      <c r="BTT168" s="14"/>
      <c r="BTU168" s="14"/>
      <c r="BTV168" s="14"/>
      <c r="BTW168" s="14"/>
      <c r="BTX168" s="14"/>
      <c r="BTY168" s="14"/>
      <c r="BTZ168" s="14"/>
      <c r="BUA168" s="14"/>
      <c r="BUB168" s="14"/>
      <c r="BUC168" s="14"/>
      <c r="BUD168" s="14"/>
      <c r="BUE168" s="14"/>
      <c r="BUF168" s="14"/>
      <c r="BUG168" s="14"/>
      <c r="BUH168" s="14"/>
      <c r="BUI168" s="14"/>
      <c r="BUJ168" s="14"/>
      <c r="BUK168" s="14"/>
      <c r="BUL168" s="14"/>
      <c r="BUM168" s="14"/>
      <c r="BUN168" s="14"/>
      <c r="BUO168" s="14"/>
      <c r="BUP168" s="14"/>
      <c r="BUQ168" s="14"/>
      <c r="BUR168" s="14"/>
      <c r="BUS168" s="14"/>
      <c r="BUT168" s="14"/>
      <c r="BUU168" s="14"/>
      <c r="BUV168" s="14"/>
      <c r="BUW168" s="14"/>
      <c r="BUX168" s="14"/>
      <c r="BUY168" s="14"/>
      <c r="BUZ168" s="14"/>
      <c r="BVA168" s="14"/>
      <c r="BVB168" s="14"/>
      <c r="BVC168" s="14"/>
      <c r="BVD168" s="14"/>
      <c r="BVE168" s="14"/>
      <c r="BVF168" s="14"/>
      <c r="BVG168" s="14"/>
      <c r="BVH168" s="14"/>
      <c r="BVI168" s="14"/>
      <c r="BVJ168" s="14"/>
      <c r="BVK168" s="14"/>
      <c r="BVL168" s="14"/>
      <c r="BVM168" s="14"/>
      <c r="BVN168" s="14"/>
      <c r="BVO168" s="14"/>
      <c r="BVP168" s="14"/>
      <c r="BVQ168" s="14"/>
      <c r="BVR168" s="14"/>
      <c r="BVS168" s="14"/>
      <c r="BVT168" s="14"/>
      <c r="BVU168" s="14"/>
      <c r="BVV168" s="14"/>
      <c r="BVW168" s="14"/>
      <c r="BVX168" s="14"/>
      <c r="BVY168" s="14"/>
      <c r="BVZ168" s="14"/>
      <c r="BWA168" s="14"/>
      <c r="BWB168" s="14"/>
      <c r="BWC168" s="14"/>
      <c r="BWD168" s="14"/>
      <c r="BWE168" s="14"/>
      <c r="BWF168" s="14"/>
      <c r="BWG168" s="14"/>
      <c r="BWH168" s="14"/>
      <c r="BWI168" s="14"/>
      <c r="BWJ168" s="14"/>
      <c r="BWK168" s="14"/>
      <c r="BWL168" s="14"/>
      <c r="BWM168" s="14"/>
      <c r="BWN168" s="14"/>
      <c r="BWO168" s="14"/>
      <c r="BWP168" s="14"/>
      <c r="BWQ168" s="14"/>
      <c r="BWR168" s="14"/>
      <c r="BWS168" s="14"/>
      <c r="BWT168" s="14"/>
      <c r="BWU168" s="14"/>
      <c r="BWV168" s="14"/>
      <c r="BWW168" s="14"/>
      <c r="BWX168" s="14"/>
      <c r="BWY168" s="14"/>
      <c r="BWZ168" s="14"/>
      <c r="BXA168" s="14"/>
      <c r="BXB168" s="14"/>
      <c r="BXC168" s="14"/>
      <c r="BXD168" s="14"/>
      <c r="BXE168" s="14"/>
      <c r="BXF168" s="14"/>
      <c r="BXG168" s="14"/>
      <c r="BXH168" s="14"/>
      <c r="BXI168" s="14"/>
      <c r="BXJ168" s="14"/>
      <c r="BXK168" s="14"/>
      <c r="BXL168" s="14"/>
      <c r="BXM168" s="14"/>
      <c r="BXN168" s="14"/>
      <c r="BXO168" s="14"/>
      <c r="BXP168" s="14"/>
      <c r="BXQ168" s="14"/>
      <c r="BXR168" s="14"/>
      <c r="BXS168" s="14"/>
      <c r="BXT168" s="14"/>
      <c r="BXU168" s="14"/>
      <c r="BXV168" s="14"/>
      <c r="BXW168" s="14"/>
      <c r="BXX168" s="14"/>
      <c r="BXY168" s="14"/>
      <c r="BXZ168" s="14"/>
      <c r="BYA168" s="14"/>
      <c r="BYB168" s="14"/>
      <c r="BYC168" s="14"/>
      <c r="BYD168" s="14"/>
      <c r="BYE168" s="14"/>
      <c r="BYF168" s="14"/>
      <c r="BYG168" s="14"/>
      <c r="BYH168" s="14"/>
      <c r="BYI168" s="14"/>
      <c r="BYJ168" s="14"/>
      <c r="BYK168" s="14"/>
      <c r="BYL168" s="14"/>
      <c r="BYM168" s="14"/>
      <c r="BYN168" s="14"/>
      <c r="BYO168" s="14"/>
      <c r="BYP168" s="14"/>
      <c r="BYQ168" s="14"/>
      <c r="BYR168" s="14"/>
      <c r="BYS168" s="14"/>
      <c r="BYT168" s="14"/>
      <c r="BYU168" s="14"/>
      <c r="BYV168" s="14"/>
      <c r="BYW168" s="14"/>
      <c r="BYX168" s="14"/>
      <c r="BYY168" s="14"/>
      <c r="BYZ168" s="14"/>
      <c r="BZA168" s="14"/>
      <c r="BZB168" s="14"/>
      <c r="BZC168" s="14"/>
      <c r="BZD168" s="14"/>
      <c r="BZE168" s="14"/>
      <c r="BZF168" s="14"/>
      <c r="BZG168" s="14"/>
      <c r="BZH168" s="14"/>
      <c r="BZI168" s="14"/>
      <c r="BZJ168" s="14"/>
      <c r="BZK168" s="14"/>
      <c r="BZL168" s="14"/>
      <c r="BZM168" s="14"/>
      <c r="BZN168" s="14"/>
      <c r="BZO168" s="14"/>
      <c r="BZP168" s="14"/>
      <c r="BZQ168" s="14"/>
      <c r="BZR168" s="14"/>
      <c r="BZS168" s="14"/>
      <c r="BZT168" s="14"/>
      <c r="BZU168" s="14"/>
      <c r="BZV168" s="14"/>
      <c r="BZW168" s="14"/>
      <c r="BZX168" s="14"/>
      <c r="BZY168" s="14"/>
      <c r="BZZ168" s="14"/>
      <c r="CAA168" s="14"/>
      <c r="CAB168" s="14"/>
      <c r="CAC168" s="14"/>
      <c r="CAD168" s="14"/>
      <c r="CAE168" s="14"/>
      <c r="CAF168" s="14"/>
      <c r="CAG168" s="14"/>
      <c r="CAH168" s="14"/>
      <c r="CAI168" s="14"/>
      <c r="CAJ168" s="14"/>
      <c r="CAK168" s="14"/>
      <c r="CAL168" s="14"/>
      <c r="CAM168" s="14"/>
      <c r="CAN168" s="14"/>
      <c r="CAO168" s="14"/>
      <c r="CAP168" s="14"/>
      <c r="CAQ168" s="14"/>
      <c r="CAR168" s="14"/>
      <c r="CAS168" s="14"/>
      <c r="CAT168" s="14"/>
      <c r="CAU168" s="14"/>
      <c r="CAV168" s="14"/>
      <c r="CAW168" s="14"/>
      <c r="CAX168" s="14"/>
      <c r="CAY168" s="14"/>
      <c r="CAZ168" s="14"/>
      <c r="CBA168" s="14"/>
      <c r="CBB168" s="14"/>
      <c r="CBC168" s="14"/>
      <c r="CBD168" s="14"/>
      <c r="CBE168" s="14"/>
      <c r="CBF168" s="14"/>
      <c r="CBG168" s="14"/>
      <c r="CBH168" s="14"/>
      <c r="CBI168" s="14"/>
      <c r="CBJ168" s="14"/>
      <c r="CBK168" s="14"/>
      <c r="CBL168" s="14"/>
      <c r="CBM168" s="14"/>
      <c r="CBN168" s="14"/>
      <c r="CBO168" s="14"/>
      <c r="CBP168" s="14"/>
      <c r="CBQ168" s="14"/>
      <c r="CBR168" s="14"/>
      <c r="CBS168" s="14"/>
      <c r="CBT168" s="14"/>
      <c r="CBU168" s="14"/>
      <c r="CBV168" s="14"/>
      <c r="CBW168" s="14"/>
      <c r="CBX168" s="14"/>
      <c r="CBY168" s="14"/>
      <c r="CBZ168" s="14"/>
      <c r="CCA168" s="14"/>
      <c r="CCB168" s="14"/>
      <c r="CCC168" s="14"/>
      <c r="CCD168" s="14"/>
      <c r="CCE168" s="14"/>
      <c r="CCF168" s="14"/>
      <c r="CCG168" s="14"/>
      <c r="CCH168" s="14"/>
      <c r="CCI168" s="14"/>
      <c r="CCJ168" s="14"/>
      <c r="CCK168" s="14"/>
      <c r="CCL168" s="14"/>
      <c r="CCM168" s="14"/>
      <c r="CCN168" s="14"/>
      <c r="CCO168" s="14"/>
      <c r="CCP168" s="14"/>
      <c r="CCQ168" s="14"/>
      <c r="CCR168" s="14"/>
      <c r="CCS168" s="14"/>
      <c r="CCT168" s="14"/>
      <c r="CCU168" s="14"/>
      <c r="CCV168" s="14"/>
      <c r="CCW168" s="14"/>
      <c r="CCX168" s="14"/>
      <c r="CCY168" s="14"/>
      <c r="CCZ168" s="14"/>
      <c r="CDA168" s="14"/>
      <c r="CDB168" s="14"/>
      <c r="CDC168" s="14"/>
      <c r="CDD168" s="14"/>
      <c r="CDE168" s="14"/>
      <c r="CDF168" s="14"/>
      <c r="CDG168" s="14"/>
      <c r="CDH168" s="14"/>
      <c r="CDI168" s="14"/>
      <c r="CDJ168" s="14"/>
      <c r="CDK168" s="14"/>
      <c r="CDL168" s="14"/>
      <c r="CDM168" s="14"/>
      <c r="CDN168" s="14"/>
      <c r="CDO168" s="14"/>
      <c r="CDP168" s="14"/>
      <c r="CDQ168" s="14"/>
      <c r="CDR168" s="14"/>
      <c r="CDS168" s="14"/>
      <c r="CDT168" s="14"/>
      <c r="CDU168" s="14"/>
      <c r="CDV168" s="14"/>
      <c r="CDW168" s="14"/>
      <c r="CDX168" s="14"/>
      <c r="CDY168" s="14"/>
      <c r="CDZ168" s="14"/>
      <c r="CEA168" s="14"/>
      <c r="CEB168" s="14"/>
      <c r="CEC168" s="14"/>
      <c r="CED168" s="14"/>
      <c r="CEE168" s="14"/>
      <c r="CEF168" s="14"/>
      <c r="CEG168" s="14"/>
      <c r="CEH168" s="14"/>
      <c r="CEI168" s="14"/>
      <c r="CEJ168" s="14"/>
      <c r="CEK168" s="14"/>
      <c r="CEL168" s="14"/>
      <c r="CEM168" s="14"/>
      <c r="CEN168" s="14"/>
      <c r="CEO168" s="14"/>
      <c r="CEP168" s="14"/>
      <c r="CEQ168" s="14"/>
      <c r="CER168" s="14"/>
      <c r="CES168" s="14"/>
      <c r="CET168" s="14"/>
      <c r="CEU168" s="14"/>
      <c r="CEV168" s="14"/>
      <c r="CEW168" s="14"/>
      <c r="CEX168" s="14"/>
      <c r="CEY168" s="14"/>
      <c r="CEZ168" s="14"/>
      <c r="CFA168" s="14"/>
      <c r="CFB168" s="14"/>
      <c r="CFC168" s="14"/>
      <c r="CFD168" s="14"/>
      <c r="CFE168" s="14"/>
      <c r="CFF168" s="14"/>
      <c r="CFG168" s="14"/>
      <c r="CFH168" s="14"/>
      <c r="CFI168" s="14"/>
      <c r="CFJ168" s="14"/>
      <c r="CFK168" s="14"/>
      <c r="CFL168" s="14"/>
      <c r="CFM168" s="14"/>
      <c r="CFN168" s="14"/>
      <c r="CFO168" s="14"/>
      <c r="CFP168" s="14"/>
      <c r="CFQ168" s="14"/>
      <c r="CFR168" s="14"/>
      <c r="CFS168" s="14"/>
      <c r="CFT168" s="14"/>
      <c r="CFU168" s="14"/>
      <c r="CFV168" s="14"/>
      <c r="CFW168" s="14"/>
      <c r="CFX168" s="14"/>
      <c r="CFY168" s="14"/>
      <c r="CFZ168" s="14"/>
      <c r="CGA168" s="14"/>
      <c r="CGB168" s="14"/>
      <c r="CGC168" s="14"/>
      <c r="CGD168" s="14"/>
      <c r="CGE168" s="14"/>
      <c r="CGF168" s="14"/>
      <c r="CGG168" s="14"/>
      <c r="CGH168" s="14"/>
      <c r="CGI168" s="14"/>
      <c r="CGJ168" s="14"/>
      <c r="CGK168" s="14"/>
      <c r="CGL168" s="14"/>
      <c r="CGM168" s="14"/>
      <c r="CGN168" s="14"/>
      <c r="CGO168" s="14"/>
      <c r="CGP168" s="14"/>
      <c r="CGQ168" s="14"/>
      <c r="CGR168" s="14"/>
      <c r="CGS168" s="14"/>
      <c r="CGT168" s="14"/>
      <c r="CGU168" s="14"/>
      <c r="CGV168" s="14"/>
      <c r="CGW168" s="14"/>
      <c r="CGX168" s="14"/>
      <c r="CGY168" s="14"/>
      <c r="CGZ168" s="14"/>
      <c r="CHA168" s="14"/>
      <c r="CHB168" s="14"/>
      <c r="CHC168" s="14"/>
      <c r="CHD168" s="14"/>
      <c r="CHE168" s="14"/>
      <c r="CHF168" s="14"/>
      <c r="CHG168" s="14"/>
      <c r="CHH168" s="14"/>
      <c r="CHI168" s="14"/>
      <c r="CHJ168" s="14"/>
      <c r="CHK168" s="14"/>
      <c r="CHL168" s="14"/>
      <c r="CHM168" s="14"/>
      <c r="CHN168" s="14"/>
      <c r="CHO168" s="14"/>
      <c r="CHP168" s="14"/>
      <c r="CHQ168" s="14"/>
      <c r="CHR168" s="14"/>
      <c r="CHS168" s="14"/>
      <c r="CHT168" s="14"/>
      <c r="CHU168" s="14"/>
      <c r="CHV168" s="14"/>
      <c r="CHW168" s="14"/>
      <c r="CHX168" s="14"/>
      <c r="CHY168" s="14"/>
      <c r="CHZ168" s="14"/>
      <c r="CIA168" s="14"/>
      <c r="CIB168" s="14"/>
      <c r="CIC168" s="14"/>
      <c r="CID168" s="14"/>
      <c r="CIE168" s="14"/>
      <c r="CIF168" s="14"/>
      <c r="CIG168" s="14"/>
      <c r="CIH168" s="14"/>
      <c r="CII168" s="14"/>
      <c r="CIJ168" s="14"/>
      <c r="CIK168" s="14"/>
      <c r="CIL168" s="14"/>
      <c r="CIM168" s="14"/>
      <c r="CIN168" s="14"/>
      <c r="CIO168" s="14"/>
      <c r="CIP168" s="14"/>
      <c r="CIQ168" s="14"/>
      <c r="CIR168" s="14"/>
      <c r="CIS168" s="14"/>
      <c r="CIT168" s="14"/>
      <c r="CIU168" s="14"/>
      <c r="CIV168" s="14"/>
      <c r="CIW168" s="14"/>
      <c r="CIX168" s="14"/>
      <c r="CIY168" s="14"/>
      <c r="CIZ168" s="14"/>
      <c r="CJA168" s="14"/>
      <c r="CJB168" s="14"/>
      <c r="CJC168" s="14"/>
      <c r="CJD168" s="14"/>
      <c r="CJE168" s="14"/>
      <c r="CJF168" s="14"/>
      <c r="CJG168" s="14"/>
      <c r="CJH168" s="14"/>
      <c r="CJI168" s="14"/>
      <c r="CJJ168" s="14"/>
      <c r="CJK168" s="14"/>
      <c r="CJL168" s="14"/>
      <c r="CJM168" s="14"/>
      <c r="CJN168" s="14"/>
      <c r="CJO168" s="14"/>
      <c r="CJP168" s="14"/>
      <c r="CJQ168" s="14"/>
      <c r="CJR168" s="14"/>
      <c r="CJS168" s="14"/>
      <c r="CJT168" s="14"/>
      <c r="CJU168" s="14"/>
      <c r="CJV168" s="14"/>
      <c r="CJW168" s="14"/>
      <c r="CJX168" s="14"/>
      <c r="CJY168" s="14"/>
      <c r="CJZ168" s="14"/>
      <c r="CKA168" s="14"/>
      <c r="CKB168" s="14"/>
      <c r="CKC168" s="14"/>
      <c r="CKD168" s="14"/>
      <c r="CKE168" s="14"/>
      <c r="CKF168" s="14"/>
      <c r="CKG168" s="14"/>
      <c r="CKH168" s="14"/>
      <c r="CKI168" s="14"/>
      <c r="CKJ168" s="14"/>
      <c r="CKK168" s="14"/>
      <c r="CKL168" s="14"/>
      <c r="CKM168" s="14"/>
      <c r="CKN168" s="14"/>
      <c r="CKO168" s="14"/>
      <c r="CKP168" s="14"/>
      <c r="CKQ168" s="14"/>
      <c r="CKR168" s="14"/>
      <c r="CKS168" s="14"/>
      <c r="CKT168" s="14"/>
      <c r="CKU168" s="14"/>
      <c r="CKV168" s="14"/>
      <c r="CKW168" s="14"/>
      <c r="CKX168" s="14"/>
      <c r="CKY168" s="14"/>
      <c r="CKZ168" s="14"/>
      <c r="CLA168" s="14"/>
      <c r="CLB168" s="14"/>
      <c r="CLC168" s="14"/>
      <c r="CLD168" s="14"/>
      <c r="CLE168" s="14"/>
      <c r="CLF168" s="14"/>
      <c r="CLG168" s="14"/>
      <c r="CLH168" s="14"/>
      <c r="CLI168" s="14"/>
      <c r="CLJ168" s="14"/>
      <c r="CLK168" s="14"/>
      <c r="CLL168" s="14"/>
      <c r="CLM168" s="14"/>
      <c r="CLN168" s="14"/>
      <c r="CLO168" s="14"/>
      <c r="CLP168" s="14"/>
      <c r="CLQ168" s="14"/>
      <c r="CLR168" s="14"/>
      <c r="CLS168" s="14"/>
      <c r="CLT168" s="14"/>
      <c r="CLU168" s="14"/>
      <c r="CLV168" s="14"/>
      <c r="CLW168" s="14"/>
      <c r="CLX168" s="14"/>
      <c r="CLY168" s="14"/>
      <c r="CLZ168" s="14"/>
      <c r="CMA168" s="14"/>
      <c r="CMB168" s="14"/>
      <c r="CMC168" s="14"/>
      <c r="CMD168" s="14"/>
      <c r="CME168" s="14"/>
      <c r="CMF168" s="14"/>
      <c r="CMG168" s="14"/>
      <c r="CMH168" s="14"/>
      <c r="CMI168" s="14"/>
      <c r="CMJ168" s="14"/>
      <c r="CMK168" s="14"/>
      <c r="CML168" s="14"/>
      <c r="CMM168" s="14"/>
      <c r="CMN168" s="14"/>
      <c r="CMO168" s="14"/>
      <c r="CMP168" s="14"/>
      <c r="CMQ168" s="14"/>
      <c r="CMR168" s="14"/>
      <c r="CMS168" s="14"/>
      <c r="CMT168" s="14"/>
      <c r="CMU168" s="14"/>
      <c r="CMV168" s="14"/>
      <c r="CMW168" s="14"/>
      <c r="CMX168" s="14"/>
      <c r="CMY168" s="14"/>
      <c r="CMZ168" s="14"/>
      <c r="CNA168" s="14"/>
      <c r="CNB168" s="14"/>
      <c r="CNC168" s="14"/>
      <c r="CND168" s="14"/>
      <c r="CNE168" s="14"/>
      <c r="CNF168" s="14"/>
      <c r="CNG168" s="14"/>
      <c r="CNH168" s="14"/>
      <c r="CNI168" s="14"/>
      <c r="CNJ168" s="14"/>
      <c r="CNK168" s="14"/>
      <c r="CNL168" s="14"/>
      <c r="CNM168" s="14"/>
      <c r="CNN168" s="14"/>
      <c r="CNO168" s="14"/>
      <c r="CNP168" s="14"/>
      <c r="CNQ168" s="14"/>
      <c r="CNR168" s="14"/>
      <c r="CNS168" s="14"/>
      <c r="CNT168" s="14"/>
      <c r="CNU168" s="14"/>
      <c r="CNV168" s="14"/>
      <c r="CNW168" s="14"/>
      <c r="CNX168" s="14"/>
      <c r="CNY168" s="14"/>
      <c r="CNZ168" s="14"/>
      <c r="COA168" s="14"/>
      <c r="COB168" s="14"/>
      <c r="COC168" s="14"/>
      <c r="COD168" s="14"/>
      <c r="COE168" s="14"/>
      <c r="COF168" s="14"/>
      <c r="COG168" s="14"/>
      <c r="COH168" s="14"/>
      <c r="COI168" s="14"/>
      <c r="COJ168" s="14"/>
      <c r="COK168" s="14"/>
      <c r="COL168" s="14"/>
      <c r="COM168" s="14"/>
      <c r="CON168" s="14"/>
      <c r="COO168" s="14"/>
      <c r="COP168" s="14"/>
      <c r="COQ168" s="14"/>
      <c r="COR168" s="14"/>
      <c r="COS168" s="14"/>
      <c r="COT168" s="14"/>
      <c r="COU168" s="14"/>
      <c r="COV168" s="14"/>
      <c r="COW168" s="14"/>
      <c r="COX168" s="14"/>
      <c r="COY168" s="14"/>
      <c r="COZ168" s="14"/>
      <c r="CPA168" s="14"/>
      <c r="CPB168" s="14"/>
      <c r="CPC168" s="14"/>
      <c r="CPD168" s="14"/>
      <c r="CPE168" s="14"/>
      <c r="CPF168" s="14"/>
      <c r="CPG168" s="14"/>
      <c r="CPH168" s="14"/>
      <c r="CPI168" s="14"/>
      <c r="CPJ168" s="14"/>
      <c r="CPK168" s="14"/>
      <c r="CPL168" s="14"/>
      <c r="CPM168" s="14"/>
      <c r="CPN168" s="14"/>
      <c r="CPO168" s="14"/>
      <c r="CPP168" s="14"/>
      <c r="CPQ168" s="14"/>
      <c r="CPR168" s="14"/>
      <c r="CPS168" s="14"/>
      <c r="CPT168" s="14"/>
      <c r="CPU168" s="14"/>
      <c r="CPV168" s="14"/>
      <c r="CPW168" s="14"/>
      <c r="CPX168" s="14"/>
      <c r="CPY168" s="14"/>
      <c r="CPZ168" s="14"/>
      <c r="CQA168" s="14"/>
      <c r="CQB168" s="14"/>
      <c r="CQC168" s="14"/>
      <c r="CQD168" s="14"/>
      <c r="CQE168" s="14"/>
      <c r="CQF168" s="14"/>
      <c r="CQG168" s="14"/>
      <c r="CQH168" s="14"/>
      <c r="CQI168" s="14"/>
      <c r="CQJ168" s="14"/>
      <c r="CQK168" s="14"/>
      <c r="CQL168" s="14"/>
      <c r="CQM168" s="14"/>
      <c r="CQN168" s="14"/>
      <c r="CQO168" s="14"/>
      <c r="CQP168" s="14"/>
      <c r="CQQ168" s="14"/>
      <c r="CQR168" s="14"/>
      <c r="CQS168" s="14"/>
      <c r="CQT168" s="14"/>
      <c r="CQU168" s="14"/>
      <c r="CQV168" s="14"/>
      <c r="CQW168" s="14"/>
      <c r="CQX168" s="14"/>
      <c r="CQY168" s="14"/>
      <c r="CQZ168" s="14"/>
      <c r="CRA168" s="14"/>
      <c r="CRB168" s="14"/>
      <c r="CRC168" s="14"/>
      <c r="CRD168" s="14"/>
      <c r="CRE168" s="14"/>
      <c r="CRF168" s="14"/>
      <c r="CRG168" s="14"/>
      <c r="CRH168" s="14"/>
      <c r="CRI168" s="14"/>
      <c r="CRJ168" s="14"/>
      <c r="CRK168" s="14"/>
      <c r="CRL168" s="14"/>
      <c r="CRM168" s="14"/>
      <c r="CRN168" s="14"/>
      <c r="CRO168" s="14"/>
      <c r="CRP168" s="14"/>
      <c r="CRQ168" s="14"/>
      <c r="CRR168" s="14"/>
      <c r="CRS168" s="14"/>
      <c r="CRT168" s="14"/>
      <c r="CRU168" s="14"/>
      <c r="CRV168" s="14"/>
      <c r="CRW168" s="14"/>
      <c r="CRX168" s="14"/>
      <c r="CRY168" s="14"/>
      <c r="CRZ168" s="14"/>
      <c r="CSA168" s="14"/>
      <c r="CSB168" s="14"/>
      <c r="CSC168" s="14"/>
      <c r="CSD168" s="14"/>
      <c r="CSE168" s="14"/>
      <c r="CSF168" s="14"/>
      <c r="CSG168" s="14"/>
      <c r="CSH168" s="14"/>
      <c r="CSI168" s="14"/>
      <c r="CSJ168" s="14"/>
      <c r="CSK168" s="14"/>
      <c r="CSL168" s="14"/>
      <c r="CSM168" s="14"/>
      <c r="CSN168" s="14"/>
      <c r="CSO168" s="14"/>
      <c r="CSP168" s="14"/>
      <c r="CSQ168" s="14"/>
      <c r="CSR168" s="14"/>
      <c r="CSS168" s="14"/>
      <c r="CST168" s="14"/>
      <c r="CSU168" s="14"/>
      <c r="CSV168" s="14"/>
      <c r="CSW168" s="14"/>
      <c r="CSX168" s="14"/>
      <c r="CSY168" s="14"/>
      <c r="CSZ168" s="14"/>
      <c r="CTA168" s="14"/>
      <c r="CTB168" s="14"/>
      <c r="CTC168" s="14"/>
      <c r="CTD168" s="14"/>
      <c r="CTE168" s="14"/>
      <c r="CTF168" s="14"/>
      <c r="CTG168" s="14"/>
      <c r="CTH168" s="14"/>
      <c r="CTI168" s="14"/>
      <c r="CTJ168" s="14"/>
      <c r="CTK168" s="14"/>
      <c r="CTL168" s="14"/>
      <c r="CTM168" s="14"/>
      <c r="CTN168" s="14"/>
      <c r="CTO168" s="14"/>
      <c r="CTP168" s="14"/>
      <c r="CTQ168" s="14"/>
      <c r="CTR168" s="14"/>
      <c r="CTS168" s="14"/>
      <c r="CTT168" s="14"/>
      <c r="CTU168" s="14"/>
      <c r="CTV168" s="14"/>
      <c r="CTW168" s="14"/>
      <c r="CTX168" s="14"/>
      <c r="CTY168" s="14"/>
      <c r="CTZ168" s="14"/>
      <c r="CUA168" s="14"/>
      <c r="CUB168" s="14"/>
      <c r="CUC168" s="14"/>
      <c r="CUD168" s="14"/>
      <c r="CUE168" s="14"/>
      <c r="CUF168" s="14"/>
      <c r="CUG168" s="14"/>
      <c r="CUH168" s="14"/>
      <c r="CUI168" s="14"/>
      <c r="CUJ168" s="14"/>
      <c r="CUK168" s="14"/>
      <c r="CUL168" s="14"/>
      <c r="CUM168" s="14"/>
      <c r="CUN168" s="14"/>
      <c r="CUO168" s="14"/>
      <c r="CUP168" s="14"/>
      <c r="CUQ168" s="14"/>
      <c r="CUR168" s="14"/>
      <c r="CUS168" s="14"/>
      <c r="CUT168" s="14"/>
      <c r="CUU168" s="14"/>
      <c r="CUV168" s="14"/>
      <c r="CUW168" s="14"/>
      <c r="CUX168" s="14"/>
      <c r="CUY168" s="14"/>
      <c r="CUZ168" s="14"/>
      <c r="CVA168" s="14"/>
      <c r="CVB168" s="14"/>
      <c r="CVC168" s="14"/>
      <c r="CVD168" s="14"/>
      <c r="CVE168" s="14"/>
      <c r="CVF168" s="14"/>
      <c r="CVG168" s="14"/>
      <c r="CVH168" s="14"/>
      <c r="CVI168" s="14"/>
      <c r="CVJ168" s="14"/>
      <c r="CVK168" s="14"/>
      <c r="CVL168" s="14"/>
      <c r="CVM168" s="14"/>
      <c r="CVN168" s="14"/>
      <c r="CVO168" s="14"/>
      <c r="CVP168" s="14"/>
      <c r="CVQ168" s="14"/>
      <c r="CVR168" s="14"/>
      <c r="CVS168" s="14"/>
      <c r="CVT168" s="14"/>
      <c r="CVU168" s="14"/>
      <c r="CVV168" s="14"/>
      <c r="CVW168" s="14"/>
      <c r="CVX168" s="14"/>
      <c r="CVY168" s="14"/>
      <c r="CVZ168" s="14"/>
      <c r="CWA168" s="14"/>
      <c r="CWB168" s="14"/>
      <c r="CWC168" s="14"/>
      <c r="CWD168" s="14"/>
      <c r="CWE168" s="14"/>
      <c r="CWF168" s="14"/>
      <c r="CWG168" s="14"/>
      <c r="CWH168" s="14"/>
      <c r="CWI168" s="14"/>
      <c r="CWJ168" s="14"/>
      <c r="CWK168" s="14"/>
      <c r="CWL168" s="14"/>
      <c r="CWM168" s="14"/>
      <c r="CWN168" s="14"/>
      <c r="CWO168" s="14"/>
      <c r="CWP168" s="14"/>
      <c r="CWQ168" s="14"/>
      <c r="CWR168" s="14"/>
      <c r="CWS168" s="14"/>
      <c r="CWT168" s="14"/>
      <c r="CWU168" s="14"/>
      <c r="CWV168" s="14"/>
      <c r="CWW168" s="14"/>
      <c r="CWX168" s="14"/>
      <c r="CWY168" s="14"/>
      <c r="CWZ168" s="14"/>
      <c r="CXA168" s="14"/>
      <c r="CXB168" s="14"/>
      <c r="CXC168" s="14"/>
      <c r="CXD168" s="14"/>
      <c r="CXE168" s="14"/>
      <c r="CXF168" s="14"/>
      <c r="CXG168" s="14"/>
      <c r="CXH168" s="14"/>
      <c r="CXI168" s="14"/>
      <c r="CXJ168" s="14"/>
      <c r="CXK168" s="14"/>
      <c r="CXL168" s="14"/>
      <c r="CXM168" s="14"/>
      <c r="CXN168" s="14"/>
      <c r="CXO168" s="14"/>
      <c r="CXP168" s="14"/>
      <c r="CXQ168" s="14"/>
      <c r="CXR168" s="14"/>
      <c r="CXS168" s="14"/>
      <c r="CXT168" s="14"/>
      <c r="CXU168" s="14"/>
      <c r="CXV168" s="14"/>
      <c r="CXW168" s="14"/>
      <c r="CXX168" s="14"/>
      <c r="CXY168" s="14"/>
      <c r="CXZ168" s="14"/>
      <c r="CYA168" s="14"/>
      <c r="CYB168" s="14"/>
      <c r="CYC168" s="14"/>
      <c r="CYD168" s="14"/>
      <c r="CYE168" s="14"/>
      <c r="CYF168" s="14"/>
      <c r="CYG168" s="14"/>
      <c r="CYH168" s="14"/>
      <c r="CYI168" s="14"/>
      <c r="CYJ168" s="14"/>
      <c r="CYK168" s="14"/>
      <c r="CYL168" s="14"/>
      <c r="CYM168" s="14"/>
      <c r="CYN168" s="14"/>
      <c r="CYO168" s="14"/>
      <c r="CYP168" s="14"/>
      <c r="CYQ168" s="14"/>
      <c r="CYR168" s="14"/>
      <c r="CYS168" s="14"/>
      <c r="CYT168" s="14"/>
      <c r="CYU168" s="14"/>
      <c r="CYV168" s="14"/>
      <c r="CYW168" s="14"/>
      <c r="CYX168" s="14"/>
      <c r="CYY168" s="14"/>
      <c r="CYZ168" s="14"/>
      <c r="CZA168" s="14"/>
      <c r="CZB168" s="14"/>
      <c r="CZC168" s="14"/>
      <c r="CZD168" s="14"/>
      <c r="CZE168" s="14"/>
      <c r="CZF168" s="14"/>
      <c r="CZG168" s="14"/>
      <c r="CZH168" s="14"/>
      <c r="CZI168" s="14"/>
      <c r="CZJ168" s="14"/>
      <c r="CZK168" s="14"/>
      <c r="CZL168" s="14"/>
      <c r="CZM168" s="14"/>
      <c r="CZN168" s="14"/>
      <c r="CZO168" s="14"/>
      <c r="CZP168" s="14"/>
      <c r="CZQ168" s="14"/>
      <c r="CZR168" s="14"/>
      <c r="CZS168" s="14"/>
      <c r="CZT168" s="14"/>
      <c r="CZU168" s="14"/>
      <c r="CZV168" s="14"/>
      <c r="CZW168" s="14"/>
      <c r="CZX168" s="14"/>
      <c r="CZY168" s="14"/>
      <c r="CZZ168" s="14"/>
      <c r="DAA168" s="14"/>
      <c r="DAB168" s="14"/>
      <c r="DAC168" s="14"/>
      <c r="DAD168" s="14"/>
      <c r="DAE168" s="14"/>
      <c r="DAF168" s="14"/>
      <c r="DAG168" s="14"/>
      <c r="DAH168" s="14"/>
      <c r="DAI168" s="14"/>
      <c r="DAJ168" s="14"/>
      <c r="DAK168" s="14"/>
      <c r="DAL168" s="14"/>
      <c r="DAM168" s="14"/>
      <c r="DAN168" s="14"/>
      <c r="DAO168" s="14"/>
      <c r="DAP168" s="14"/>
      <c r="DAQ168" s="14"/>
      <c r="DAR168" s="14"/>
      <c r="DAS168" s="14"/>
      <c r="DAT168" s="14"/>
      <c r="DAU168" s="14"/>
      <c r="DAV168" s="14"/>
      <c r="DAW168" s="14"/>
      <c r="DAX168" s="14"/>
      <c r="DAY168" s="14"/>
      <c r="DAZ168" s="14"/>
      <c r="DBA168" s="14"/>
      <c r="DBB168" s="14"/>
      <c r="DBC168" s="14"/>
      <c r="DBD168" s="14"/>
      <c r="DBE168" s="14"/>
      <c r="DBF168" s="14"/>
      <c r="DBG168" s="14"/>
      <c r="DBH168" s="14"/>
      <c r="DBI168" s="14"/>
      <c r="DBJ168" s="14"/>
      <c r="DBK168" s="14"/>
      <c r="DBL168" s="14"/>
      <c r="DBM168" s="14"/>
      <c r="DBN168" s="14"/>
      <c r="DBO168" s="14"/>
      <c r="DBP168" s="14"/>
      <c r="DBQ168" s="14"/>
      <c r="DBR168" s="14"/>
      <c r="DBS168" s="14"/>
      <c r="DBT168" s="14"/>
      <c r="DBU168" s="14"/>
      <c r="DBV168" s="14"/>
      <c r="DBW168" s="14"/>
      <c r="DBX168" s="14"/>
      <c r="DBY168" s="14"/>
      <c r="DBZ168" s="14"/>
      <c r="DCA168" s="14"/>
      <c r="DCB168" s="14"/>
      <c r="DCC168" s="14"/>
      <c r="DCD168" s="14"/>
      <c r="DCE168" s="14"/>
      <c r="DCF168" s="14"/>
      <c r="DCG168" s="14"/>
      <c r="DCH168" s="14"/>
      <c r="DCI168" s="14"/>
      <c r="DCJ168" s="14"/>
      <c r="DCK168" s="14"/>
      <c r="DCL168" s="14"/>
      <c r="DCM168" s="14"/>
      <c r="DCN168" s="14"/>
      <c r="DCO168" s="14"/>
      <c r="DCP168" s="14"/>
      <c r="DCQ168" s="14"/>
      <c r="DCR168" s="14"/>
      <c r="DCS168" s="14"/>
      <c r="DCT168" s="14"/>
      <c r="DCU168" s="14"/>
      <c r="DCV168" s="14"/>
      <c r="DCW168" s="14"/>
      <c r="DCX168" s="14"/>
      <c r="DCY168" s="14"/>
      <c r="DCZ168" s="14"/>
      <c r="DDA168" s="14"/>
      <c r="DDB168" s="14"/>
      <c r="DDC168" s="14"/>
      <c r="DDD168" s="14"/>
      <c r="DDE168" s="14"/>
      <c r="DDF168" s="14"/>
      <c r="DDG168" s="14"/>
      <c r="DDH168" s="14"/>
      <c r="DDI168" s="14"/>
      <c r="DDJ168" s="14"/>
      <c r="DDK168" s="14"/>
      <c r="DDL168" s="14"/>
      <c r="DDM168" s="14"/>
      <c r="DDN168" s="14"/>
      <c r="DDO168" s="14"/>
      <c r="DDP168" s="14"/>
      <c r="DDQ168" s="14"/>
      <c r="DDR168" s="14"/>
      <c r="DDS168" s="14"/>
      <c r="DDT168" s="14"/>
      <c r="DDU168" s="14"/>
      <c r="DDV168" s="14"/>
      <c r="DDW168" s="14"/>
      <c r="DDX168" s="14"/>
      <c r="DDY168" s="14"/>
      <c r="DDZ168" s="14"/>
      <c r="DEA168" s="14"/>
      <c r="DEB168" s="14"/>
      <c r="DEC168" s="14"/>
      <c r="DED168" s="14"/>
      <c r="DEE168" s="14"/>
      <c r="DEF168" s="14"/>
      <c r="DEG168" s="14"/>
      <c r="DEH168" s="14"/>
      <c r="DEI168" s="14"/>
      <c r="DEJ168" s="14"/>
      <c r="DEK168" s="14"/>
      <c r="DEL168" s="14"/>
      <c r="DEM168" s="14"/>
      <c r="DEN168" s="14"/>
      <c r="DEO168" s="14"/>
      <c r="DEP168" s="14"/>
      <c r="DEQ168" s="14"/>
      <c r="DER168" s="14"/>
      <c r="DES168" s="14"/>
      <c r="DET168" s="14"/>
      <c r="DEU168" s="14"/>
      <c r="DEV168" s="14"/>
      <c r="DEW168" s="14"/>
      <c r="DEX168" s="14"/>
      <c r="DEY168" s="14"/>
      <c r="DEZ168" s="14"/>
      <c r="DFA168" s="14"/>
      <c r="DFB168" s="14"/>
      <c r="DFC168" s="14"/>
      <c r="DFD168" s="14"/>
      <c r="DFE168" s="14"/>
      <c r="DFF168" s="14"/>
      <c r="DFG168" s="14"/>
      <c r="DFH168" s="14"/>
      <c r="DFI168" s="14"/>
      <c r="DFJ168" s="14"/>
      <c r="DFK168" s="14"/>
      <c r="DFL168" s="14"/>
      <c r="DFM168" s="14"/>
      <c r="DFN168" s="14"/>
      <c r="DFO168" s="14"/>
      <c r="DFP168" s="14"/>
      <c r="DFQ168" s="14"/>
      <c r="DFR168" s="14"/>
      <c r="DFS168" s="14"/>
      <c r="DFT168" s="14"/>
      <c r="DFU168" s="14"/>
      <c r="DFV168" s="14"/>
      <c r="DFW168" s="14"/>
      <c r="DFX168" s="14"/>
      <c r="DFY168" s="14"/>
      <c r="DFZ168" s="14"/>
      <c r="DGA168" s="14"/>
      <c r="DGB168" s="14"/>
      <c r="DGC168" s="14"/>
      <c r="DGD168" s="14"/>
      <c r="DGE168" s="14"/>
      <c r="DGF168" s="14"/>
      <c r="DGG168" s="14"/>
      <c r="DGH168" s="14"/>
      <c r="DGI168" s="14"/>
      <c r="DGJ168" s="14"/>
      <c r="DGK168" s="14"/>
      <c r="DGL168" s="14"/>
      <c r="DGM168" s="14"/>
      <c r="DGN168" s="14"/>
      <c r="DGO168" s="14"/>
      <c r="DGP168" s="14"/>
      <c r="DGQ168" s="14"/>
      <c r="DGR168" s="14"/>
      <c r="DGS168" s="14"/>
      <c r="DGT168" s="14"/>
      <c r="DGU168" s="14"/>
      <c r="DGV168" s="14"/>
      <c r="DGW168" s="14"/>
      <c r="DGX168" s="14"/>
      <c r="DGY168" s="14"/>
      <c r="DGZ168" s="14"/>
      <c r="DHA168" s="14"/>
      <c r="DHB168" s="14"/>
      <c r="DHC168" s="14"/>
      <c r="DHD168" s="14"/>
      <c r="DHE168" s="14"/>
      <c r="DHF168" s="14"/>
      <c r="DHG168" s="14"/>
      <c r="DHH168" s="14"/>
      <c r="DHI168" s="14"/>
      <c r="DHJ168" s="14"/>
      <c r="DHK168" s="14"/>
      <c r="DHL168" s="14"/>
      <c r="DHM168" s="14"/>
      <c r="DHN168" s="14"/>
      <c r="DHO168" s="14"/>
      <c r="DHP168" s="14"/>
      <c r="DHQ168" s="14"/>
      <c r="DHR168" s="14"/>
      <c r="DHS168" s="14"/>
      <c r="DHT168" s="14"/>
      <c r="DHU168" s="14"/>
      <c r="DHV168" s="14"/>
      <c r="DHW168" s="14"/>
      <c r="DHX168" s="14"/>
      <c r="DHY168" s="14"/>
      <c r="DHZ168" s="14"/>
      <c r="DIA168" s="14"/>
      <c r="DIB168" s="14"/>
      <c r="DIC168" s="14"/>
      <c r="DID168" s="14"/>
      <c r="DIE168" s="14"/>
      <c r="DIF168" s="14"/>
      <c r="DIG168" s="14"/>
      <c r="DIH168" s="14"/>
      <c r="DII168" s="14"/>
      <c r="DIJ168" s="14"/>
      <c r="DIK168" s="14"/>
      <c r="DIL168" s="14"/>
      <c r="DIM168" s="14"/>
      <c r="DIN168" s="14"/>
      <c r="DIO168" s="14"/>
      <c r="DIP168" s="14"/>
      <c r="DIQ168" s="14"/>
      <c r="DIR168" s="14"/>
      <c r="DIS168" s="14"/>
      <c r="DIT168" s="14"/>
      <c r="DIU168" s="14"/>
      <c r="DIV168" s="14"/>
      <c r="DIW168" s="14"/>
      <c r="DIX168" s="14"/>
      <c r="DIY168" s="14"/>
      <c r="DIZ168" s="14"/>
      <c r="DJA168" s="14"/>
      <c r="DJB168" s="14"/>
      <c r="DJC168" s="14"/>
      <c r="DJD168" s="14"/>
      <c r="DJE168" s="14"/>
      <c r="DJF168" s="14"/>
      <c r="DJG168" s="14"/>
      <c r="DJH168" s="14"/>
      <c r="DJI168" s="14"/>
      <c r="DJJ168" s="14"/>
      <c r="DJK168" s="14"/>
      <c r="DJL168" s="14"/>
      <c r="DJM168" s="14"/>
      <c r="DJN168" s="14"/>
      <c r="DJO168" s="14"/>
      <c r="DJP168" s="14"/>
      <c r="DJQ168" s="14"/>
      <c r="DJR168" s="14"/>
      <c r="DJS168" s="14"/>
      <c r="DJT168" s="14"/>
      <c r="DJU168" s="14"/>
      <c r="DJV168" s="14"/>
      <c r="DJW168" s="14"/>
      <c r="DJX168" s="14"/>
      <c r="DJY168" s="14"/>
      <c r="DJZ168" s="14"/>
      <c r="DKA168" s="14"/>
      <c r="DKB168" s="14"/>
      <c r="DKC168" s="14"/>
      <c r="DKD168" s="14"/>
      <c r="DKE168" s="14"/>
      <c r="DKF168" s="14"/>
      <c r="DKG168" s="14"/>
      <c r="DKH168" s="14"/>
      <c r="DKI168" s="14"/>
      <c r="DKJ168" s="14"/>
      <c r="DKK168" s="14"/>
      <c r="DKL168" s="14"/>
      <c r="DKM168" s="14"/>
      <c r="DKN168" s="14"/>
      <c r="DKO168" s="14"/>
      <c r="DKP168" s="14"/>
      <c r="DKQ168" s="14"/>
      <c r="DKR168" s="14"/>
      <c r="DKS168" s="14"/>
      <c r="DKT168" s="14"/>
      <c r="DKU168" s="14"/>
      <c r="DKV168" s="14"/>
      <c r="DKW168" s="14"/>
      <c r="DKX168" s="14"/>
      <c r="DKY168" s="14"/>
      <c r="DKZ168" s="14"/>
      <c r="DLA168" s="14"/>
      <c r="DLB168" s="14"/>
      <c r="DLC168" s="14"/>
      <c r="DLD168" s="14"/>
      <c r="DLE168" s="14"/>
      <c r="DLF168" s="14"/>
      <c r="DLG168" s="14"/>
      <c r="DLH168" s="14"/>
      <c r="DLI168" s="14"/>
      <c r="DLJ168" s="14"/>
      <c r="DLK168" s="14"/>
      <c r="DLL168" s="14"/>
      <c r="DLM168" s="14"/>
      <c r="DLN168" s="14"/>
      <c r="DLO168" s="14"/>
      <c r="DLP168" s="14"/>
      <c r="DLQ168" s="14"/>
      <c r="DLR168" s="14"/>
      <c r="DLS168" s="14"/>
      <c r="DLT168" s="14"/>
      <c r="DLU168" s="14"/>
      <c r="DLV168" s="14"/>
      <c r="DLW168" s="14"/>
      <c r="DLX168" s="14"/>
      <c r="DLY168" s="14"/>
      <c r="DLZ168" s="14"/>
      <c r="DMA168" s="14"/>
      <c r="DMB168" s="14"/>
      <c r="DMC168" s="14"/>
      <c r="DMD168" s="14"/>
      <c r="DME168" s="14"/>
      <c r="DMF168" s="14"/>
      <c r="DMG168" s="14"/>
      <c r="DMH168" s="14"/>
      <c r="DMI168" s="14"/>
      <c r="DMJ168" s="14"/>
      <c r="DMK168" s="14"/>
      <c r="DML168" s="14"/>
      <c r="DMM168" s="14"/>
      <c r="DMN168" s="14"/>
      <c r="DMO168" s="14"/>
      <c r="DMP168" s="14"/>
      <c r="DMQ168" s="14"/>
      <c r="DMR168" s="14"/>
      <c r="DMS168" s="14"/>
      <c r="DMT168" s="14"/>
      <c r="DMU168" s="14"/>
      <c r="DMV168" s="14"/>
      <c r="DMW168" s="14"/>
      <c r="DMX168" s="14"/>
      <c r="DMY168" s="14"/>
      <c r="DMZ168" s="14"/>
      <c r="DNA168" s="14"/>
      <c r="DNB168" s="14"/>
      <c r="DNC168" s="14"/>
      <c r="DND168" s="14"/>
      <c r="DNE168" s="14"/>
      <c r="DNF168" s="14"/>
      <c r="DNG168" s="14"/>
      <c r="DNH168" s="14"/>
      <c r="DNI168" s="14"/>
      <c r="DNJ168" s="14"/>
      <c r="DNK168" s="14"/>
      <c r="DNL168" s="14"/>
      <c r="DNM168" s="14"/>
      <c r="DNN168" s="14"/>
      <c r="DNO168" s="14"/>
      <c r="DNP168" s="14"/>
      <c r="DNQ168" s="14"/>
      <c r="DNR168" s="14"/>
      <c r="DNS168" s="14"/>
      <c r="DNT168" s="14"/>
      <c r="DNU168" s="14"/>
      <c r="DNV168" s="14"/>
      <c r="DNW168" s="14"/>
      <c r="DNX168" s="14"/>
      <c r="DNY168" s="14"/>
      <c r="DNZ168" s="14"/>
      <c r="DOA168" s="14"/>
      <c r="DOB168" s="14"/>
      <c r="DOC168" s="14"/>
      <c r="DOD168" s="14"/>
      <c r="DOE168" s="14"/>
      <c r="DOF168" s="14"/>
      <c r="DOG168" s="14"/>
      <c r="DOH168" s="14"/>
      <c r="DOI168" s="14"/>
      <c r="DOJ168" s="14"/>
      <c r="DOK168" s="14"/>
      <c r="DOL168" s="14"/>
      <c r="DOM168" s="14"/>
      <c r="DON168" s="14"/>
      <c r="DOO168" s="14"/>
      <c r="DOP168" s="14"/>
      <c r="DOQ168" s="14"/>
      <c r="DOR168" s="14"/>
      <c r="DOS168" s="14"/>
      <c r="DOT168" s="14"/>
      <c r="DOU168" s="14"/>
      <c r="DOV168" s="14"/>
      <c r="DOW168" s="14"/>
      <c r="DOX168" s="14"/>
      <c r="DOY168" s="14"/>
      <c r="DOZ168" s="14"/>
      <c r="DPA168" s="14"/>
      <c r="DPB168" s="14"/>
      <c r="DPC168" s="14"/>
      <c r="DPD168" s="14"/>
      <c r="DPE168" s="14"/>
      <c r="DPF168" s="14"/>
      <c r="DPG168" s="14"/>
      <c r="DPH168" s="14"/>
      <c r="DPI168" s="14"/>
      <c r="DPJ168" s="14"/>
      <c r="DPK168" s="14"/>
      <c r="DPL168" s="14"/>
      <c r="DPM168" s="14"/>
      <c r="DPN168" s="14"/>
      <c r="DPO168" s="14"/>
      <c r="DPP168" s="14"/>
      <c r="DPQ168" s="14"/>
      <c r="DPR168" s="14"/>
      <c r="DPS168" s="14"/>
      <c r="DPT168" s="14"/>
      <c r="DPU168" s="14"/>
      <c r="DPV168" s="14"/>
      <c r="DPW168" s="14"/>
      <c r="DPX168" s="14"/>
      <c r="DPY168" s="14"/>
      <c r="DPZ168" s="14"/>
      <c r="DQA168" s="14"/>
      <c r="DQB168" s="14"/>
      <c r="DQC168" s="14"/>
      <c r="DQD168" s="14"/>
      <c r="DQE168" s="14"/>
      <c r="DQF168" s="14"/>
      <c r="DQG168" s="14"/>
      <c r="DQH168" s="14"/>
      <c r="DQI168" s="14"/>
      <c r="DQJ168" s="14"/>
      <c r="DQK168" s="14"/>
      <c r="DQL168" s="14"/>
      <c r="DQM168" s="14"/>
      <c r="DQN168" s="14"/>
      <c r="DQO168" s="14"/>
      <c r="DQP168" s="14"/>
      <c r="DQQ168" s="14"/>
      <c r="DQR168" s="14"/>
      <c r="DQS168" s="14"/>
      <c r="DQT168" s="14"/>
      <c r="DQU168" s="14"/>
      <c r="DQV168" s="14"/>
      <c r="DQW168" s="14"/>
      <c r="DQX168" s="14"/>
      <c r="DQY168" s="14"/>
      <c r="DQZ168" s="14"/>
      <c r="DRA168" s="14"/>
      <c r="DRB168" s="14"/>
      <c r="DRC168" s="14"/>
      <c r="DRD168" s="14"/>
      <c r="DRE168" s="14"/>
      <c r="DRF168" s="14"/>
      <c r="DRG168" s="14"/>
      <c r="DRH168" s="14"/>
      <c r="DRI168" s="14"/>
      <c r="DRJ168" s="14"/>
      <c r="DRK168" s="14"/>
      <c r="DRL168" s="14"/>
      <c r="DRM168" s="14"/>
      <c r="DRN168" s="14"/>
      <c r="DRO168" s="14"/>
      <c r="DRP168" s="14"/>
      <c r="DRQ168" s="14"/>
      <c r="DRR168" s="14"/>
      <c r="DRS168" s="14"/>
      <c r="DRT168" s="14"/>
      <c r="DRU168" s="14"/>
      <c r="DRV168" s="14"/>
      <c r="DRW168" s="14"/>
      <c r="DRX168" s="14"/>
      <c r="DRY168" s="14"/>
      <c r="DRZ168" s="14"/>
      <c r="DSA168" s="14"/>
      <c r="DSB168" s="14"/>
      <c r="DSC168" s="14"/>
      <c r="DSD168" s="14"/>
      <c r="DSE168" s="14"/>
      <c r="DSF168" s="14"/>
      <c r="DSG168" s="14"/>
      <c r="DSH168" s="14"/>
      <c r="DSI168" s="14"/>
      <c r="DSJ168" s="14"/>
      <c r="DSK168" s="14"/>
      <c r="DSL168" s="14"/>
      <c r="DSM168" s="14"/>
      <c r="DSN168" s="14"/>
      <c r="DSO168" s="14"/>
      <c r="DSP168" s="14"/>
      <c r="DSQ168" s="14"/>
      <c r="DSR168" s="14"/>
      <c r="DSS168" s="14"/>
      <c r="DST168" s="14"/>
      <c r="DSU168" s="14"/>
      <c r="DSV168" s="14"/>
      <c r="DSW168" s="14"/>
      <c r="DSX168" s="14"/>
      <c r="DSY168" s="14"/>
      <c r="DSZ168" s="14"/>
      <c r="DTA168" s="14"/>
      <c r="DTB168" s="14"/>
      <c r="DTC168" s="14"/>
      <c r="DTD168" s="14"/>
      <c r="DTE168" s="14"/>
      <c r="DTF168" s="14"/>
      <c r="DTG168" s="14"/>
      <c r="DTH168" s="14"/>
      <c r="DTI168" s="14"/>
      <c r="DTJ168" s="14"/>
      <c r="DTK168" s="14"/>
      <c r="DTL168" s="14"/>
      <c r="DTM168" s="14"/>
      <c r="DTN168" s="14"/>
      <c r="DTO168" s="14"/>
      <c r="DTP168" s="14"/>
      <c r="DTQ168" s="14"/>
      <c r="DTR168" s="14"/>
      <c r="DTS168" s="14"/>
      <c r="DTT168" s="14"/>
      <c r="DTU168" s="14"/>
      <c r="DTV168" s="14"/>
      <c r="DTW168" s="14"/>
      <c r="DTX168" s="14"/>
      <c r="DTY168" s="14"/>
      <c r="DTZ168" s="14"/>
      <c r="DUA168" s="14"/>
      <c r="DUB168" s="14"/>
      <c r="DUC168" s="14"/>
      <c r="DUD168" s="14"/>
      <c r="DUE168" s="14"/>
      <c r="DUF168" s="14"/>
      <c r="DUG168" s="14"/>
      <c r="DUH168" s="14"/>
      <c r="DUI168" s="14"/>
      <c r="DUJ168" s="14"/>
      <c r="DUK168" s="14"/>
      <c r="DUL168" s="14"/>
      <c r="DUM168" s="14"/>
      <c r="DUN168" s="14"/>
      <c r="DUO168" s="14"/>
      <c r="DUP168" s="14"/>
      <c r="DUQ168" s="14"/>
      <c r="DUR168" s="14"/>
      <c r="DUS168" s="14"/>
      <c r="DUT168" s="14"/>
      <c r="DUU168" s="14"/>
      <c r="DUV168" s="14"/>
      <c r="DUW168" s="14"/>
      <c r="DUX168" s="14"/>
      <c r="DUY168" s="14"/>
      <c r="DUZ168" s="14"/>
      <c r="DVA168" s="14"/>
      <c r="DVB168" s="14"/>
      <c r="DVC168" s="14"/>
      <c r="DVD168" s="14"/>
      <c r="DVE168" s="14"/>
      <c r="DVF168" s="14"/>
      <c r="DVG168" s="14"/>
      <c r="DVH168" s="14"/>
      <c r="DVI168" s="14"/>
      <c r="DVJ168" s="14"/>
      <c r="DVK168" s="14"/>
      <c r="DVL168" s="14"/>
      <c r="DVM168" s="14"/>
      <c r="DVN168" s="14"/>
      <c r="DVO168" s="14"/>
      <c r="DVP168" s="14"/>
      <c r="DVQ168" s="14"/>
      <c r="DVR168" s="14"/>
      <c r="DVS168" s="14"/>
      <c r="DVT168" s="14"/>
      <c r="DVU168" s="14"/>
      <c r="DVV168" s="14"/>
      <c r="DVW168" s="14"/>
      <c r="DVX168" s="14"/>
      <c r="DVY168" s="14"/>
      <c r="DVZ168" s="14"/>
      <c r="DWA168" s="14"/>
      <c r="DWB168" s="14"/>
      <c r="DWC168" s="14"/>
      <c r="DWD168" s="14"/>
      <c r="DWE168" s="14"/>
      <c r="DWF168" s="14"/>
      <c r="DWG168" s="14"/>
      <c r="DWH168" s="14"/>
      <c r="DWI168" s="14"/>
      <c r="DWJ168" s="14"/>
      <c r="DWK168" s="14"/>
      <c r="DWL168" s="14"/>
      <c r="DWM168" s="14"/>
      <c r="DWN168" s="14"/>
      <c r="DWO168" s="14"/>
      <c r="DWP168" s="14"/>
      <c r="DWQ168" s="14"/>
      <c r="DWR168" s="14"/>
      <c r="DWS168" s="14"/>
      <c r="DWT168" s="14"/>
      <c r="DWU168" s="14"/>
      <c r="DWV168" s="14"/>
      <c r="DWW168" s="14"/>
      <c r="DWX168" s="14"/>
      <c r="DWY168" s="14"/>
      <c r="DWZ168" s="14"/>
      <c r="DXA168" s="14"/>
      <c r="DXB168" s="14"/>
      <c r="DXC168" s="14"/>
      <c r="DXD168" s="14"/>
      <c r="DXE168" s="14"/>
      <c r="DXF168" s="14"/>
      <c r="DXG168" s="14"/>
      <c r="DXH168" s="14"/>
      <c r="DXI168" s="14"/>
      <c r="DXJ168" s="14"/>
      <c r="DXK168" s="14"/>
      <c r="DXL168" s="14"/>
      <c r="DXM168" s="14"/>
      <c r="DXN168" s="14"/>
      <c r="DXO168" s="14"/>
      <c r="DXP168" s="14"/>
      <c r="DXQ168" s="14"/>
      <c r="DXR168" s="14"/>
      <c r="DXS168" s="14"/>
      <c r="DXT168" s="14"/>
      <c r="DXU168" s="14"/>
      <c r="DXV168" s="14"/>
      <c r="DXW168" s="14"/>
      <c r="DXX168" s="14"/>
      <c r="DXY168" s="14"/>
      <c r="DXZ168" s="14"/>
      <c r="DYA168" s="14"/>
      <c r="DYB168" s="14"/>
      <c r="DYC168" s="14"/>
      <c r="DYD168" s="14"/>
      <c r="DYE168" s="14"/>
      <c r="DYF168" s="14"/>
      <c r="DYG168" s="14"/>
      <c r="DYH168" s="14"/>
      <c r="DYI168" s="14"/>
      <c r="DYJ168" s="14"/>
      <c r="DYK168" s="14"/>
      <c r="DYL168" s="14"/>
      <c r="DYM168" s="14"/>
      <c r="DYN168" s="14"/>
      <c r="DYO168" s="14"/>
      <c r="DYP168" s="14"/>
      <c r="DYQ168" s="14"/>
      <c r="DYR168" s="14"/>
      <c r="DYS168" s="14"/>
      <c r="DYT168" s="14"/>
      <c r="DYU168" s="14"/>
      <c r="DYV168" s="14"/>
      <c r="DYW168" s="14"/>
      <c r="DYX168" s="14"/>
      <c r="DYY168" s="14"/>
      <c r="DYZ168" s="14"/>
      <c r="DZA168" s="14"/>
      <c r="DZB168" s="14"/>
      <c r="DZC168" s="14"/>
      <c r="DZD168" s="14"/>
      <c r="DZE168" s="14"/>
      <c r="DZF168" s="14"/>
      <c r="DZG168" s="14"/>
      <c r="DZH168" s="14"/>
      <c r="DZI168" s="14"/>
      <c r="DZJ168" s="14"/>
      <c r="DZK168" s="14"/>
      <c r="DZL168" s="14"/>
      <c r="DZM168" s="14"/>
      <c r="DZN168" s="14"/>
      <c r="DZO168" s="14"/>
      <c r="DZP168" s="14"/>
      <c r="DZQ168" s="14"/>
      <c r="DZR168" s="14"/>
      <c r="DZS168" s="14"/>
      <c r="DZT168" s="14"/>
      <c r="DZU168" s="14"/>
      <c r="DZV168" s="14"/>
      <c r="DZW168" s="14"/>
      <c r="DZX168" s="14"/>
      <c r="DZY168" s="14"/>
      <c r="DZZ168" s="14"/>
      <c r="EAA168" s="14"/>
      <c r="EAB168" s="14"/>
      <c r="EAC168" s="14"/>
      <c r="EAD168" s="14"/>
      <c r="EAE168" s="14"/>
      <c r="EAF168" s="14"/>
      <c r="EAG168" s="14"/>
      <c r="EAH168" s="14"/>
      <c r="EAI168" s="14"/>
      <c r="EAJ168" s="14"/>
      <c r="EAK168" s="14"/>
      <c r="EAL168" s="14"/>
      <c r="EAM168" s="14"/>
      <c r="EAN168" s="14"/>
      <c r="EAO168" s="14"/>
      <c r="EAP168" s="14"/>
      <c r="EAQ168" s="14"/>
      <c r="EAR168" s="14"/>
      <c r="EAS168" s="14"/>
      <c r="EAT168" s="14"/>
      <c r="EAU168" s="14"/>
      <c r="EAV168" s="14"/>
      <c r="EAW168" s="14"/>
      <c r="EAX168" s="14"/>
      <c r="EAY168" s="14"/>
      <c r="EAZ168" s="14"/>
      <c r="EBA168" s="14"/>
      <c r="EBB168" s="14"/>
      <c r="EBC168" s="14"/>
      <c r="EBD168" s="14"/>
      <c r="EBE168" s="14"/>
      <c r="EBF168" s="14"/>
      <c r="EBG168" s="14"/>
      <c r="EBH168" s="14"/>
      <c r="EBI168" s="14"/>
      <c r="EBJ168" s="14"/>
      <c r="EBK168" s="14"/>
      <c r="EBL168" s="14"/>
      <c r="EBM168" s="14"/>
      <c r="EBN168" s="14"/>
      <c r="EBO168" s="14"/>
      <c r="EBP168" s="14"/>
      <c r="EBQ168" s="14"/>
      <c r="EBR168" s="14"/>
      <c r="EBS168" s="14"/>
      <c r="EBT168" s="14"/>
      <c r="EBU168" s="14"/>
      <c r="EBV168" s="14"/>
      <c r="EBW168" s="14"/>
      <c r="EBX168" s="14"/>
      <c r="EBY168" s="14"/>
      <c r="EBZ168" s="14"/>
      <c r="ECA168" s="14"/>
      <c r="ECB168" s="14"/>
      <c r="ECC168" s="14"/>
      <c r="ECD168" s="14"/>
      <c r="ECE168" s="14"/>
      <c r="ECF168" s="14"/>
      <c r="ECG168" s="14"/>
      <c r="ECH168" s="14"/>
      <c r="ECI168" s="14"/>
      <c r="ECJ168" s="14"/>
      <c r="ECK168" s="14"/>
      <c r="ECL168" s="14"/>
      <c r="ECM168" s="14"/>
      <c r="ECN168" s="14"/>
      <c r="ECO168" s="14"/>
      <c r="ECP168" s="14"/>
      <c r="ECQ168" s="14"/>
      <c r="ECR168" s="14"/>
      <c r="ECS168" s="14"/>
      <c r="ECT168" s="14"/>
      <c r="ECU168" s="14"/>
      <c r="ECV168" s="14"/>
      <c r="ECW168" s="14"/>
      <c r="ECX168" s="14"/>
      <c r="ECY168" s="14"/>
      <c r="ECZ168" s="14"/>
      <c r="EDA168" s="14"/>
      <c r="EDB168" s="14"/>
      <c r="EDC168" s="14"/>
      <c r="EDD168" s="14"/>
      <c r="EDE168" s="14"/>
      <c r="EDF168" s="14"/>
      <c r="EDG168" s="14"/>
      <c r="EDH168" s="14"/>
      <c r="EDI168" s="14"/>
      <c r="EDJ168" s="14"/>
      <c r="EDK168" s="14"/>
      <c r="EDL168" s="14"/>
      <c r="EDM168" s="14"/>
      <c r="EDN168" s="14"/>
      <c r="EDO168" s="14"/>
      <c r="EDP168" s="14"/>
      <c r="EDQ168" s="14"/>
      <c r="EDR168" s="14"/>
      <c r="EDS168" s="14"/>
      <c r="EDT168" s="14"/>
      <c r="EDU168" s="14"/>
      <c r="EDV168" s="14"/>
      <c r="EDW168" s="14"/>
      <c r="EDX168" s="14"/>
      <c r="EDY168" s="14"/>
      <c r="EDZ168" s="14"/>
      <c r="EEA168" s="14"/>
      <c r="EEB168" s="14"/>
      <c r="EEC168" s="14"/>
      <c r="EED168" s="14"/>
      <c r="EEE168" s="14"/>
      <c r="EEF168" s="14"/>
      <c r="EEG168" s="14"/>
      <c r="EEH168" s="14"/>
      <c r="EEI168" s="14"/>
      <c r="EEJ168" s="14"/>
      <c r="EEK168" s="14"/>
      <c r="EEL168" s="14"/>
      <c r="EEM168" s="14"/>
      <c r="EEN168" s="14"/>
      <c r="EEO168" s="14"/>
      <c r="EEP168" s="14"/>
      <c r="EEQ168" s="14"/>
      <c r="EER168" s="14"/>
      <c r="EES168" s="14"/>
      <c r="EET168" s="14"/>
      <c r="EEU168" s="14"/>
      <c r="EEV168" s="14"/>
      <c r="EEW168" s="14"/>
      <c r="EEX168" s="14"/>
      <c r="EEY168" s="14"/>
      <c r="EEZ168" s="14"/>
      <c r="EFA168" s="14"/>
      <c r="EFB168" s="14"/>
      <c r="EFC168" s="14"/>
      <c r="EFD168" s="14"/>
      <c r="EFE168" s="14"/>
      <c r="EFF168" s="14"/>
      <c r="EFG168" s="14"/>
      <c r="EFH168" s="14"/>
      <c r="EFI168" s="14"/>
      <c r="EFJ168" s="14"/>
      <c r="EFK168" s="14"/>
      <c r="EFL168" s="14"/>
      <c r="EFM168" s="14"/>
      <c r="EFN168" s="14"/>
      <c r="EFO168" s="14"/>
      <c r="EFP168" s="14"/>
      <c r="EFQ168" s="14"/>
      <c r="EFR168" s="14"/>
      <c r="EFS168" s="14"/>
      <c r="EFT168" s="14"/>
      <c r="EFU168" s="14"/>
      <c r="EFV168" s="14"/>
      <c r="EFW168" s="14"/>
      <c r="EFX168" s="14"/>
      <c r="EFY168" s="14"/>
      <c r="EFZ168" s="14"/>
      <c r="EGA168" s="14"/>
      <c r="EGB168" s="14"/>
      <c r="EGC168" s="14"/>
      <c r="EGD168" s="14"/>
      <c r="EGE168" s="14"/>
      <c r="EGF168" s="14"/>
      <c r="EGG168" s="14"/>
      <c r="EGH168" s="14"/>
      <c r="EGI168" s="14"/>
      <c r="EGJ168" s="14"/>
      <c r="EGK168" s="14"/>
      <c r="EGL168" s="14"/>
      <c r="EGM168" s="14"/>
      <c r="EGN168" s="14"/>
      <c r="EGO168" s="14"/>
      <c r="EGP168" s="14"/>
      <c r="EGQ168" s="14"/>
      <c r="EGR168" s="14"/>
      <c r="EGS168" s="14"/>
      <c r="EGT168" s="14"/>
      <c r="EGU168" s="14"/>
      <c r="EGV168" s="14"/>
      <c r="EGW168" s="14"/>
      <c r="EGX168" s="14"/>
      <c r="EGY168" s="14"/>
      <c r="EGZ168" s="14"/>
      <c r="EHA168" s="14"/>
      <c r="EHB168" s="14"/>
      <c r="EHC168" s="14"/>
      <c r="EHD168" s="14"/>
      <c r="EHE168" s="14"/>
      <c r="EHF168" s="14"/>
      <c r="EHG168" s="14"/>
      <c r="EHH168" s="14"/>
      <c r="EHI168" s="14"/>
      <c r="EHJ168" s="14"/>
      <c r="EHK168" s="14"/>
      <c r="EHL168" s="14"/>
      <c r="EHM168" s="14"/>
      <c r="EHN168" s="14"/>
      <c r="EHO168" s="14"/>
      <c r="EHP168" s="14"/>
      <c r="EHQ168" s="14"/>
      <c r="EHR168" s="14"/>
      <c r="EHS168" s="14"/>
      <c r="EHT168" s="14"/>
      <c r="EHU168" s="14"/>
      <c r="EHV168" s="14"/>
      <c r="EHW168" s="14"/>
      <c r="EHX168" s="14"/>
      <c r="EHY168" s="14"/>
      <c r="EHZ168" s="14"/>
      <c r="EIA168" s="14"/>
      <c r="EIB168" s="14"/>
      <c r="EIC168" s="14"/>
      <c r="EID168" s="14"/>
      <c r="EIE168" s="14"/>
      <c r="EIF168" s="14"/>
      <c r="EIG168" s="14"/>
      <c r="EIH168" s="14"/>
      <c r="EII168" s="14"/>
      <c r="EIJ168" s="14"/>
      <c r="EIK168" s="14"/>
      <c r="EIL168" s="14"/>
      <c r="EIM168" s="14"/>
      <c r="EIN168" s="14"/>
      <c r="EIO168" s="14"/>
      <c r="EIP168" s="14"/>
      <c r="EIQ168" s="14"/>
      <c r="EIR168" s="14"/>
      <c r="EIS168" s="14"/>
      <c r="EIT168" s="14"/>
      <c r="EIU168" s="14"/>
      <c r="EIV168" s="14"/>
      <c r="EIW168" s="14"/>
      <c r="EIX168" s="14"/>
      <c r="EIY168" s="14"/>
      <c r="EIZ168" s="14"/>
      <c r="EJA168" s="14"/>
      <c r="EJB168" s="14"/>
      <c r="EJC168" s="14"/>
      <c r="EJD168" s="14"/>
      <c r="EJE168" s="14"/>
      <c r="EJF168" s="14"/>
      <c r="EJG168" s="14"/>
      <c r="EJH168" s="14"/>
      <c r="EJI168" s="14"/>
      <c r="EJJ168" s="14"/>
      <c r="EJK168" s="14"/>
      <c r="EJL168" s="14"/>
      <c r="EJM168" s="14"/>
      <c r="EJN168" s="14"/>
      <c r="EJO168" s="14"/>
      <c r="EJP168" s="14"/>
      <c r="EJQ168" s="14"/>
      <c r="EJR168" s="14"/>
      <c r="EJS168" s="14"/>
      <c r="EJT168" s="14"/>
      <c r="EJU168" s="14"/>
      <c r="EJV168" s="14"/>
      <c r="EJW168" s="14"/>
      <c r="EJX168" s="14"/>
      <c r="EJY168" s="14"/>
      <c r="EJZ168" s="14"/>
      <c r="EKA168" s="14"/>
      <c r="EKB168" s="14"/>
      <c r="EKC168" s="14"/>
      <c r="EKD168" s="14"/>
      <c r="EKE168" s="14"/>
      <c r="EKF168" s="14"/>
      <c r="EKG168" s="14"/>
      <c r="EKH168" s="14"/>
      <c r="EKI168" s="14"/>
      <c r="EKJ168" s="14"/>
      <c r="EKK168" s="14"/>
      <c r="EKL168" s="14"/>
      <c r="EKM168" s="14"/>
      <c r="EKN168" s="14"/>
      <c r="EKO168" s="14"/>
      <c r="EKP168" s="14"/>
      <c r="EKQ168" s="14"/>
      <c r="EKR168" s="14"/>
      <c r="EKS168" s="14"/>
      <c r="EKT168" s="14"/>
      <c r="EKU168" s="14"/>
      <c r="EKV168" s="14"/>
      <c r="EKW168" s="14"/>
      <c r="EKX168" s="14"/>
      <c r="EKY168" s="14"/>
      <c r="EKZ168" s="14"/>
      <c r="ELA168" s="14"/>
      <c r="ELB168" s="14"/>
      <c r="ELC168" s="14"/>
      <c r="ELD168" s="14"/>
      <c r="ELE168" s="14"/>
      <c r="ELF168" s="14"/>
      <c r="ELG168" s="14"/>
      <c r="ELH168" s="14"/>
      <c r="ELI168" s="14"/>
      <c r="ELJ168" s="14"/>
      <c r="ELK168" s="14"/>
      <c r="ELL168" s="14"/>
      <c r="ELM168" s="14"/>
      <c r="ELN168" s="14"/>
      <c r="ELO168" s="14"/>
      <c r="ELP168" s="14"/>
      <c r="ELQ168" s="14"/>
      <c r="ELR168" s="14"/>
      <c r="ELS168" s="14"/>
      <c r="ELT168" s="14"/>
      <c r="ELU168" s="14"/>
      <c r="ELV168" s="14"/>
      <c r="ELW168" s="14"/>
      <c r="ELX168" s="14"/>
      <c r="ELY168" s="14"/>
      <c r="ELZ168" s="14"/>
      <c r="EMA168" s="14"/>
      <c r="EMB168" s="14"/>
      <c r="EMC168" s="14"/>
      <c r="EMD168" s="14"/>
      <c r="EME168" s="14"/>
      <c r="EMF168" s="14"/>
      <c r="EMG168" s="14"/>
      <c r="EMH168" s="14"/>
      <c r="EMI168" s="14"/>
      <c r="EMJ168" s="14"/>
      <c r="EMK168" s="14"/>
      <c r="EML168" s="14"/>
      <c r="EMM168" s="14"/>
      <c r="EMN168" s="14"/>
      <c r="EMO168" s="14"/>
      <c r="EMP168" s="14"/>
      <c r="EMQ168" s="14"/>
      <c r="EMR168" s="14"/>
      <c r="EMS168" s="14"/>
      <c r="EMT168" s="14"/>
      <c r="EMU168" s="14"/>
      <c r="EMV168" s="14"/>
      <c r="EMW168" s="14"/>
      <c r="EMX168" s="14"/>
      <c r="EMY168" s="14"/>
      <c r="EMZ168" s="14"/>
      <c r="ENA168" s="14"/>
      <c r="ENB168" s="14"/>
      <c r="ENC168" s="14"/>
      <c r="END168" s="14"/>
      <c r="ENE168" s="14"/>
      <c r="ENF168" s="14"/>
      <c r="ENG168" s="14"/>
      <c r="ENH168" s="14"/>
      <c r="ENI168" s="14"/>
      <c r="ENJ168" s="14"/>
      <c r="ENK168" s="14"/>
      <c r="ENL168" s="14"/>
      <c r="ENM168" s="14"/>
      <c r="ENN168" s="14"/>
      <c r="ENO168" s="14"/>
      <c r="ENP168" s="14"/>
      <c r="ENQ168" s="14"/>
      <c r="ENR168" s="14"/>
      <c r="ENS168" s="14"/>
      <c r="ENT168" s="14"/>
      <c r="ENU168" s="14"/>
      <c r="ENV168" s="14"/>
      <c r="ENW168" s="14"/>
      <c r="ENX168" s="14"/>
      <c r="ENY168" s="14"/>
      <c r="ENZ168" s="14"/>
      <c r="EOA168" s="14"/>
      <c r="EOB168" s="14"/>
      <c r="EOC168" s="14"/>
      <c r="EOD168" s="14"/>
      <c r="EOE168" s="14"/>
      <c r="EOF168" s="14"/>
      <c r="EOG168" s="14"/>
      <c r="EOH168" s="14"/>
      <c r="EOI168" s="14"/>
      <c r="EOJ168" s="14"/>
      <c r="EOK168" s="14"/>
      <c r="EOL168" s="14"/>
      <c r="EOM168" s="14"/>
      <c r="EON168" s="14"/>
      <c r="EOO168" s="14"/>
      <c r="EOP168" s="14"/>
      <c r="EOQ168" s="14"/>
      <c r="EOR168" s="14"/>
      <c r="EOS168" s="14"/>
      <c r="EOT168" s="14"/>
      <c r="EOU168" s="14"/>
      <c r="EOV168" s="14"/>
      <c r="EOW168" s="14"/>
      <c r="EOX168" s="14"/>
      <c r="EOY168" s="14"/>
      <c r="EOZ168" s="14"/>
      <c r="EPA168" s="14"/>
      <c r="EPB168" s="14"/>
      <c r="EPC168" s="14"/>
      <c r="EPD168" s="14"/>
      <c r="EPE168" s="14"/>
      <c r="EPF168" s="14"/>
      <c r="EPG168" s="14"/>
      <c r="EPH168" s="14"/>
      <c r="EPI168" s="14"/>
      <c r="EPJ168" s="14"/>
      <c r="EPK168" s="14"/>
      <c r="EPL168" s="14"/>
      <c r="EPM168" s="14"/>
      <c r="EPN168" s="14"/>
      <c r="EPO168" s="14"/>
      <c r="EPP168" s="14"/>
      <c r="EPQ168" s="14"/>
      <c r="EPR168" s="14"/>
      <c r="EPS168" s="14"/>
      <c r="EPT168" s="14"/>
      <c r="EPU168" s="14"/>
      <c r="EPV168" s="14"/>
      <c r="EPW168" s="14"/>
      <c r="EPX168" s="14"/>
      <c r="EPY168" s="14"/>
      <c r="EPZ168" s="14"/>
      <c r="EQA168" s="14"/>
      <c r="EQB168" s="14"/>
      <c r="EQC168" s="14"/>
      <c r="EQD168" s="14"/>
      <c r="EQE168" s="14"/>
      <c r="EQF168" s="14"/>
      <c r="EQG168" s="14"/>
      <c r="EQH168" s="14"/>
      <c r="EQI168" s="14"/>
      <c r="EQJ168" s="14"/>
      <c r="EQK168" s="14"/>
      <c r="EQL168" s="14"/>
      <c r="EQM168" s="14"/>
      <c r="EQN168" s="14"/>
      <c r="EQO168" s="14"/>
      <c r="EQP168" s="14"/>
      <c r="EQQ168" s="14"/>
      <c r="EQR168" s="14"/>
      <c r="EQS168" s="14"/>
      <c r="EQT168" s="14"/>
      <c r="EQU168" s="14"/>
      <c r="EQV168" s="14"/>
      <c r="EQW168" s="14"/>
      <c r="EQX168" s="14"/>
      <c r="EQY168" s="14"/>
      <c r="EQZ168" s="14"/>
      <c r="ERA168" s="14"/>
      <c r="ERB168" s="14"/>
      <c r="ERC168" s="14"/>
      <c r="ERD168" s="14"/>
      <c r="ERE168" s="14"/>
      <c r="ERF168" s="14"/>
      <c r="ERG168" s="14"/>
      <c r="ERH168" s="14"/>
      <c r="ERI168" s="14"/>
      <c r="ERJ168" s="14"/>
      <c r="ERK168" s="14"/>
      <c r="ERL168" s="14"/>
      <c r="ERM168" s="14"/>
      <c r="ERN168" s="14"/>
      <c r="ERO168" s="14"/>
      <c r="ERP168" s="14"/>
      <c r="ERQ168" s="14"/>
      <c r="ERR168" s="14"/>
      <c r="ERS168" s="14"/>
      <c r="ERT168" s="14"/>
      <c r="ERU168" s="14"/>
      <c r="ERV168" s="14"/>
      <c r="ERW168" s="14"/>
      <c r="ERX168" s="14"/>
      <c r="ERY168" s="14"/>
      <c r="ERZ168" s="14"/>
      <c r="ESA168" s="14"/>
      <c r="ESB168" s="14"/>
      <c r="ESC168" s="14"/>
      <c r="ESD168" s="14"/>
      <c r="ESE168" s="14"/>
      <c r="ESF168" s="14"/>
      <c r="ESG168" s="14"/>
      <c r="ESH168" s="14"/>
      <c r="ESI168" s="14"/>
      <c r="ESJ168" s="14"/>
      <c r="ESK168" s="14"/>
      <c r="ESL168" s="14"/>
      <c r="ESM168" s="14"/>
      <c r="ESN168" s="14"/>
      <c r="ESO168" s="14"/>
      <c r="ESP168" s="14"/>
      <c r="ESQ168" s="14"/>
      <c r="ESR168" s="14"/>
      <c r="ESS168" s="14"/>
      <c r="EST168" s="14"/>
      <c r="ESU168" s="14"/>
      <c r="ESV168" s="14"/>
      <c r="ESW168" s="14"/>
      <c r="ESX168" s="14"/>
      <c r="ESY168" s="14"/>
      <c r="ESZ168" s="14"/>
      <c r="ETA168" s="14"/>
      <c r="ETB168" s="14"/>
      <c r="ETC168" s="14"/>
      <c r="ETD168" s="14"/>
      <c r="ETE168" s="14"/>
      <c r="ETF168" s="14"/>
      <c r="ETG168" s="14"/>
      <c r="ETH168" s="14"/>
      <c r="ETI168" s="14"/>
      <c r="ETJ168" s="14"/>
      <c r="ETK168" s="14"/>
      <c r="ETL168" s="14"/>
      <c r="ETM168" s="14"/>
      <c r="ETN168" s="14"/>
      <c r="ETO168" s="14"/>
      <c r="ETP168" s="14"/>
      <c r="ETQ168" s="14"/>
      <c r="ETR168" s="14"/>
      <c r="ETS168" s="14"/>
      <c r="ETT168" s="14"/>
      <c r="ETU168" s="14"/>
      <c r="ETV168" s="14"/>
      <c r="ETW168" s="14"/>
      <c r="ETX168" s="14"/>
      <c r="ETY168" s="14"/>
      <c r="ETZ168" s="14"/>
      <c r="EUA168" s="14"/>
      <c r="EUB168" s="14"/>
      <c r="EUC168" s="14"/>
      <c r="EUD168" s="14"/>
      <c r="EUE168" s="14"/>
      <c r="EUF168" s="14"/>
      <c r="EUG168" s="14"/>
      <c r="EUH168" s="14"/>
      <c r="EUI168" s="14"/>
      <c r="EUJ168" s="14"/>
      <c r="EUK168" s="14"/>
      <c r="EUL168" s="14"/>
      <c r="EUM168" s="14"/>
      <c r="EUN168" s="14"/>
      <c r="EUO168" s="14"/>
      <c r="EUP168" s="14"/>
      <c r="EUQ168" s="14"/>
      <c r="EUR168" s="14"/>
      <c r="EUS168" s="14"/>
      <c r="EUT168" s="14"/>
      <c r="EUU168" s="14"/>
      <c r="EUV168" s="14"/>
      <c r="EUW168" s="14"/>
      <c r="EUX168" s="14"/>
      <c r="EUY168" s="14"/>
      <c r="EUZ168" s="14"/>
      <c r="EVA168" s="14"/>
      <c r="EVB168" s="14"/>
      <c r="EVC168" s="14"/>
      <c r="EVD168" s="14"/>
      <c r="EVE168" s="14"/>
      <c r="EVF168" s="14"/>
      <c r="EVG168" s="14"/>
      <c r="EVH168" s="14"/>
      <c r="EVI168" s="14"/>
      <c r="EVJ168" s="14"/>
      <c r="EVK168" s="14"/>
      <c r="EVL168" s="14"/>
      <c r="EVM168" s="14"/>
      <c r="EVN168" s="14"/>
      <c r="EVO168" s="14"/>
      <c r="EVP168" s="14"/>
      <c r="EVQ168" s="14"/>
      <c r="EVR168" s="14"/>
      <c r="EVS168" s="14"/>
      <c r="EVT168" s="14"/>
      <c r="EVU168" s="14"/>
      <c r="EVV168" s="14"/>
      <c r="EVW168" s="14"/>
      <c r="EVX168" s="14"/>
      <c r="EVY168" s="14"/>
      <c r="EVZ168" s="14"/>
      <c r="EWA168" s="14"/>
      <c r="EWB168" s="14"/>
      <c r="EWC168" s="14"/>
      <c r="EWD168" s="14"/>
      <c r="EWE168" s="14"/>
      <c r="EWF168" s="14"/>
      <c r="EWG168" s="14"/>
      <c r="EWH168" s="14"/>
      <c r="EWI168" s="14"/>
      <c r="EWJ168" s="14"/>
      <c r="EWK168" s="14"/>
      <c r="EWL168" s="14"/>
      <c r="EWM168" s="14"/>
      <c r="EWN168" s="14"/>
      <c r="EWO168" s="14"/>
      <c r="EWP168" s="14"/>
      <c r="EWQ168" s="14"/>
      <c r="EWR168" s="14"/>
      <c r="EWS168" s="14"/>
      <c r="EWT168" s="14"/>
      <c r="EWU168" s="14"/>
      <c r="EWV168" s="14"/>
      <c r="EWW168" s="14"/>
      <c r="EWX168" s="14"/>
      <c r="EWY168" s="14"/>
      <c r="EWZ168" s="14"/>
      <c r="EXA168" s="14"/>
      <c r="EXB168" s="14"/>
      <c r="EXC168" s="14"/>
      <c r="EXD168" s="14"/>
      <c r="EXE168" s="14"/>
      <c r="EXF168" s="14"/>
      <c r="EXG168" s="14"/>
      <c r="EXH168" s="14"/>
      <c r="EXI168" s="14"/>
      <c r="EXJ168" s="14"/>
      <c r="EXK168" s="14"/>
      <c r="EXL168" s="14"/>
      <c r="EXM168" s="14"/>
      <c r="EXN168" s="14"/>
      <c r="EXO168" s="14"/>
      <c r="EXP168" s="14"/>
      <c r="EXQ168" s="14"/>
      <c r="EXR168" s="14"/>
      <c r="EXS168" s="14"/>
      <c r="EXT168" s="14"/>
      <c r="EXU168" s="14"/>
      <c r="EXV168" s="14"/>
      <c r="EXW168" s="14"/>
      <c r="EXX168" s="14"/>
      <c r="EXY168" s="14"/>
      <c r="EXZ168" s="14"/>
      <c r="EYA168" s="14"/>
      <c r="EYB168" s="14"/>
      <c r="EYC168" s="14"/>
      <c r="EYD168" s="14"/>
      <c r="EYE168" s="14"/>
      <c r="EYF168" s="14"/>
      <c r="EYG168" s="14"/>
      <c r="EYH168" s="14"/>
      <c r="EYI168" s="14"/>
      <c r="EYJ168" s="14"/>
      <c r="EYK168" s="14"/>
      <c r="EYL168" s="14"/>
      <c r="EYM168" s="14"/>
      <c r="EYN168" s="14"/>
      <c r="EYO168" s="14"/>
      <c r="EYP168" s="14"/>
      <c r="EYQ168" s="14"/>
      <c r="EYR168" s="14"/>
      <c r="EYS168" s="14"/>
      <c r="EYT168" s="14"/>
      <c r="EYU168" s="14"/>
      <c r="EYV168" s="14"/>
      <c r="EYW168" s="14"/>
      <c r="EYX168" s="14"/>
      <c r="EYY168" s="14"/>
      <c r="EYZ168" s="14"/>
      <c r="EZA168" s="14"/>
      <c r="EZB168" s="14"/>
      <c r="EZC168" s="14"/>
      <c r="EZD168" s="14"/>
      <c r="EZE168" s="14"/>
      <c r="EZF168" s="14"/>
      <c r="EZG168" s="14"/>
      <c r="EZH168" s="14"/>
      <c r="EZI168" s="14"/>
      <c r="EZJ168" s="14"/>
      <c r="EZK168" s="14"/>
      <c r="EZL168" s="14"/>
      <c r="EZM168" s="14"/>
      <c r="EZN168" s="14"/>
      <c r="EZO168" s="14"/>
      <c r="EZP168" s="14"/>
      <c r="EZQ168" s="14"/>
      <c r="EZR168" s="14"/>
      <c r="EZS168" s="14"/>
      <c r="EZT168" s="14"/>
      <c r="EZU168" s="14"/>
      <c r="EZV168" s="14"/>
      <c r="EZW168" s="14"/>
      <c r="EZX168" s="14"/>
      <c r="EZY168" s="14"/>
      <c r="EZZ168" s="14"/>
      <c r="FAA168" s="14"/>
      <c r="FAB168" s="14"/>
      <c r="FAC168" s="14"/>
      <c r="FAD168" s="14"/>
      <c r="FAE168" s="14"/>
      <c r="FAF168" s="14"/>
      <c r="FAG168" s="14"/>
      <c r="FAH168" s="14"/>
      <c r="FAI168" s="14"/>
      <c r="FAJ168" s="14"/>
      <c r="FAK168" s="14"/>
      <c r="FAL168" s="14"/>
      <c r="FAM168" s="14"/>
      <c r="FAN168" s="14"/>
      <c r="FAO168" s="14"/>
      <c r="FAP168" s="14"/>
      <c r="FAQ168" s="14"/>
      <c r="FAR168" s="14"/>
      <c r="FAS168" s="14"/>
      <c r="FAT168" s="14"/>
      <c r="FAU168" s="14"/>
      <c r="FAV168" s="14"/>
      <c r="FAW168" s="14"/>
      <c r="FAX168" s="14"/>
      <c r="FAY168" s="14"/>
      <c r="FAZ168" s="14"/>
      <c r="FBA168" s="14"/>
      <c r="FBB168" s="14"/>
      <c r="FBC168" s="14"/>
      <c r="FBD168" s="14"/>
      <c r="FBE168" s="14"/>
      <c r="FBF168" s="14"/>
      <c r="FBG168" s="14"/>
      <c r="FBH168" s="14"/>
      <c r="FBI168" s="14"/>
      <c r="FBJ168" s="14"/>
      <c r="FBK168" s="14"/>
      <c r="FBL168" s="14"/>
      <c r="FBM168" s="14"/>
      <c r="FBN168" s="14"/>
      <c r="FBO168" s="14"/>
      <c r="FBP168" s="14"/>
      <c r="FBQ168" s="14"/>
      <c r="FBR168" s="14"/>
      <c r="FBS168" s="14"/>
      <c r="FBT168" s="14"/>
      <c r="FBU168" s="14"/>
      <c r="FBV168" s="14"/>
      <c r="FBW168" s="14"/>
      <c r="FBX168" s="14"/>
      <c r="FBY168" s="14"/>
      <c r="FBZ168" s="14"/>
      <c r="FCA168" s="14"/>
      <c r="FCB168" s="14"/>
      <c r="FCC168" s="14"/>
      <c r="FCD168" s="14"/>
      <c r="FCE168" s="14"/>
      <c r="FCF168" s="14"/>
      <c r="FCG168" s="14"/>
      <c r="FCH168" s="14"/>
      <c r="FCI168" s="14"/>
      <c r="FCJ168" s="14"/>
      <c r="FCK168" s="14"/>
      <c r="FCL168" s="14"/>
      <c r="FCM168" s="14"/>
      <c r="FCN168" s="14"/>
      <c r="FCO168" s="14"/>
      <c r="FCP168" s="14"/>
      <c r="FCQ168" s="14"/>
      <c r="FCR168" s="14"/>
      <c r="FCS168" s="14"/>
      <c r="FCT168" s="14"/>
      <c r="FCU168" s="14"/>
      <c r="FCV168" s="14"/>
      <c r="FCW168" s="14"/>
      <c r="FCX168" s="14"/>
      <c r="FCY168" s="14"/>
      <c r="FCZ168" s="14"/>
      <c r="FDA168" s="14"/>
      <c r="FDB168" s="14"/>
      <c r="FDC168" s="14"/>
      <c r="FDD168" s="14"/>
      <c r="FDE168" s="14"/>
      <c r="FDF168" s="14"/>
      <c r="FDG168" s="14"/>
      <c r="FDH168" s="14"/>
      <c r="FDI168" s="14"/>
      <c r="FDJ168" s="14"/>
      <c r="FDK168" s="14"/>
      <c r="FDL168" s="14"/>
      <c r="FDM168" s="14"/>
      <c r="FDN168" s="14"/>
      <c r="FDO168" s="14"/>
      <c r="FDP168" s="14"/>
      <c r="FDQ168" s="14"/>
      <c r="FDR168" s="14"/>
      <c r="FDS168" s="14"/>
      <c r="FDT168" s="14"/>
      <c r="FDU168" s="14"/>
      <c r="FDV168" s="14"/>
      <c r="FDW168" s="14"/>
      <c r="FDX168" s="14"/>
      <c r="FDY168" s="14"/>
      <c r="FDZ168" s="14"/>
      <c r="FEA168" s="14"/>
      <c r="FEB168" s="14"/>
      <c r="FEC168" s="14"/>
      <c r="FED168" s="14"/>
      <c r="FEE168" s="14"/>
      <c r="FEF168" s="14"/>
      <c r="FEG168" s="14"/>
      <c r="FEH168" s="14"/>
      <c r="FEI168" s="14"/>
      <c r="FEJ168" s="14"/>
      <c r="FEK168" s="14"/>
      <c r="FEL168" s="14"/>
      <c r="FEM168" s="14"/>
      <c r="FEN168" s="14"/>
      <c r="FEO168" s="14"/>
      <c r="FEP168" s="14"/>
      <c r="FEQ168" s="14"/>
      <c r="FER168" s="14"/>
      <c r="FES168" s="14"/>
      <c r="FET168" s="14"/>
      <c r="FEU168" s="14"/>
      <c r="FEV168" s="14"/>
      <c r="FEW168" s="14"/>
      <c r="FEX168" s="14"/>
      <c r="FEY168" s="14"/>
      <c r="FEZ168" s="14"/>
      <c r="FFA168" s="14"/>
      <c r="FFB168" s="14"/>
      <c r="FFC168" s="14"/>
      <c r="FFD168" s="14"/>
      <c r="FFE168" s="14"/>
      <c r="FFF168" s="14"/>
      <c r="FFG168" s="14"/>
      <c r="FFH168" s="14"/>
      <c r="FFI168" s="14"/>
      <c r="FFJ168" s="14"/>
      <c r="FFK168" s="14"/>
      <c r="FFL168" s="14"/>
      <c r="FFM168" s="14"/>
      <c r="FFN168" s="14"/>
      <c r="FFO168" s="14"/>
      <c r="FFP168" s="14"/>
      <c r="FFQ168" s="14"/>
      <c r="FFR168" s="14"/>
      <c r="FFS168" s="14"/>
      <c r="FFT168" s="14"/>
      <c r="FFU168" s="14"/>
      <c r="FFV168" s="14"/>
      <c r="FFW168" s="14"/>
      <c r="FFX168" s="14"/>
      <c r="FFY168" s="14"/>
      <c r="FFZ168" s="14"/>
      <c r="FGA168" s="14"/>
      <c r="FGB168" s="14"/>
      <c r="FGC168" s="14"/>
      <c r="FGD168" s="14"/>
      <c r="FGE168" s="14"/>
      <c r="FGF168" s="14"/>
      <c r="FGG168" s="14"/>
      <c r="FGH168" s="14"/>
      <c r="FGI168" s="14"/>
      <c r="FGJ168" s="14"/>
      <c r="FGK168" s="14"/>
      <c r="FGL168" s="14"/>
      <c r="FGM168" s="14"/>
      <c r="FGN168" s="14"/>
      <c r="FGO168" s="14"/>
      <c r="FGP168" s="14"/>
      <c r="FGQ168" s="14"/>
      <c r="FGR168" s="14"/>
      <c r="FGS168" s="14"/>
      <c r="FGT168" s="14"/>
      <c r="FGU168" s="14"/>
      <c r="FGV168" s="14"/>
      <c r="FGW168" s="14"/>
      <c r="FGX168" s="14"/>
      <c r="FGY168" s="14"/>
      <c r="FGZ168" s="14"/>
      <c r="FHA168" s="14"/>
      <c r="FHB168" s="14"/>
      <c r="FHC168" s="14"/>
      <c r="FHD168" s="14"/>
      <c r="FHE168" s="14"/>
      <c r="FHF168" s="14"/>
      <c r="FHG168" s="14"/>
      <c r="FHH168" s="14"/>
      <c r="FHI168" s="14"/>
      <c r="FHJ168" s="14"/>
      <c r="FHK168" s="14"/>
      <c r="FHL168" s="14"/>
      <c r="FHM168" s="14"/>
      <c r="FHN168" s="14"/>
      <c r="FHO168" s="14"/>
      <c r="FHP168" s="14"/>
      <c r="FHQ168" s="14"/>
      <c r="FHR168" s="14"/>
      <c r="FHS168" s="14"/>
      <c r="FHT168" s="14"/>
      <c r="FHU168" s="14"/>
      <c r="FHV168" s="14"/>
      <c r="FHW168" s="14"/>
      <c r="FHX168" s="14"/>
      <c r="FHY168" s="14"/>
      <c r="FHZ168" s="14"/>
      <c r="FIA168" s="14"/>
      <c r="FIB168" s="14"/>
      <c r="FIC168" s="14"/>
      <c r="FID168" s="14"/>
      <c r="FIE168" s="14"/>
      <c r="FIF168" s="14"/>
      <c r="FIG168" s="14"/>
      <c r="FIH168" s="14"/>
      <c r="FII168" s="14"/>
      <c r="FIJ168" s="14"/>
      <c r="FIK168" s="14"/>
      <c r="FIL168" s="14"/>
      <c r="FIM168" s="14"/>
      <c r="FIN168" s="14"/>
      <c r="FIO168" s="14"/>
      <c r="FIP168" s="14"/>
      <c r="FIQ168" s="14"/>
      <c r="FIR168" s="14"/>
      <c r="FIS168" s="14"/>
      <c r="FIT168" s="14"/>
      <c r="FIU168" s="14"/>
      <c r="FIV168" s="14"/>
      <c r="FIW168" s="14"/>
      <c r="FIX168" s="14"/>
      <c r="FIY168" s="14"/>
      <c r="FIZ168" s="14"/>
      <c r="FJA168" s="14"/>
      <c r="FJB168" s="14"/>
      <c r="FJC168" s="14"/>
      <c r="FJD168" s="14"/>
      <c r="FJE168" s="14"/>
      <c r="FJF168" s="14"/>
      <c r="FJG168" s="14"/>
      <c r="FJH168" s="14"/>
      <c r="FJI168" s="14"/>
      <c r="FJJ168" s="14"/>
      <c r="FJK168" s="14"/>
      <c r="FJL168" s="14"/>
      <c r="FJM168" s="14"/>
      <c r="FJN168" s="14"/>
      <c r="FJO168" s="14"/>
      <c r="FJP168" s="14"/>
      <c r="FJQ168" s="14"/>
      <c r="FJR168" s="14"/>
      <c r="FJS168" s="14"/>
      <c r="FJT168" s="14"/>
      <c r="FJU168" s="14"/>
      <c r="FJV168" s="14"/>
      <c r="FJW168" s="14"/>
      <c r="FJX168" s="14"/>
      <c r="FJY168" s="14"/>
      <c r="FJZ168" s="14"/>
      <c r="FKA168" s="14"/>
      <c r="FKB168" s="14"/>
      <c r="FKC168" s="14"/>
      <c r="FKD168" s="14"/>
      <c r="FKE168" s="14"/>
      <c r="FKF168" s="14"/>
      <c r="FKG168" s="14"/>
      <c r="FKH168" s="14"/>
      <c r="FKI168" s="14"/>
      <c r="FKJ168" s="14"/>
      <c r="FKK168" s="14"/>
      <c r="FKL168" s="14"/>
      <c r="FKM168" s="14"/>
      <c r="FKN168" s="14"/>
      <c r="FKO168" s="14"/>
      <c r="FKP168" s="14"/>
      <c r="FKQ168" s="14"/>
      <c r="FKR168" s="14"/>
      <c r="FKS168" s="14"/>
      <c r="FKT168" s="14"/>
      <c r="FKU168" s="14"/>
      <c r="FKV168" s="14"/>
      <c r="FKW168" s="14"/>
      <c r="FKX168" s="14"/>
      <c r="FKY168" s="14"/>
      <c r="FKZ168" s="14"/>
      <c r="FLA168" s="14"/>
      <c r="FLB168" s="14"/>
      <c r="FLC168" s="14"/>
      <c r="FLD168" s="14"/>
      <c r="FLE168" s="14"/>
      <c r="FLF168" s="14"/>
      <c r="FLG168" s="14"/>
      <c r="FLH168" s="14"/>
      <c r="FLI168" s="14"/>
      <c r="FLJ168" s="14"/>
      <c r="FLK168" s="14"/>
      <c r="FLL168" s="14"/>
      <c r="FLM168" s="14"/>
      <c r="FLN168" s="14"/>
      <c r="FLO168" s="14"/>
      <c r="FLP168" s="14"/>
      <c r="FLQ168" s="14"/>
      <c r="FLR168" s="14"/>
      <c r="FLS168" s="14"/>
      <c r="FLT168" s="14"/>
      <c r="FLU168" s="14"/>
      <c r="FLV168" s="14"/>
      <c r="FLW168" s="14"/>
      <c r="FLX168" s="14"/>
      <c r="FLY168" s="14"/>
      <c r="FLZ168" s="14"/>
      <c r="FMA168" s="14"/>
      <c r="FMB168" s="14"/>
      <c r="FMC168" s="14"/>
      <c r="FMD168" s="14"/>
      <c r="FME168" s="14"/>
      <c r="FMF168" s="14"/>
      <c r="FMG168" s="14"/>
      <c r="FMH168" s="14"/>
      <c r="FMI168" s="14"/>
      <c r="FMJ168" s="14"/>
      <c r="FMK168" s="14"/>
      <c r="FML168" s="14"/>
      <c r="FMM168" s="14"/>
      <c r="FMN168" s="14"/>
      <c r="FMO168" s="14"/>
      <c r="FMP168" s="14"/>
      <c r="FMQ168" s="14"/>
      <c r="FMR168" s="14"/>
      <c r="FMS168" s="14"/>
      <c r="FMT168" s="14"/>
      <c r="FMU168" s="14"/>
      <c r="FMV168" s="14"/>
      <c r="FMW168" s="14"/>
      <c r="FMX168" s="14"/>
      <c r="FMY168" s="14"/>
      <c r="FMZ168" s="14"/>
      <c r="FNA168" s="14"/>
      <c r="FNB168" s="14"/>
      <c r="FNC168" s="14"/>
      <c r="FND168" s="14"/>
      <c r="FNE168" s="14"/>
      <c r="FNF168" s="14"/>
      <c r="FNG168" s="14"/>
      <c r="FNH168" s="14"/>
      <c r="FNI168" s="14"/>
      <c r="FNJ168" s="14"/>
      <c r="FNK168" s="14"/>
      <c r="FNL168" s="14"/>
      <c r="FNM168" s="14"/>
      <c r="FNN168" s="14"/>
      <c r="FNO168" s="14"/>
      <c r="FNP168" s="14"/>
      <c r="FNQ168" s="14"/>
      <c r="FNR168" s="14"/>
      <c r="FNS168" s="14"/>
      <c r="FNT168" s="14"/>
      <c r="FNU168" s="14"/>
      <c r="FNV168" s="14"/>
      <c r="FNW168" s="14"/>
      <c r="FNX168" s="14"/>
      <c r="FNY168" s="14"/>
      <c r="FNZ168" s="14"/>
      <c r="FOA168" s="14"/>
      <c r="FOB168" s="14"/>
      <c r="FOC168" s="14"/>
      <c r="FOD168" s="14"/>
      <c r="FOE168" s="14"/>
      <c r="FOF168" s="14"/>
      <c r="FOG168" s="14"/>
      <c r="FOH168" s="14"/>
      <c r="FOI168" s="14"/>
      <c r="FOJ168" s="14"/>
      <c r="FOK168" s="14"/>
      <c r="FOL168" s="14"/>
      <c r="FOM168" s="14"/>
      <c r="FON168" s="14"/>
      <c r="FOO168" s="14"/>
      <c r="FOP168" s="14"/>
      <c r="FOQ168" s="14"/>
      <c r="FOR168" s="14"/>
      <c r="FOS168" s="14"/>
      <c r="FOT168" s="14"/>
      <c r="FOU168" s="14"/>
      <c r="FOV168" s="14"/>
      <c r="FOW168" s="14"/>
      <c r="FOX168" s="14"/>
      <c r="FOY168" s="14"/>
      <c r="FOZ168" s="14"/>
      <c r="FPA168" s="14"/>
      <c r="FPB168" s="14"/>
      <c r="FPC168" s="14"/>
      <c r="FPD168" s="14"/>
      <c r="FPE168" s="14"/>
      <c r="FPF168" s="14"/>
      <c r="FPG168" s="14"/>
      <c r="FPH168" s="14"/>
      <c r="FPI168" s="14"/>
      <c r="FPJ168" s="14"/>
      <c r="FPK168" s="14"/>
      <c r="FPL168" s="14"/>
      <c r="FPM168" s="14"/>
      <c r="FPN168" s="14"/>
      <c r="FPO168" s="14"/>
      <c r="FPP168" s="14"/>
      <c r="FPQ168" s="14"/>
      <c r="FPR168" s="14"/>
      <c r="FPS168" s="14"/>
      <c r="FPT168" s="14"/>
      <c r="FPU168" s="14"/>
      <c r="FPV168" s="14"/>
      <c r="FPW168" s="14"/>
      <c r="FPX168" s="14"/>
      <c r="FPY168" s="14"/>
      <c r="FPZ168" s="14"/>
      <c r="FQA168" s="14"/>
      <c r="FQB168" s="14"/>
      <c r="FQC168" s="14"/>
      <c r="FQD168" s="14"/>
      <c r="FQE168" s="14"/>
      <c r="FQF168" s="14"/>
      <c r="FQG168" s="14"/>
      <c r="FQH168" s="14"/>
      <c r="FQI168" s="14"/>
      <c r="FQJ168" s="14"/>
      <c r="FQK168" s="14"/>
      <c r="FQL168" s="14"/>
      <c r="FQM168" s="14"/>
      <c r="FQN168" s="14"/>
      <c r="FQO168" s="14"/>
      <c r="FQP168" s="14"/>
      <c r="FQQ168" s="14"/>
      <c r="FQR168" s="14"/>
      <c r="FQS168" s="14"/>
      <c r="FQT168" s="14"/>
      <c r="FQU168" s="14"/>
      <c r="FQV168" s="14"/>
      <c r="FQW168" s="14"/>
      <c r="FQX168" s="14"/>
      <c r="FQY168" s="14"/>
      <c r="FQZ168" s="14"/>
      <c r="FRA168" s="14"/>
      <c r="FRB168" s="14"/>
      <c r="FRC168" s="14"/>
      <c r="FRD168" s="14"/>
      <c r="FRE168" s="14"/>
      <c r="FRF168" s="14"/>
      <c r="FRG168" s="14"/>
      <c r="FRH168" s="14"/>
      <c r="FRI168" s="14"/>
      <c r="FRJ168" s="14"/>
      <c r="FRK168" s="14"/>
      <c r="FRL168" s="14"/>
      <c r="FRM168" s="14"/>
      <c r="FRN168" s="14"/>
      <c r="FRO168" s="14"/>
      <c r="FRP168" s="14"/>
      <c r="FRQ168" s="14"/>
      <c r="FRR168" s="14"/>
      <c r="FRS168" s="14"/>
      <c r="FRT168" s="14"/>
      <c r="FRU168" s="14"/>
      <c r="FRV168" s="14"/>
      <c r="FRW168" s="14"/>
      <c r="FRX168" s="14"/>
      <c r="FRY168" s="14"/>
      <c r="FRZ168" s="14"/>
      <c r="FSA168" s="14"/>
      <c r="FSB168" s="14"/>
      <c r="FSC168" s="14"/>
      <c r="FSD168" s="14"/>
      <c r="FSE168" s="14"/>
      <c r="FSF168" s="14"/>
      <c r="FSG168" s="14"/>
      <c r="FSH168" s="14"/>
      <c r="FSI168" s="14"/>
      <c r="FSJ168" s="14"/>
      <c r="FSK168" s="14"/>
      <c r="FSL168" s="14"/>
      <c r="FSM168" s="14"/>
      <c r="FSN168" s="14"/>
      <c r="FSO168" s="14"/>
      <c r="FSP168" s="14"/>
      <c r="FSQ168" s="14"/>
      <c r="FSR168" s="14"/>
      <c r="FSS168" s="14"/>
      <c r="FST168" s="14"/>
      <c r="FSU168" s="14"/>
      <c r="FSV168" s="14"/>
      <c r="FSW168" s="14"/>
      <c r="FSX168" s="14"/>
      <c r="FSY168" s="14"/>
      <c r="FSZ168" s="14"/>
      <c r="FTA168" s="14"/>
      <c r="FTB168" s="14"/>
      <c r="FTC168" s="14"/>
      <c r="FTD168" s="14"/>
      <c r="FTE168" s="14"/>
      <c r="FTF168" s="14"/>
      <c r="FTG168" s="14"/>
      <c r="FTH168" s="14"/>
      <c r="FTI168" s="14"/>
      <c r="FTJ168" s="14"/>
      <c r="FTK168" s="14"/>
      <c r="FTL168" s="14"/>
      <c r="FTM168" s="14"/>
      <c r="FTN168" s="14"/>
      <c r="FTO168" s="14"/>
      <c r="FTP168" s="14"/>
      <c r="FTQ168" s="14"/>
      <c r="FTR168" s="14"/>
      <c r="FTS168" s="14"/>
      <c r="FTT168" s="14"/>
      <c r="FTU168" s="14"/>
      <c r="FTV168" s="14"/>
      <c r="FTW168" s="14"/>
      <c r="FTX168" s="14"/>
      <c r="FTY168" s="14"/>
      <c r="FTZ168" s="14"/>
      <c r="FUA168" s="14"/>
      <c r="FUB168" s="14"/>
      <c r="FUC168" s="14"/>
      <c r="FUD168" s="14"/>
      <c r="FUE168" s="14"/>
      <c r="FUF168" s="14"/>
      <c r="FUG168" s="14"/>
      <c r="FUH168" s="14"/>
      <c r="FUI168" s="14"/>
      <c r="FUJ168" s="14"/>
      <c r="FUK168" s="14"/>
      <c r="FUL168" s="14"/>
      <c r="FUM168" s="14"/>
      <c r="FUN168" s="14"/>
      <c r="FUO168" s="14"/>
      <c r="FUP168" s="14"/>
      <c r="FUQ168" s="14"/>
      <c r="FUR168" s="14"/>
      <c r="FUS168" s="14"/>
      <c r="FUT168" s="14"/>
      <c r="FUU168" s="14"/>
      <c r="FUV168" s="14"/>
      <c r="FUW168" s="14"/>
      <c r="FUX168" s="14"/>
      <c r="FUY168" s="14"/>
      <c r="FUZ168" s="14"/>
      <c r="FVA168" s="14"/>
      <c r="FVB168" s="14"/>
      <c r="FVC168" s="14"/>
      <c r="FVD168" s="14"/>
      <c r="FVE168" s="14"/>
      <c r="FVF168" s="14"/>
      <c r="FVG168" s="14"/>
      <c r="FVH168" s="14"/>
      <c r="FVI168" s="14"/>
      <c r="FVJ168" s="14"/>
      <c r="FVK168" s="14"/>
      <c r="FVL168" s="14"/>
      <c r="FVM168" s="14"/>
      <c r="FVN168" s="14"/>
      <c r="FVO168" s="14"/>
      <c r="FVP168" s="14"/>
      <c r="FVQ168" s="14"/>
      <c r="FVR168" s="14"/>
      <c r="FVS168" s="14"/>
      <c r="FVT168" s="14"/>
      <c r="FVU168" s="14"/>
      <c r="FVV168" s="14"/>
      <c r="FVW168" s="14"/>
      <c r="FVX168" s="14"/>
      <c r="FVY168" s="14"/>
      <c r="FVZ168" s="14"/>
      <c r="FWA168" s="14"/>
      <c r="FWB168" s="14"/>
      <c r="FWC168" s="14"/>
      <c r="FWD168" s="14"/>
      <c r="FWE168" s="14"/>
      <c r="FWF168" s="14"/>
      <c r="FWG168" s="14"/>
      <c r="FWH168" s="14"/>
      <c r="FWI168" s="14"/>
      <c r="FWJ168" s="14"/>
      <c r="FWK168" s="14"/>
      <c r="FWL168" s="14"/>
      <c r="FWM168" s="14"/>
      <c r="FWN168" s="14"/>
      <c r="FWO168" s="14"/>
      <c r="FWP168" s="14"/>
      <c r="FWQ168" s="14"/>
      <c r="FWR168" s="14"/>
      <c r="FWS168" s="14"/>
      <c r="FWT168" s="14"/>
      <c r="FWU168" s="14"/>
      <c r="FWV168" s="14"/>
      <c r="FWW168" s="14"/>
      <c r="FWX168" s="14"/>
      <c r="FWY168" s="14"/>
      <c r="FWZ168" s="14"/>
      <c r="FXA168" s="14"/>
      <c r="FXB168" s="14"/>
      <c r="FXC168" s="14"/>
      <c r="FXD168" s="14"/>
      <c r="FXE168" s="14"/>
      <c r="FXF168" s="14"/>
      <c r="FXG168" s="14"/>
      <c r="FXH168" s="14"/>
      <c r="FXI168" s="14"/>
      <c r="FXJ168" s="14"/>
      <c r="FXK168" s="14"/>
      <c r="FXL168" s="14"/>
      <c r="FXM168" s="14"/>
      <c r="FXN168" s="14"/>
      <c r="FXO168" s="14"/>
      <c r="FXP168" s="14"/>
      <c r="FXQ168" s="14"/>
      <c r="FXR168" s="14"/>
      <c r="FXS168" s="14"/>
      <c r="FXT168" s="14"/>
      <c r="FXU168" s="14"/>
      <c r="FXV168" s="14"/>
      <c r="FXW168" s="14"/>
      <c r="FXX168" s="14"/>
      <c r="FXY168" s="14"/>
      <c r="FXZ168" s="14"/>
      <c r="FYA168" s="14"/>
      <c r="FYB168" s="14"/>
      <c r="FYC168" s="14"/>
      <c r="FYD168" s="14"/>
      <c r="FYE168" s="14"/>
      <c r="FYF168" s="14"/>
      <c r="FYG168" s="14"/>
      <c r="FYH168" s="14"/>
      <c r="FYI168" s="14"/>
      <c r="FYJ168" s="14"/>
      <c r="FYK168" s="14"/>
      <c r="FYL168" s="14"/>
      <c r="FYM168" s="14"/>
      <c r="FYN168" s="14"/>
      <c r="FYO168" s="14"/>
      <c r="FYP168" s="14"/>
      <c r="FYQ168" s="14"/>
      <c r="FYR168" s="14"/>
      <c r="FYS168" s="14"/>
      <c r="FYT168" s="14"/>
      <c r="FYU168" s="14"/>
      <c r="FYV168" s="14"/>
      <c r="FYW168" s="14"/>
      <c r="FYX168" s="14"/>
      <c r="FYY168" s="14"/>
      <c r="FYZ168" s="14"/>
      <c r="FZA168" s="14"/>
      <c r="FZB168" s="14"/>
      <c r="FZC168" s="14"/>
      <c r="FZD168" s="14"/>
      <c r="FZE168" s="14"/>
      <c r="FZF168" s="14"/>
      <c r="FZG168" s="14"/>
      <c r="FZH168" s="14"/>
      <c r="FZI168" s="14"/>
      <c r="FZJ168" s="14"/>
      <c r="FZK168" s="14"/>
      <c r="FZL168" s="14"/>
      <c r="FZM168" s="14"/>
      <c r="FZN168" s="14"/>
      <c r="FZO168" s="14"/>
      <c r="FZP168" s="14"/>
      <c r="FZQ168" s="14"/>
      <c r="FZR168" s="14"/>
      <c r="FZS168" s="14"/>
      <c r="FZT168" s="14"/>
      <c r="FZU168" s="14"/>
      <c r="FZV168" s="14"/>
      <c r="FZW168" s="14"/>
      <c r="FZX168" s="14"/>
      <c r="FZY168" s="14"/>
      <c r="FZZ168" s="14"/>
      <c r="GAA168" s="14"/>
      <c r="GAB168" s="14"/>
      <c r="GAC168" s="14"/>
      <c r="GAD168" s="14"/>
      <c r="GAE168" s="14"/>
      <c r="GAF168" s="14"/>
      <c r="GAG168" s="14"/>
      <c r="GAH168" s="14"/>
      <c r="GAI168" s="14"/>
      <c r="GAJ168" s="14"/>
      <c r="GAK168" s="14"/>
      <c r="GAL168" s="14"/>
      <c r="GAM168" s="14"/>
      <c r="GAN168" s="14"/>
      <c r="GAO168" s="14"/>
      <c r="GAP168" s="14"/>
      <c r="GAQ168" s="14"/>
      <c r="GAR168" s="14"/>
      <c r="GAS168" s="14"/>
      <c r="GAT168" s="14"/>
      <c r="GAU168" s="14"/>
      <c r="GAV168" s="14"/>
      <c r="GAW168" s="14"/>
      <c r="GAX168" s="14"/>
      <c r="GAY168" s="14"/>
      <c r="GAZ168" s="14"/>
      <c r="GBA168" s="14"/>
      <c r="GBB168" s="14"/>
      <c r="GBC168" s="14"/>
      <c r="GBD168" s="14"/>
      <c r="GBE168" s="14"/>
      <c r="GBF168" s="14"/>
      <c r="GBG168" s="14"/>
      <c r="GBH168" s="14"/>
      <c r="GBI168" s="14"/>
      <c r="GBJ168" s="14"/>
      <c r="GBK168" s="14"/>
      <c r="GBL168" s="14"/>
      <c r="GBM168" s="14"/>
      <c r="GBN168" s="14"/>
      <c r="GBO168" s="14"/>
      <c r="GBP168" s="14"/>
      <c r="GBQ168" s="14"/>
      <c r="GBR168" s="14"/>
      <c r="GBS168" s="14"/>
      <c r="GBT168" s="14"/>
      <c r="GBU168" s="14"/>
      <c r="GBV168" s="14"/>
      <c r="GBW168" s="14"/>
      <c r="GBX168" s="14"/>
      <c r="GBY168" s="14"/>
      <c r="GBZ168" s="14"/>
      <c r="GCA168" s="14"/>
      <c r="GCB168" s="14"/>
      <c r="GCC168" s="14"/>
      <c r="GCD168" s="14"/>
      <c r="GCE168" s="14"/>
      <c r="GCF168" s="14"/>
      <c r="GCG168" s="14"/>
      <c r="GCH168" s="14"/>
      <c r="GCI168" s="14"/>
      <c r="GCJ168" s="14"/>
      <c r="GCK168" s="14"/>
      <c r="GCL168" s="14"/>
      <c r="GCM168" s="14"/>
      <c r="GCN168" s="14"/>
      <c r="GCO168" s="14"/>
      <c r="GCP168" s="14"/>
      <c r="GCQ168" s="14"/>
      <c r="GCR168" s="14"/>
      <c r="GCS168" s="14"/>
      <c r="GCT168" s="14"/>
      <c r="GCU168" s="14"/>
      <c r="GCV168" s="14"/>
      <c r="GCW168" s="14"/>
      <c r="GCX168" s="14"/>
      <c r="GCY168" s="14"/>
      <c r="GCZ168" s="14"/>
      <c r="GDA168" s="14"/>
      <c r="GDB168" s="14"/>
      <c r="GDC168" s="14"/>
      <c r="GDD168" s="14"/>
      <c r="GDE168" s="14"/>
      <c r="GDF168" s="14"/>
      <c r="GDG168" s="14"/>
      <c r="GDH168" s="14"/>
      <c r="GDI168" s="14"/>
      <c r="GDJ168" s="14"/>
      <c r="GDK168" s="14"/>
      <c r="GDL168" s="14"/>
      <c r="GDM168" s="14"/>
      <c r="GDN168" s="14"/>
      <c r="GDO168" s="14"/>
      <c r="GDP168" s="14"/>
      <c r="GDQ168" s="14"/>
      <c r="GDR168" s="14"/>
      <c r="GDS168" s="14"/>
      <c r="GDT168" s="14"/>
      <c r="GDU168" s="14"/>
      <c r="GDV168" s="14"/>
      <c r="GDW168" s="14"/>
      <c r="GDX168" s="14"/>
      <c r="GDY168" s="14"/>
      <c r="GDZ168" s="14"/>
      <c r="GEA168" s="14"/>
      <c r="GEB168" s="14"/>
      <c r="GEC168" s="14"/>
      <c r="GED168" s="14"/>
      <c r="GEE168" s="14"/>
      <c r="GEF168" s="14"/>
      <c r="GEG168" s="14"/>
      <c r="GEH168" s="14"/>
      <c r="GEI168" s="14"/>
      <c r="GEJ168" s="14"/>
      <c r="GEK168" s="14"/>
      <c r="GEL168" s="14"/>
      <c r="GEM168" s="14"/>
      <c r="GEN168" s="14"/>
      <c r="GEO168" s="14"/>
      <c r="GEP168" s="14"/>
      <c r="GEQ168" s="14"/>
      <c r="GER168" s="14"/>
      <c r="GES168" s="14"/>
      <c r="GET168" s="14"/>
      <c r="GEU168" s="14"/>
      <c r="GEV168" s="14"/>
      <c r="GEW168" s="14"/>
      <c r="GEX168" s="14"/>
      <c r="GEY168" s="14"/>
      <c r="GEZ168" s="14"/>
      <c r="GFA168" s="14"/>
      <c r="GFB168" s="14"/>
      <c r="GFC168" s="14"/>
      <c r="GFD168" s="14"/>
      <c r="GFE168" s="14"/>
      <c r="GFF168" s="14"/>
      <c r="GFG168" s="14"/>
      <c r="GFH168" s="14"/>
      <c r="GFI168" s="14"/>
      <c r="GFJ168" s="14"/>
      <c r="GFK168" s="14"/>
      <c r="GFL168" s="14"/>
      <c r="GFM168" s="14"/>
      <c r="GFN168" s="14"/>
      <c r="GFO168" s="14"/>
      <c r="GFP168" s="14"/>
      <c r="GFQ168" s="14"/>
      <c r="GFR168" s="14"/>
      <c r="GFS168" s="14"/>
      <c r="GFT168" s="14"/>
      <c r="GFU168" s="14"/>
      <c r="GFV168" s="14"/>
      <c r="GFW168" s="14"/>
      <c r="GFX168" s="14"/>
      <c r="GFY168" s="14"/>
      <c r="GFZ168" s="14"/>
      <c r="GGA168" s="14"/>
      <c r="GGB168" s="14"/>
      <c r="GGC168" s="14"/>
      <c r="GGD168" s="14"/>
      <c r="GGE168" s="14"/>
      <c r="GGF168" s="14"/>
      <c r="GGG168" s="14"/>
      <c r="GGH168" s="14"/>
      <c r="GGI168" s="14"/>
      <c r="GGJ168" s="14"/>
      <c r="GGK168" s="14"/>
      <c r="GGL168" s="14"/>
      <c r="GGM168" s="14"/>
      <c r="GGN168" s="14"/>
      <c r="GGO168" s="14"/>
      <c r="GGP168" s="14"/>
      <c r="GGQ168" s="14"/>
      <c r="GGR168" s="14"/>
      <c r="GGS168" s="14"/>
      <c r="GGT168" s="14"/>
      <c r="GGU168" s="14"/>
      <c r="GGV168" s="14"/>
      <c r="GGW168" s="14"/>
      <c r="GGX168" s="14"/>
      <c r="GGY168" s="14"/>
      <c r="GGZ168" s="14"/>
      <c r="GHA168" s="14"/>
      <c r="GHB168" s="14"/>
      <c r="GHC168" s="14"/>
      <c r="GHD168" s="14"/>
      <c r="GHE168" s="14"/>
      <c r="GHF168" s="14"/>
      <c r="GHG168" s="14"/>
      <c r="GHH168" s="14"/>
      <c r="GHI168" s="14"/>
      <c r="GHJ168" s="14"/>
      <c r="GHK168" s="14"/>
      <c r="GHL168" s="14"/>
      <c r="GHM168" s="14"/>
      <c r="GHN168" s="14"/>
      <c r="GHO168" s="14"/>
      <c r="GHP168" s="14"/>
      <c r="GHQ168" s="14"/>
      <c r="GHR168" s="14"/>
      <c r="GHS168" s="14"/>
      <c r="GHT168" s="14"/>
      <c r="GHU168" s="14"/>
      <c r="GHV168" s="14"/>
      <c r="GHW168" s="14"/>
      <c r="GHX168" s="14"/>
      <c r="GHY168" s="14"/>
      <c r="GHZ168" s="14"/>
      <c r="GIA168" s="14"/>
      <c r="GIB168" s="14"/>
      <c r="GIC168" s="14"/>
      <c r="GID168" s="14"/>
      <c r="GIE168" s="14"/>
      <c r="GIF168" s="14"/>
      <c r="GIG168" s="14"/>
      <c r="GIH168" s="14"/>
      <c r="GII168" s="14"/>
      <c r="GIJ168" s="14"/>
      <c r="GIK168" s="14"/>
      <c r="GIL168" s="14"/>
      <c r="GIM168" s="14"/>
      <c r="GIN168" s="14"/>
      <c r="GIO168" s="14"/>
      <c r="GIP168" s="14"/>
      <c r="GIQ168" s="14"/>
      <c r="GIR168" s="14"/>
      <c r="GIS168" s="14"/>
      <c r="GIT168" s="14"/>
      <c r="GIU168" s="14"/>
      <c r="GIV168" s="14"/>
      <c r="GIW168" s="14"/>
      <c r="GIX168" s="14"/>
      <c r="GIY168" s="14"/>
      <c r="GIZ168" s="14"/>
      <c r="GJA168" s="14"/>
      <c r="GJB168" s="14"/>
      <c r="GJC168" s="14"/>
      <c r="GJD168" s="14"/>
      <c r="GJE168" s="14"/>
      <c r="GJF168" s="14"/>
      <c r="GJG168" s="14"/>
      <c r="GJH168" s="14"/>
      <c r="GJI168" s="14"/>
      <c r="GJJ168" s="14"/>
      <c r="GJK168" s="14"/>
      <c r="GJL168" s="14"/>
      <c r="GJM168" s="14"/>
      <c r="GJN168" s="14"/>
      <c r="GJO168" s="14"/>
      <c r="GJP168" s="14"/>
      <c r="GJQ168" s="14"/>
      <c r="GJR168" s="14"/>
      <c r="GJS168" s="14"/>
      <c r="GJT168" s="14"/>
      <c r="GJU168" s="14"/>
      <c r="GJV168" s="14"/>
      <c r="GJW168" s="14"/>
      <c r="GJX168" s="14"/>
      <c r="GJY168" s="14"/>
      <c r="GJZ168" s="14"/>
      <c r="GKA168" s="14"/>
      <c r="GKB168" s="14"/>
      <c r="GKC168" s="14"/>
      <c r="GKD168" s="14"/>
      <c r="GKE168" s="14"/>
      <c r="GKF168" s="14"/>
      <c r="GKG168" s="14"/>
      <c r="GKH168" s="14"/>
      <c r="GKI168" s="14"/>
      <c r="GKJ168" s="14"/>
      <c r="GKK168" s="14"/>
      <c r="GKL168" s="14"/>
      <c r="GKM168" s="14"/>
      <c r="GKN168" s="14"/>
      <c r="GKO168" s="14"/>
      <c r="GKP168" s="14"/>
      <c r="GKQ168" s="14"/>
      <c r="GKR168" s="14"/>
      <c r="GKS168" s="14"/>
      <c r="GKT168" s="14"/>
      <c r="GKU168" s="14"/>
      <c r="GKV168" s="14"/>
      <c r="GKW168" s="14"/>
      <c r="GKX168" s="14"/>
      <c r="GKY168" s="14"/>
      <c r="GKZ168" s="14"/>
      <c r="GLA168" s="14"/>
      <c r="GLB168" s="14"/>
      <c r="GLC168" s="14"/>
      <c r="GLD168" s="14"/>
      <c r="GLE168" s="14"/>
      <c r="GLF168" s="14"/>
      <c r="GLG168" s="14"/>
      <c r="GLH168" s="14"/>
      <c r="GLI168" s="14"/>
      <c r="GLJ168" s="14"/>
      <c r="GLK168" s="14"/>
      <c r="GLL168" s="14"/>
      <c r="GLM168" s="14"/>
      <c r="GLN168" s="14"/>
      <c r="GLO168" s="14"/>
      <c r="GLP168" s="14"/>
      <c r="GLQ168" s="14"/>
      <c r="GLR168" s="14"/>
      <c r="GLS168" s="14"/>
      <c r="GLT168" s="14"/>
      <c r="GLU168" s="14"/>
      <c r="GLV168" s="14"/>
      <c r="GLW168" s="14"/>
      <c r="GLX168" s="14"/>
      <c r="GLY168" s="14"/>
      <c r="GLZ168" s="14"/>
      <c r="GMA168" s="14"/>
      <c r="GMB168" s="14"/>
      <c r="GMC168" s="14"/>
      <c r="GMD168" s="14"/>
      <c r="GME168" s="14"/>
      <c r="GMF168" s="14"/>
      <c r="GMG168" s="14"/>
      <c r="GMH168" s="14"/>
      <c r="GMI168" s="14"/>
      <c r="GMJ168" s="14"/>
      <c r="GMK168" s="14"/>
      <c r="GML168" s="14"/>
      <c r="GMM168" s="14"/>
      <c r="GMN168" s="14"/>
      <c r="GMO168" s="14"/>
      <c r="GMP168" s="14"/>
      <c r="GMQ168" s="14"/>
      <c r="GMR168" s="14"/>
      <c r="GMS168" s="14"/>
      <c r="GMT168" s="14"/>
      <c r="GMU168" s="14"/>
      <c r="GMV168" s="14"/>
      <c r="GMW168" s="14"/>
      <c r="GMX168" s="14"/>
      <c r="GMY168" s="14"/>
      <c r="GMZ168" s="14"/>
      <c r="GNA168" s="14"/>
      <c r="GNB168" s="14"/>
      <c r="GNC168" s="14"/>
      <c r="GND168" s="14"/>
      <c r="GNE168" s="14"/>
      <c r="GNF168" s="14"/>
      <c r="GNG168" s="14"/>
      <c r="GNH168" s="14"/>
      <c r="GNI168" s="14"/>
      <c r="GNJ168" s="14"/>
      <c r="GNK168" s="14"/>
      <c r="GNL168" s="14"/>
      <c r="GNM168" s="14"/>
      <c r="GNN168" s="14"/>
      <c r="GNO168" s="14"/>
      <c r="GNP168" s="14"/>
      <c r="GNQ168" s="14"/>
      <c r="GNR168" s="14"/>
      <c r="GNS168" s="14"/>
      <c r="GNT168" s="14"/>
      <c r="GNU168" s="14"/>
      <c r="GNV168" s="14"/>
      <c r="GNW168" s="14"/>
      <c r="GNX168" s="14"/>
      <c r="GNY168" s="14"/>
      <c r="GNZ168" s="14"/>
      <c r="GOA168" s="14"/>
      <c r="GOB168" s="14"/>
      <c r="GOC168" s="14"/>
      <c r="GOD168" s="14"/>
      <c r="GOE168" s="14"/>
      <c r="GOF168" s="14"/>
      <c r="GOG168" s="14"/>
      <c r="GOH168" s="14"/>
      <c r="GOI168" s="14"/>
      <c r="GOJ168" s="14"/>
      <c r="GOK168" s="14"/>
      <c r="GOL168" s="14"/>
      <c r="GOM168" s="14"/>
      <c r="GON168" s="14"/>
      <c r="GOO168" s="14"/>
      <c r="GOP168" s="14"/>
      <c r="GOQ168" s="14"/>
      <c r="GOR168" s="14"/>
      <c r="GOS168" s="14"/>
      <c r="GOT168" s="14"/>
      <c r="GOU168" s="14"/>
      <c r="GOV168" s="14"/>
      <c r="GOW168" s="14"/>
      <c r="GOX168" s="14"/>
      <c r="GOY168" s="14"/>
      <c r="GOZ168" s="14"/>
      <c r="GPA168" s="14"/>
      <c r="GPB168" s="14"/>
      <c r="GPC168" s="14"/>
      <c r="GPD168" s="14"/>
      <c r="GPE168" s="14"/>
      <c r="GPF168" s="14"/>
      <c r="GPG168" s="14"/>
      <c r="GPH168" s="14"/>
      <c r="GPI168" s="14"/>
      <c r="GPJ168" s="14"/>
      <c r="GPK168" s="14"/>
      <c r="GPL168" s="14"/>
      <c r="GPM168" s="14"/>
      <c r="GPN168" s="14"/>
      <c r="GPO168" s="14"/>
      <c r="GPP168" s="14"/>
      <c r="GPQ168" s="14"/>
      <c r="GPR168" s="14"/>
      <c r="GPS168" s="14"/>
      <c r="GPT168" s="14"/>
      <c r="GPU168" s="14"/>
      <c r="GPV168" s="14"/>
      <c r="GPW168" s="14"/>
      <c r="GPX168" s="14"/>
      <c r="GPY168" s="14"/>
      <c r="GPZ168" s="14"/>
      <c r="GQA168" s="14"/>
      <c r="GQB168" s="14"/>
      <c r="GQC168" s="14"/>
      <c r="GQD168" s="14"/>
      <c r="GQE168" s="14"/>
      <c r="GQF168" s="14"/>
      <c r="GQG168" s="14"/>
      <c r="GQH168" s="14"/>
      <c r="GQI168" s="14"/>
      <c r="GQJ168" s="14"/>
      <c r="GQK168" s="14"/>
      <c r="GQL168" s="14"/>
      <c r="GQM168" s="14"/>
      <c r="GQN168" s="14"/>
      <c r="GQO168" s="14"/>
      <c r="GQP168" s="14"/>
      <c r="GQQ168" s="14"/>
      <c r="GQR168" s="14"/>
      <c r="GQS168" s="14"/>
      <c r="GQT168" s="14"/>
      <c r="GQU168" s="14"/>
      <c r="GQV168" s="14"/>
      <c r="GQW168" s="14"/>
      <c r="GQX168" s="14"/>
      <c r="GQY168" s="14"/>
      <c r="GQZ168" s="14"/>
      <c r="GRA168" s="14"/>
      <c r="GRB168" s="14"/>
      <c r="GRC168" s="14"/>
      <c r="GRD168" s="14"/>
      <c r="GRE168" s="14"/>
      <c r="GRF168" s="14"/>
      <c r="GRG168" s="14"/>
      <c r="GRH168" s="14"/>
      <c r="GRI168" s="14"/>
      <c r="GRJ168" s="14"/>
      <c r="GRK168" s="14"/>
      <c r="GRL168" s="14"/>
      <c r="GRM168" s="14"/>
      <c r="GRN168" s="14"/>
      <c r="GRO168" s="14"/>
      <c r="GRP168" s="14"/>
      <c r="GRQ168" s="14"/>
      <c r="GRR168" s="14"/>
      <c r="GRS168" s="14"/>
      <c r="GRT168" s="14"/>
      <c r="GRU168" s="14"/>
      <c r="GRV168" s="14"/>
      <c r="GRW168" s="14"/>
      <c r="GRX168" s="14"/>
      <c r="GRY168" s="14"/>
      <c r="GRZ168" s="14"/>
      <c r="GSA168" s="14"/>
      <c r="GSB168" s="14"/>
      <c r="GSC168" s="14"/>
      <c r="GSD168" s="14"/>
      <c r="GSE168" s="14"/>
      <c r="GSF168" s="14"/>
      <c r="GSG168" s="14"/>
      <c r="GSH168" s="14"/>
      <c r="GSI168" s="14"/>
      <c r="GSJ168" s="14"/>
      <c r="GSK168" s="14"/>
      <c r="GSL168" s="14"/>
      <c r="GSM168" s="14"/>
      <c r="GSN168" s="14"/>
      <c r="GSO168" s="14"/>
      <c r="GSP168" s="14"/>
      <c r="GSQ168" s="14"/>
      <c r="GSR168" s="14"/>
      <c r="GSS168" s="14"/>
      <c r="GST168" s="14"/>
      <c r="GSU168" s="14"/>
      <c r="GSV168" s="14"/>
      <c r="GSW168" s="14"/>
      <c r="GSX168" s="14"/>
      <c r="GSY168" s="14"/>
      <c r="GSZ168" s="14"/>
      <c r="GTA168" s="14"/>
      <c r="GTB168" s="14"/>
      <c r="GTC168" s="14"/>
      <c r="GTD168" s="14"/>
      <c r="GTE168" s="14"/>
      <c r="GTF168" s="14"/>
      <c r="GTG168" s="14"/>
      <c r="GTH168" s="14"/>
      <c r="GTI168" s="14"/>
      <c r="GTJ168" s="14"/>
      <c r="GTK168" s="14"/>
      <c r="GTL168" s="14"/>
      <c r="GTM168" s="14"/>
      <c r="GTN168" s="14"/>
      <c r="GTO168" s="14"/>
      <c r="GTP168" s="14"/>
      <c r="GTQ168" s="14"/>
      <c r="GTR168" s="14"/>
      <c r="GTS168" s="14"/>
      <c r="GTT168" s="14"/>
      <c r="GTU168" s="14"/>
      <c r="GTV168" s="14"/>
      <c r="GTW168" s="14"/>
      <c r="GTX168" s="14"/>
      <c r="GTY168" s="14"/>
      <c r="GTZ168" s="14"/>
      <c r="GUA168" s="14"/>
      <c r="GUB168" s="14"/>
      <c r="GUC168" s="14"/>
      <c r="GUD168" s="14"/>
      <c r="GUE168" s="14"/>
      <c r="GUF168" s="14"/>
      <c r="GUG168" s="14"/>
      <c r="GUH168" s="14"/>
      <c r="GUI168" s="14"/>
      <c r="GUJ168" s="14"/>
      <c r="GUK168" s="14"/>
      <c r="GUL168" s="14"/>
      <c r="GUM168" s="14"/>
      <c r="GUN168" s="14"/>
      <c r="GUO168" s="14"/>
      <c r="GUP168" s="14"/>
      <c r="GUQ168" s="14"/>
      <c r="GUR168" s="14"/>
      <c r="GUS168" s="14"/>
      <c r="GUT168" s="14"/>
      <c r="GUU168" s="14"/>
      <c r="GUV168" s="14"/>
      <c r="GUW168" s="14"/>
      <c r="GUX168" s="14"/>
      <c r="GUY168" s="14"/>
      <c r="GUZ168" s="14"/>
      <c r="GVA168" s="14"/>
      <c r="GVB168" s="14"/>
      <c r="GVC168" s="14"/>
      <c r="GVD168" s="14"/>
      <c r="GVE168" s="14"/>
      <c r="GVF168" s="14"/>
      <c r="GVG168" s="14"/>
      <c r="GVH168" s="14"/>
      <c r="GVI168" s="14"/>
      <c r="GVJ168" s="14"/>
      <c r="GVK168" s="14"/>
      <c r="GVL168" s="14"/>
      <c r="GVM168" s="14"/>
      <c r="GVN168" s="14"/>
      <c r="GVO168" s="14"/>
      <c r="GVP168" s="14"/>
      <c r="GVQ168" s="14"/>
      <c r="GVR168" s="14"/>
      <c r="GVS168" s="14"/>
      <c r="GVT168" s="14"/>
      <c r="GVU168" s="14"/>
      <c r="GVV168" s="14"/>
      <c r="GVW168" s="14"/>
      <c r="GVX168" s="14"/>
      <c r="GVY168" s="14"/>
      <c r="GVZ168" s="14"/>
      <c r="GWA168" s="14"/>
      <c r="GWB168" s="14"/>
      <c r="GWC168" s="14"/>
      <c r="GWD168" s="14"/>
      <c r="GWE168" s="14"/>
      <c r="GWF168" s="14"/>
      <c r="GWG168" s="14"/>
      <c r="GWH168" s="14"/>
      <c r="GWI168" s="14"/>
      <c r="GWJ168" s="14"/>
      <c r="GWK168" s="14"/>
      <c r="GWL168" s="14"/>
      <c r="GWM168" s="14"/>
      <c r="GWN168" s="14"/>
      <c r="GWO168" s="14"/>
      <c r="GWP168" s="14"/>
      <c r="GWQ168" s="14"/>
      <c r="GWR168" s="14"/>
      <c r="GWS168" s="14"/>
      <c r="GWT168" s="14"/>
      <c r="GWU168" s="14"/>
      <c r="GWV168" s="14"/>
      <c r="GWW168" s="14"/>
      <c r="GWX168" s="14"/>
      <c r="GWY168" s="14"/>
      <c r="GWZ168" s="14"/>
      <c r="GXA168" s="14"/>
      <c r="GXB168" s="14"/>
      <c r="GXC168" s="14"/>
      <c r="GXD168" s="14"/>
      <c r="GXE168" s="14"/>
      <c r="GXF168" s="14"/>
      <c r="GXG168" s="14"/>
      <c r="GXH168" s="14"/>
      <c r="GXI168" s="14"/>
      <c r="GXJ168" s="14"/>
      <c r="GXK168" s="14"/>
      <c r="GXL168" s="14"/>
      <c r="GXM168" s="14"/>
      <c r="GXN168" s="14"/>
      <c r="GXO168" s="14"/>
      <c r="GXP168" s="14"/>
      <c r="GXQ168" s="14"/>
      <c r="GXR168" s="14"/>
      <c r="GXS168" s="14"/>
      <c r="GXT168" s="14"/>
      <c r="GXU168" s="14"/>
      <c r="GXV168" s="14"/>
      <c r="GXW168" s="14"/>
      <c r="GXX168" s="14"/>
      <c r="GXY168" s="14"/>
      <c r="GXZ168" s="14"/>
      <c r="GYA168" s="14"/>
      <c r="GYB168" s="14"/>
      <c r="GYC168" s="14"/>
      <c r="GYD168" s="14"/>
      <c r="GYE168" s="14"/>
      <c r="GYF168" s="14"/>
      <c r="GYG168" s="14"/>
      <c r="GYH168" s="14"/>
      <c r="GYI168" s="14"/>
      <c r="GYJ168" s="14"/>
      <c r="GYK168" s="14"/>
      <c r="GYL168" s="14"/>
      <c r="GYM168" s="14"/>
      <c r="GYN168" s="14"/>
      <c r="GYO168" s="14"/>
      <c r="GYP168" s="14"/>
      <c r="GYQ168" s="14"/>
      <c r="GYR168" s="14"/>
      <c r="GYS168" s="14"/>
      <c r="GYT168" s="14"/>
      <c r="GYU168" s="14"/>
      <c r="GYV168" s="14"/>
      <c r="GYW168" s="14"/>
      <c r="GYX168" s="14"/>
      <c r="GYY168" s="14"/>
      <c r="GYZ168" s="14"/>
      <c r="GZA168" s="14"/>
      <c r="GZB168" s="14"/>
      <c r="GZC168" s="14"/>
      <c r="GZD168" s="14"/>
      <c r="GZE168" s="14"/>
      <c r="GZF168" s="14"/>
      <c r="GZG168" s="14"/>
      <c r="GZH168" s="14"/>
      <c r="GZI168" s="14"/>
      <c r="GZJ168" s="14"/>
      <c r="GZK168" s="14"/>
      <c r="GZL168" s="14"/>
      <c r="GZM168" s="14"/>
      <c r="GZN168" s="14"/>
      <c r="GZO168" s="14"/>
      <c r="GZP168" s="14"/>
      <c r="GZQ168" s="14"/>
      <c r="GZR168" s="14"/>
      <c r="GZS168" s="14"/>
      <c r="GZT168" s="14"/>
      <c r="GZU168" s="14"/>
      <c r="GZV168" s="14"/>
      <c r="GZW168" s="14"/>
      <c r="GZX168" s="14"/>
      <c r="GZY168" s="14"/>
      <c r="GZZ168" s="14"/>
      <c r="HAA168" s="14"/>
      <c r="HAB168" s="14"/>
      <c r="HAC168" s="14"/>
      <c r="HAD168" s="14"/>
      <c r="HAE168" s="14"/>
      <c r="HAF168" s="14"/>
      <c r="HAG168" s="14"/>
      <c r="HAH168" s="14"/>
      <c r="HAI168" s="14"/>
      <c r="HAJ168" s="14"/>
      <c r="HAK168" s="14"/>
      <c r="HAL168" s="14"/>
      <c r="HAM168" s="14"/>
      <c r="HAN168" s="14"/>
      <c r="HAO168" s="14"/>
      <c r="HAP168" s="14"/>
      <c r="HAQ168" s="14"/>
      <c r="HAR168" s="14"/>
      <c r="HAS168" s="14"/>
      <c r="HAT168" s="14"/>
      <c r="HAU168" s="14"/>
      <c r="HAV168" s="14"/>
      <c r="HAW168" s="14"/>
      <c r="HAX168" s="14"/>
      <c r="HAY168" s="14"/>
      <c r="HAZ168" s="14"/>
      <c r="HBA168" s="14"/>
      <c r="HBB168" s="14"/>
      <c r="HBC168" s="14"/>
      <c r="HBD168" s="14"/>
      <c r="HBE168" s="14"/>
      <c r="HBF168" s="14"/>
      <c r="HBG168" s="14"/>
      <c r="HBH168" s="14"/>
      <c r="HBI168" s="14"/>
      <c r="HBJ168" s="14"/>
      <c r="HBK168" s="14"/>
      <c r="HBL168" s="14"/>
      <c r="HBM168" s="14"/>
      <c r="HBN168" s="14"/>
      <c r="HBO168" s="14"/>
      <c r="HBP168" s="14"/>
      <c r="HBQ168" s="14"/>
      <c r="HBR168" s="14"/>
      <c r="HBS168" s="14"/>
      <c r="HBT168" s="14"/>
      <c r="HBU168" s="14"/>
      <c r="HBV168" s="14"/>
      <c r="HBW168" s="14"/>
      <c r="HBX168" s="14"/>
      <c r="HBY168" s="14"/>
      <c r="HBZ168" s="14"/>
      <c r="HCA168" s="14"/>
      <c r="HCB168" s="14"/>
      <c r="HCC168" s="14"/>
      <c r="HCD168" s="14"/>
      <c r="HCE168" s="14"/>
      <c r="HCF168" s="14"/>
      <c r="HCG168" s="14"/>
      <c r="HCH168" s="14"/>
      <c r="HCI168" s="14"/>
      <c r="HCJ168" s="14"/>
      <c r="HCK168" s="14"/>
      <c r="HCL168" s="14"/>
      <c r="HCM168" s="14"/>
      <c r="HCN168" s="14"/>
      <c r="HCO168" s="14"/>
      <c r="HCP168" s="14"/>
      <c r="HCQ168" s="14"/>
      <c r="HCR168" s="14"/>
      <c r="HCS168" s="14"/>
      <c r="HCT168" s="14"/>
      <c r="HCU168" s="14"/>
      <c r="HCV168" s="14"/>
      <c r="HCW168" s="14"/>
      <c r="HCX168" s="14"/>
      <c r="HCY168" s="14"/>
      <c r="HCZ168" s="14"/>
      <c r="HDA168" s="14"/>
      <c r="HDB168" s="14"/>
      <c r="HDC168" s="14"/>
      <c r="HDD168" s="14"/>
      <c r="HDE168" s="14"/>
      <c r="HDF168" s="14"/>
      <c r="HDG168" s="14"/>
      <c r="HDH168" s="14"/>
      <c r="HDI168" s="14"/>
      <c r="HDJ168" s="14"/>
      <c r="HDK168" s="14"/>
      <c r="HDL168" s="14"/>
      <c r="HDM168" s="14"/>
      <c r="HDN168" s="14"/>
      <c r="HDO168" s="14"/>
      <c r="HDP168" s="14"/>
      <c r="HDQ168" s="14"/>
      <c r="HDR168" s="14"/>
      <c r="HDS168" s="14"/>
      <c r="HDT168" s="14"/>
      <c r="HDU168" s="14"/>
      <c r="HDV168" s="14"/>
      <c r="HDW168" s="14"/>
      <c r="HDX168" s="14"/>
      <c r="HDY168" s="14"/>
      <c r="HDZ168" s="14"/>
      <c r="HEA168" s="14"/>
      <c r="HEB168" s="14"/>
      <c r="HEC168" s="14"/>
      <c r="HED168" s="14"/>
      <c r="HEE168" s="14"/>
      <c r="HEF168" s="14"/>
      <c r="HEG168" s="14"/>
      <c r="HEH168" s="14"/>
      <c r="HEI168" s="14"/>
      <c r="HEJ168" s="14"/>
      <c r="HEK168" s="14"/>
      <c r="HEL168" s="14"/>
      <c r="HEM168" s="14"/>
      <c r="HEN168" s="14"/>
      <c r="HEO168" s="14"/>
      <c r="HEP168" s="14"/>
      <c r="HEQ168" s="14"/>
      <c r="HER168" s="14"/>
      <c r="HES168" s="14"/>
      <c r="HET168" s="14"/>
      <c r="HEU168" s="14"/>
      <c r="HEV168" s="14"/>
      <c r="HEW168" s="14"/>
      <c r="HEX168" s="14"/>
      <c r="HEY168" s="14"/>
      <c r="HEZ168" s="14"/>
      <c r="HFA168" s="14"/>
      <c r="HFB168" s="14"/>
      <c r="HFC168" s="14"/>
      <c r="HFD168" s="14"/>
      <c r="HFE168" s="14"/>
      <c r="HFF168" s="14"/>
      <c r="HFG168" s="14"/>
      <c r="HFH168" s="14"/>
      <c r="HFI168" s="14"/>
      <c r="HFJ168" s="14"/>
      <c r="HFK168" s="14"/>
      <c r="HFL168" s="14"/>
      <c r="HFM168" s="14"/>
      <c r="HFN168" s="14"/>
      <c r="HFO168" s="14"/>
      <c r="HFP168" s="14"/>
      <c r="HFQ168" s="14"/>
      <c r="HFR168" s="14"/>
      <c r="HFS168" s="14"/>
      <c r="HFT168" s="14"/>
      <c r="HFU168" s="14"/>
      <c r="HFV168" s="14"/>
      <c r="HFW168" s="14"/>
      <c r="HFX168" s="14"/>
      <c r="HFY168" s="14"/>
      <c r="HFZ168" s="14"/>
      <c r="HGA168" s="14"/>
      <c r="HGB168" s="14"/>
      <c r="HGC168" s="14"/>
      <c r="HGD168" s="14"/>
      <c r="HGE168" s="14"/>
      <c r="HGF168" s="14"/>
      <c r="HGG168" s="14"/>
      <c r="HGH168" s="14"/>
      <c r="HGI168" s="14"/>
      <c r="HGJ168" s="14"/>
      <c r="HGK168" s="14"/>
      <c r="HGL168" s="14"/>
      <c r="HGM168" s="14"/>
      <c r="HGN168" s="14"/>
      <c r="HGO168" s="14"/>
      <c r="HGP168" s="14"/>
      <c r="HGQ168" s="14"/>
      <c r="HGR168" s="14"/>
      <c r="HGS168" s="14"/>
      <c r="HGT168" s="14"/>
      <c r="HGU168" s="14"/>
      <c r="HGV168" s="14"/>
      <c r="HGW168" s="14"/>
      <c r="HGX168" s="14"/>
      <c r="HGY168" s="14"/>
      <c r="HGZ168" s="14"/>
      <c r="HHA168" s="14"/>
      <c r="HHB168" s="14"/>
      <c r="HHC168" s="14"/>
      <c r="HHD168" s="14"/>
      <c r="HHE168" s="14"/>
      <c r="HHF168" s="14"/>
      <c r="HHG168" s="14"/>
      <c r="HHH168" s="14"/>
      <c r="HHI168" s="14"/>
      <c r="HHJ168" s="14"/>
      <c r="HHK168" s="14"/>
      <c r="HHL168" s="14"/>
      <c r="HHM168" s="14"/>
      <c r="HHN168" s="14"/>
      <c r="HHO168" s="14"/>
      <c r="HHP168" s="14"/>
      <c r="HHQ168" s="14"/>
      <c r="HHR168" s="14"/>
      <c r="HHS168" s="14"/>
      <c r="HHT168" s="14"/>
      <c r="HHU168" s="14"/>
      <c r="HHV168" s="14"/>
      <c r="HHW168" s="14"/>
      <c r="HHX168" s="14"/>
      <c r="HHY168" s="14"/>
      <c r="HHZ168" s="14"/>
      <c r="HIA168" s="14"/>
      <c r="HIB168" s="14"/>
      <c r="HIC168" s="14"/>
      <c r="HID168" s="14"/>
      <c r="HIE168" s="14"/>
      <c r="HIF168" s="14"/>
      <c r="HIG168" s="14"/>
      <c r="HIH168" s="14"/>
      <c r="HII168" s="14"/>
      <c r="HIJ168" s="14"/>
      <c r="HIK168" s="14"/>
      <c r="HIL168" s="14"/>
      <c r="HIM168" s="14"/>
      <c r="HIN168" s="14"/>
      <c r="HIO168" s="14"/>
      <c r="HIP168" s="14"/>
      <c r="HIQ168" s="14"/>
      <c r="HIR168" s="14"/>
      <c r="HIS168" s="14"/>
      <c r="HIT168" s="14"/>
      <c r="HIU168" s="14"/>
      <c r="HIV168" s="14"/>
      <c r="HIW168" s="14"/>
      <c r="HIX168" s="14"/>
      <c r="HIY168" s="14"/>
      <c r="HIZ168" s="14"/>
      <c r="HJA168" s="14"/>
      <c r="HJB168" s="14"/>
      <c r="HJC168" s="14"/>
      <c r="HJD168" s="14"/>
      <c r="HJE168" s="14"/>
      <c r="HJF168" s="14"/>
      <c r="HJG168" s="14"/>
      <c r="HJH168" s="14"/>
      <c r="HJI168" s="14"/>
      <c r="HJJ168" s="14"/>
      <c r="HJK168" s="14"/>
      <c r="HJL168" s="14"/>
      <c r="HJM168" s="14"/>
      <c r="HJN168" s="14"/>
      <c r="HJO168" s="14"/>
      <c r="HJP168" s="14"/>
      <c r="HJQ168" s="14"/>
      <c r="HJR168" s="14"/>
      <c r="HJS168" s="14"/>
      <c r="HJT168" s="14"/>
      <c r="HJU168" s="14"/>
      <c r="HJV168" s="14"/>
      <c r="HJW168" s="14"/>
      <c r="HJX168" s="14"/>
      <c r="HJY168" s="14"/>
      <c r="HJZ168" s="14"/>
      <c r="HKA168" s="14"/>
      <c r="HKB168" s="14"/>
      <c r="HKC168" s="14"/>
      <c r="HKD168" s="14"/>
      <c r="HKE168" s="14"/>
      <c r="HKF168" s="14"/>
      <c r="HKG168" s="14"/>
      <c r="HKH168" s="14"/>
      <c r="HKI168" s="14"/>
      <c r="HKJ168" s="14"/>
      <c r="HKK168" s="14"/>
      <c r="HKL168" s="14"/>
      <c r="HKM168" s="14"/>
      <c r="HKN168" s="14"/>
      <c r="HKO168" s="14"/>
      <c r="HKP168" s="14"/>
      <c r="HKQ168" s="14"/>
      <c r="HKR168" s="14"/>
      <c r="HKS168" s="14"/>
      <c r="HKT168" s="14"/>
      <c r="HKU168" s="14"/>
      <c r="HKV168" s="14"/>
      <c r="HKW168" s="14"/>
      <c r="HKX168" s="14"/>
      <c r="HKY168" s="14"/>
      <c r="HKZ168" s="14"/>
      <c r="HLA168" s="14"/>
      <c r="HLB168" s="14"/>
      <c r="HLC168" s="14"/>
      <c r="HLD168" s="14"/>
      <c r="HLE168" s="14"/>
      <c r="HLF168" s="14"/>
      <c r="HLG168" s="14"/>
      <c r="HLH168" s="14"/>
      <c r="HLI168" s="14"/>
      <c r="HLJ168" s="14"/>
      <c r="HLK168" s="14"/>
      <c r="HLL168" s="14"/>
      <c r="HLM168" s="14"/>
      <c r="HLN168" s="14"/>
      <c r="HLO168" s="14"/>
      <c r="HLP168" s="14"/>
      <c r="HLQ168" s="14"/>
      <c r="HLR168" s="14"/>
      <c r="HLS168" s="14"/>
      <c r="HLT168" s="14"/>
      <c r="HLU168" s="14"/>
      <c r="HLV168" s="14"/>
      <c r="HLW168" s="14"/>
      <c r="HLX168" s="14"/>
      <c r="HLY168" s="14"/>
      <c r="HLZ168" s="14"/>
      <c r="HMA168" s="14"/>
      <c r="HMB168" s="14"/>
      <c r="HMC168" s="14"/>
      <c r="HMD168" s="14"/>
      <c r="HME168" s="14"/>
      <c r="HMF168" s="14"/>
      <c r="HMG168" s="14"/>
      <c r="HMH168" s="14"/>
      <c r="HMI168" s="14"/>
      <c r="HMJ168" s="14"/>
      <c r="HMK168" s="14"/>
      <c r="HML168" s="14"/>
      <c r="HMM168" s="14"/>
      <c r="HMN168" s="14"/>
      <c r="HMO168" s="14"/>
      <c r="HMP168" s="14"/>
      <c r="HMQ168" s="14"/>
      <c r="HMR168" s="14"/>
      <c r="HMS168" s="14"/>
      <c r="HMT168" s="14"/>
      <c r="HMU168" s="14"/>
      <c r="HMV168" s="14"/>
      <c r="HMW168" s="14"/>
      <c r="HMX168" s="14"/>
      <c r="HMY168" s="14"/>
      <c r="HMZ168" s="14"/>
      <c r="HNA168" s="14"/>
      <c r="HNB168" s="14"/>
      <c r="HNC168" s="14"/>
      <c r="HND168" s="14"/>
      <c r="HNE168" s="14"/>
      <c r="HNF168" s="14"/>
      <c r="HNG168" s="14"/>
      <c r="HNH168" s="14"/>
      <c r="HNI168" s="14"/>
      <c r="HNJ168" s="14"/>
      <c r="HNK168" s="14"/>
      <c r="HNL168" s="14"/>
      <c r="HNM168" s="14"/>
      <c r="HNN168" s="14"/>
      <c r="HNO168" s="14"/>
      <c r="HNP168" s="14"/>
      <c r="HNQ168" s="14"/>
      <c r="HNR168" s="14"/>
      <c r="HNS168" s="14"/>
      <c r="HNT168" s="14"/>
      <c r="HNU168" s="14"/>
      <c r="HNV168" s="14"/>
      <c r="HNW168" s="14"/>
      <c r="HNX168" s="14"/>
      <c r="HNY168" s="14"/>
      <c r="HNZ168" s="14"/>
      <c r="HOA168" s="14"/>
      <c r="HOB168" s="14"/>
      <c r="HOC168" s="14"/>
      <c r="HOD168" s="14"/>
      <c r="HOE168" s="14"/>
      <c r="HOF168" s="14"/>
      <c r="HOG168" s="14"/>
      <c r="HOH168" s="14"/>
      <c r="HOI168" s="14"/>
      <c r="HOJ168" s="14"/>
      <c r="HOK168" s="14"/>
      <c r="HOL168" s="14"/>
      <c r="HOM168" s="14"/>
      <c r="HON168" s="14"/>
      <c r="HOO168" s="14"/>
      <c r="HOP168" s="14"/>
      <c r="HOQ168" s="14"/>
      <c r="HOR168" s="14"/>
      <c r="HOS168" s="14"/>
      <c r="HOT168" s="14"/>
      <c r="HOU168" s="14"/>
      <c r="HOV168" s="14"/>
      <c r="HOW168" s="14"/>
      <c r="HOX168" s="14"/>
      <c r="HOY168" s="14"/>
      <c r="HOZ168" s="14"/>
      <c r="HPA168" s="14"/>
      <c r="HPB168" s="14"/>
      <c r="HPC168" s="14"/>
      <c r="HPD168" s="14"/>
      <c r="HPE168" s="14"/>
      <c r="HPF168" s="14"/>
      <c r="HPG168" s="14"/>
      <c r="HPH168" s="14"/>
      <c r="HPI168" s="14"/>
      <c r="HPJ168" s="14"/>
      <c r="HPK168" s="14"/>
      <c r="HPL168" s="14"/>
      <c r="HPM168" s="14"/>
      <c r="HPN168" s="14"/>
      <c r="HPO168" s="14"/>
      <c r="HPP168" s="14"/>
      <c r="HPQ168" s="14"/>
      <c r="HPR168" s="14"/>
      <c r="HPS168" s="14"/>
      <c r="HPT168" s="14"/>
      <c r="HPU168" s="14"/>
      <c r="HPV168" s="14"/>
      <c r="HPW168" s="14"/>
      <c r="HPX168" s="14"/>
      <c r="HPY168" s="14"/>
      <c r="HPZ168" s="14"/>
      <c r="HQA168" s="14"/>
      <c r="HQB168" s="14"/>
      <c r="HQC168" s="14"/>
      <c r="HQD168" s="14"/>
      <c r="HQE168" s="14"/>
      <c r="HQF168" s="14"/>
      <c r="HQG168" s="14"/>
      <c r="HQH168" s="14"/>
      <c r="HQI168" s="14"/>
      <c r="HQJ168" s="14"/>
      <c r="HQK168" s="14"/>
      <c r="HQL168" s="14"/>
      <c r="HQM168" s="14"/>
      <c r="HQN168" s="14"/>
      <c r="HQO168" s="14"/>
      <c r="HQP168" s="14"/>
      <c r="HQQ168" s="14"/>
      <c r="HQR168" s="14"/>
      <c r="HQS168" s="14"/>
      <c r="HQT168" s="14"/>
      <c r="HQU168" s="14"/>
      <c r="HQV168" s="14"/>
      <c r="HQW168" s="14"/>
      <c r="HQX168" s="14"/>
      <c r="HQY168" s="14"/>
      <c r="HQZ168" s="14"/>
      <c r="HRA168" s="14"/>
      <c r="HRB168" s="14"/>
      <c r="HRC168" s="14"/>
      <c r="HRD168" s="14"/>
      <c r="HRE168" s="14"/>
      <c r="HRF168" s="14"/>
      <c r="HRG168" s="14"/>
      <c r="HRH168" s="14"/>
      <c r="HRI168" s="14"/>
      <c r="HRJ168" s="14"/>
      <c r="HRK168" s="14"/>
      <c r="HRL168" s="14"/>
      <c r="HRM168" s="14"/>
      <c r="HRN168" s="14"/>
      <c r="HRO168" s="14"/>
      <c r="HRP168" s="14"/>
      <c r="HRQ168" s="14"/>
      <c r="HRR168" s="14"/>
      <c r="HRS168" s="14"/>
      <c r="HRT168" s="14"/>
      <c r="HRU168" s="14"/>
      <c r="HRV168" s="14"/>
      <c r="HRW168" s="14"/>
      <c r="HRX168" s="14"/>
      <c r="HRY168" s="14"/>
      <c r="HRZ168" s="14"/>
      <c r="HSA168" s="14"/>
      <c r="HSB168" s="14"/>
      <c r="HSC168" s="14"/>
      <c r="HSD168" s="14"/>
      <c r="HSE168" s="14"/>
      <c r="HSF168" s="14"/>
      <c r="HSG168" s="14"/>
      <c r="HSH168" s="14"/>
      <c r="HSI168" s="14"/>
      <c r="HSJ168" s="14"/>
      <c r="HSK168" s="14"/>
      <c r="HSL168" s="14"/>
      <c r="HSM168" s="14"/>
      <c r="HSN168" s="14"/>
      <c r="HSO168" s="14"/>
      <c r="HSP168" s="14"/>
      <c r="HSQ168" s="14"/>
      <c r="HSR168" s="14"/>
      <c r="HSS168" s="14"/>
      <c r="HST168" s="14"/>
      <c r="HSU168" s="14"/>
      <c r="HSV168" s="14"/>
      <c r="HSW168" s="14"/>
      <c r="HSX168" s="14"/>
      <c r="HSY168" s="14"/>
      <c r="HSZ168" s="14"/>
      <c r="HTA168" s="14"/>
      <c r="HTB168" s="14"/>
      <c r="HTC168" s="14"/>
      <c r="HTD168" s="14"/>
      <c r="HTE168" s="14"/>
      <c r="HTF168" s="14"/>
      <c r="HTG168" s="14"/>
      <c r="HTH168" s="14"/>
      <c r="HTI168" s="14"/>
      <c r="HTJ168" s="14"/>
      <c r="HTK168" s="14"/>
      <c r="HTL168" s="14"/>
      <c r="HTM168" s="14"/>
      <c r="HTN168" s="14"/>
      <c r="HTO168" s="14"/>
      <c r="HTP168" s="14"/>
      <c r="HTQ168" s="14"/>
      <c r="HTR168" s="14"/>
      <c r="HTS168" s="14"/>
      <c r="HTT168" s="14"/>
      <c r="HTU168" s="14"/>
      <c r="HTV168" s="14"/>
      <c r="HTW168" s="14"/>
      <c r="HTX168" s="14"/>
      <c r="HTY168" s="14"/>
      <c r="HTZ168" s="14"/>
      <c r="HUA168" s="14"/>
      <c r="HUB168" s="14"/>
      <c r="HUC168" s="14"/>
      <c r="HUD168" s="14"/>
      <c r="HUE168" s="14"/>
      <c r="HUF168" s="14"/>
      <c r="HUG168" s="14"/>
      <c r="HUH168" s="14"/>
      <c r="HUI168" s="14"/>
      <c r="HUJ168" s="14"/>
      <c r="HUK168" s="14"/>
      <c r="HUL168" s="14"/>
      <c r="HUM168" s="14"/>
      <c r="HUN168" s="14"/>
      <c r="HUO168" s="14"/>
      <c r="HUP168" s="14"/>
      <c r="HUQ168" s="14"/>
      <c r="HUR168" s="14"/>
      <c r="HUS168" s="14"/>
      <c r="HUT168" s="14"/>
      <c r="HUU168" s="14"/>
      <c r="HUV168" s="14"/>
      <c r="HUW168" s="14"/>
      <c r="HUX168" s="14"/>
      <c r="HUY168" s="14"/>
      <c r="HUZ168" s="14"/>
      <c r="HVA168" s="14"/>
      <c r="HVB168" s="14"/>
      <c r="HVC168" s="14"/>
      <c r="HVD168" s="14"/>
      <c r="HVE168" s="14"/>
      <c r="HVF168" s="14"/>
      <c r="HVG168" s="14"/>
      <c r="HVH168" s="14"/>
      <c r="HVI168" s="14"/>
      <c r="HVJ168" s="14"/>
      <c r="HVK168" s="14"/>
      <c r="HVL168" s="14"/>
      <c r="HVM168" s="14"/>
      <c r="HVN168" s="14"/>
      <c r="HVO168" s="14"/>
      <c r="HVP168" s="14"/>
      <c r="HVQ168" s="14"/>
      <c r="HVR168" s="14"/>
      <c r="HVS168" s="14"/>
      <c r="HVT168" s="14"/>
      <c r="HVU168" s="14"/>
      <c r="HVV168" s="14"/>
      <c r="HVW168" s="14"/>
      <c r="HVX168" s="14"/>
      <c r="HVY168" s="14"/>
      <c r="HVZ168" s="14"/>
      <c r="HWA168" s="14"/>
      <c r="HWB168" s="14"/>
      <c r="HWC168" s="14"/>
      <c r="HWD168" s="14"/>
      <c r="HWE168" s="14"/>
      <c r="HWF168" s="14"/>
      <c r="HWG168" s="14"/>
      <c r="HWH168" s="14"/>
      <c r="HWI168" s="14"/>
      <c r="HWJ168" s="14"/>
      <c r="HWK168" s="14"/>
      <c r="HWL168" s="14"/>
      <c r="HWM168" s="14"/>
      <c r="HWN168" s="14"/>
      <c r="HWO168" s="14"/>
      <c r="HWP168" s="14"/>
      <c r="HWQ168" s="14"/>
      <c r="HWR168" s="14"/>
      <c r="HWS168" s="14"/>
      <c r="HWT168" s="14"/>
      <c r="HWU168" s="14"/>
      <c r="HWV168" s="14"/>
      <c r="HWW168" s="14"/>
      <c r="HWX168" s="14"/>
      <c r="HWY168" s="14"/>
      <c r="HWZ168" s="14"/>
      <c r="HXA168" s="14"/>
      <c r="HXB168" s="14"/>
      <c r="HXC168" s="14"/>
      <c r="HXD168" s="14"/>
      <c r="HXE168" s="14"/>
      <c r="HXF168" s="14"/>
      <c r="HXG168" s="14"/>
      <c r="HXH168" s="14"/>
      <c r="HXI168" s="14"/>
      <c r="HXJ168" s="14"/>
      <c r="HXK168" s="14"/>
      <c r="HXL168" s="14"/>
      <c r="HXM168" s="14"/>
      <c r="HXN168" s="14"/>
      <c r="HXO168" s="14"/>
      <c r="HXP168" s="14"/>
      <c r="HXQ168" s="14"/>
      <c r="HXR168" s="14"/>
      <c r="HXS168" s="14"/>
      <c r="HXT168" s="14"/>
      <c r="HXU168" s="14"/>
      <c r="HXV168" s="14"/>
      <c r="HXW168" s="14"/>
      <c r="HXX168" s="14"/>
      <c r="HXY168" s="14"/>
      <c r="HXZ168" s="14"/>
      <c r="HYA168" s="14"/>
      <c r="HYB168" s="14"/>
      <c r="HYC168" s="14"/>
      <c r="HYD168" s="14"/>
      <c r="HYE168" s="14"/>
      <c r="HYF168" s="14"/>
      <c r="HYG168" s="14"/>
      <c r="HYH168" s="14"/>
      <c r="HYI168" s="14"/>
      <c r="HYJ168" s="14"/>
      <c r="HYK168" s="14"/>
      <c r="HYL168" s="14"/>
      <c r="HYM168" s="14"/>
      <c r="HYN168" s="14"/>
      <c r="HYO168" s="14"/>
      <c r="HYP168" s="14"/>
      <c r="HYQ168" s="14"/>
      <c r="HYR168" s="14"/>
      <c r="HYS168" s="14"/>
      <c r="HYT168" s="14"/>
      <c r="HYU168" s="14"/>
      <c r="HYV168" s="14"/>
      <c r="HYW168" s="14"/>
      <c r="HYX168" s="14"/>
      <c r="HYY168" s="14"/>
      <c r="HYZ168" s="14"/>
      <c r="HZA168" s="14"/>
      <c r="HZB168" s="14"/>
      <c r="HZC168" s="14"/>
      <c r="HZD168" s="14"/>
      <c r="HZE168" s="14"/>
      <c r="HZF168" s="14"/>
      <c r="HZG168" s="14"/>
      <c r="HZH168" s="14"/>
      <c r="HZI168" s="14"/>
      <c r="HZJ168" s="14"/>
      <c r="HZK168" s="14"/>
      <c r="HZL168" s="14"/>
      <c r="HZM168" s="14"/>
      <c r="HZN168" s="14"/>
      <c r="HZO168" s="14"/>
      <c r="HZP168" s="14"/>
      <c r="HZQ168" s="14"/>
      <c r="HZR168" s="14"/>
      <c r="HZS168" s="14"/>
      <c r="HZT168" s="14"/>
      <c r="HZU168" s="14"/>
      <c r="HZV168" s="14"/>
      <c r="HZW168" s="14"/>
      <c r="HZX168" s="14"/>
      <c r="HZY168" s="14"/>
      <c r="HZZ168" s="14"/>
      <c r="IAA168" s="14"/>
      <c r="IAB168" s="14"/>
      <c r="IAC168" s="14"/>
      <c r="IAD168" s="14"/>
      <c r="IAE168" s="14"/>
      <c r="IAF168" s="14"/>
      <c r="IAG168" s="14"/>
      <c r="IAH168" s="14"/>
      <c r="IAI168" s="14"/>
      <c r="IAJ168" s="14"/>
      <c r="IAK168" s="14"/>
      <c r="IAL168" s="14"/>
      <c r="IAM168" s="14"/>
      <c r="IAN168" s="14"/>
      <c r="IAO168" s="14"/>
      <c r="IAP168" s="14"/>
      <c r="IAQ168" s="14"/>
      <c r="IAR168" s="14"/>
      <c r="IAS168" s="14"/>
      <c r="IAT168" s="14"/>
      <c r="IAU168" s="14"/>
      <c r="IAV168" s="14"/>
      <c r="IAW168" s="14"/>
      <c r="IAX168" s="14"/>
      <c r="IAY168" s="14"/>
      <c r="IAZ168" s="14"/>
      <c r="IBA168" s="14"/>
      <c r="IBB168" s="14"/>
      <c r="IBC168" s="14"/>
      <c r="IBD168" s="14"/>
      <c r="IBE168" s="14"/>
      <c r="IBF168" s="14"/>
      <c r="IBG168" s="14"/>
      <c r="IBH168" s="14"/>
      <c r="IBI168" s="14"/>
      <c r="IBJ168" s="14"/>
      <c r="IBK168" s="14"/>
      <c r="IBL168" s="14"/>
      <c r="IBM168" s="14"/>
      <c r="IBN168" s="14"/>
      <c r="IBO168" s="14"/>
      <c r="IBP168" s="14"/>
      <c r="IBQ168" s="14"/>
      <c r="IBR168" s="14"/>
      <c r="IBS168" s="14"/>
      <c r="IBT168" s="14"/>
      <c r="IBU168" s="14"/>
      <c r="IBV168" s="14"/>
      <c r="IBW168" s="14"/>
      <c r="IBX168" s="14"/>
      <c r="IBY168" s="14"/>
      <c r="IBZ168" s="14"/>
      <c r="ICA168" s="14"/>
      <c r="ICB168" s="14"/>
      <c r="ICC168" s="14"/>
      <c r="ICD168" s="14"/>
      <c r="ICE168" s="14"/>
      <c r="ICF168" s="14"/>
      <c r="ICG168" s="14"/>
      <c r="ICH168" s="14"/>
      <c r="ICI168" s="14"/>
      <c r="ICJ168" s="14"/>
      <c r="ICK168" s="14"/>
      <c r="ICL168" s="14"/>
      <c r="ICM168" s="14"/>
      <c r="ICN168" s="14"/>
      <c r="ICO168" s="14"/>
      <c r="ICP168" s="14"/>
      <c r="ICQ168" s="14"/>
      <c r="ICR168" s="14"/>
      <c r="ICS168" s="14"/>
      <c r="ICT168" s="14"/>
      <c r="ICU168" s="14"/>
      <c r="ICV168" s="14"/>
      <c r="ICW168" s="14"/>
      <c r="ICX168" s="14"/>
      <c r="ICY168" s="14"/>
      <c r="ICZ168" s="14"/>
      <c r="IDA168" s="14"/>
      <c r="IDB168" s="14"/>
      <c r="IDC168" s="14"/>
      <c r="IDD168" s="14"/>
      <c r="IDE168" s="14"/>
      <c r="IDF168" s="14"/>
      <c r="IDG168" s="14"/>
      <c r="IDH168" s="14"/>
      <c r="IDI168" s="14"/>
      <c r="IDJ168" s="14"/>
      <c r="IDK168" s="14"/>
      <c r="IDL168" s="14"/>
      <c r="IDM168" s="14"/>
      <c r="IDN168" s="14"/>
      <c r="IDO168" s="14"/>
      <c r="IDP168" s="14"/>
      <c r="IDQ168" s="14"/>
      <c r="IDR168" s="14"/>
      <c r="IDS168" s="14"/>
      <c r="IDT168" s="14"/>
      <c r="IDU168" s="14"/>
      <c r="IDV168" s="14"/>
      <c r="IDW168" s="14"/>
      <c r="IDX168" s="14"/>
      <c r="IDY168" s="14"/>
      <c r="IDZ168" s="14"/>
      <c r="IEA168" s="14"/>
      <c r="IEB168" s="14"/>
      <c r="IEC168" s="14"/>
      <c r="IED168" s="14"/>
      <c r="IEE168" s="14"/>
      <c r="IEF168" s="14"/>
      <c r="IEG168" s="14"/>
      <c r="IEH168" s="14"/>
      <c r="IEI168" s="14"/>
      <c r="IEJ168" s="14"/>
      <c r="IEK168" s="14"/>
      <c r="IEL168" s="14"/>
      <c r="IEM168" s="14"/>
      <c r="IEN168" s="14"/>
      <c r="IEO168" s="14"/>
      <c r="IEP168" s="14"/>
      <c r="IEQ168" s="14"/>
      <c r="IER168" s="14"/>
      <c r="IES168" s="14"/>
      <c r="IET168" s="14"/>
      <c r="IEU168" s="14"/>
      <c r="IEV168" s="14"/>
      <c r="IEW168" s="14"/>
      <c r="IEX168" s="14"/>
      <c r="IEY168" s="14"/>
      <c r="IEZ168" s="14"/>
      <c r="IFA168" s="14"/>
      <c r="IFB168" s="14"/>
      <c r="IFC168" s="14"/>
      <c r="IFD168" s="14"/>
      <c r="IFE168" s="14"/>
      <c r="IFF168" s="14"/>
      <c r="IFG168" s="14"/>
      <c r="IFH168" s="14"/>
      <c r="IFI168" s="14"/>
      <c r="IFJ168" s="14"/>
      <c r="IFK168" s="14"/>
      <c r="IFL168" s="14"/>
      <c r="IFM168" s="14"/>
      <c r="IFN168" s="14"/>
      <c r="IFO168" s="14"/>
      <c r="IFP168" s="14"/>
      <c r="IFQ168" s="14"/>
      <c r="IFR168" s="14"/>
      <c r="IFS168" s="14"/>
      <c r="IFT168" s="14"/>
      <c r="IFU168" s="14"/>
      <c r="IFV168" s="14"/>
      <c r="IFW168" s="14"/>
      <c r="IFX168" s="14"/>
      <c r="IFY168" s="14"/>
      <c r="IFZ168" s="14"/>
      <c r="IGA168" s="14"/>
      <c r="IGB168" s="14"/>
      <c r="IGC168" s="14"/>
      <c r="IGD168" s="14"/>
      <c r="IGE168" s="14"/>
      <c r="IGF168" s="14"/>
      <c r="IGG168" s="14"/>
      <c r="IGH168" s="14"/>
      <c r="IGI168" s="14"/>
      <c r="IGJ168" s="14"/>
      <c r="IGK168" s="14"/>
      <c r="IGL168" s="14"/>
      <c r="IGM168" s="14"/>
      <c r="IGN168" s="14"/>
      <c r="IGO168" s="14"/>
      <c r="IGP168" s="14"/>
      <c r="IGQ168" s="14"/>
      <c r="IGR168" s="14"/>
      <c r="IGS168" s="14"/>
      <c r="IGT168" s="14"/>
      <c r="IGU168" s="14"/>
      <c r="IGV168" s="14"/>
      <c r="IGW168" s="14"/>
      <c r="IGX168" s="14"/>
      <c r="IGY168" s="14"/>
      <c r="IGZ168" s="14"/>
      <c r="IHA168" s="14"/>
      <c r="IHB168" s="14"/>
      <c r="IHC168" s="14"/>
      <c r="IHD168" s="14"/>
      <c r="IHE168" s="14"/>
      <c r="IHF168" s="14"/>
      <c r="IHG168" s="14"/>
      <c r="IHH168" s="14"/>
      <c r="IHI168" s="14"/>
      <c r="IHJ168" s="14"/>
      <c r="IHK168" s="14"/>
      <c r="IHL168" s="14"/>
      <c r="IHM168" s="14"/>
      <c r="IHN168" s="14"/>
      <c r="IHO168" s="14"/>
      <c r="IHP168" s="14"/>
      <c r="IHQ168" s="14"/>
      <c r="IHR168" s="14"/>
      <c r="IHS168" s="14"/>
      <c r="IHT168" s="14"/>
      <c r="IHU168" s="14"/>
      <c r="IHV168" s="14"/>
      <c r="IHW168" s="14"/>
      <c r="IHX168" s="14"/>
      <c r="IHY168" s="14"/>
      <c r="IHZ168" s="14"/>
      <c r="IIA168" s="14"/>
      <c r="IIB168" s="14"/>
      <c r="IIC168" s="14"/>
      <c r="IID168" s="14"/>
      <c r="IIE168" s="14"/>
      <c r="IIF168" s="14"/>
      <c r="IIG168" s="14"/>
      <c r="IIH168" s="14"/>
      <c r="III168" s="14"/>
      <c r="IIJ168" s="14"/>
      <c r="IIK168" s="14"/>
      <c r="IIL168" s="14"/>
      <c r="IIM168" s="14"/>
      <c r="IIN168" s="14"/>
      <c r="IIO168" s="14"/>
      <c r="IIP168" s="14"/>
      <c r="IIQ168" s="14"/>
      <c r="IIR168" s="14"/>
      <c r="IIS168" s="14"/>
      <c r="IIT168" s="14"/>
      <c r="IIU168" s="14"/>
      <c r="IIV168" s="14"/>
      <c r="IIW168" s="14"/>
      <c r="IIX168" s="14"/>
      <c r="IIY168" s="14"/>
      <c r="IIZ168" s="14"/>
      <c r="IJA168" s="14"/>
      <c r="IJB168" s="14"/>
      <c r="IJC168" s="14"/>
      <c r="IJD168" s="14"/>
      <c r="IJE168" s="14"/>
      <c r="IJF168" s="14"/>
      <c r="IJG168" s="14"/>
      <c r="IJH168" s="14"/>
      <c r="IJI168" s="14"/>
      <c r="IJJ168" s="14"/>
      <c r="IJK168" s="14"/>
      <c r="IJL168" s="14"/>
      <c r="IJM168" s="14"/>
      <c r="IJN168" s="14"/>
      <c r="IJO168" s="14"/>
      <c r="IJP168" s="14"/>
      <c r="IJQ168" s="14"/>
      <c r="IJR168" s="14"/>
      <c r="IJS168" s="14"/>
      <c r="IJT168" s="14"/>
      <c r="IJU168" s="14"/>
      <c r="IJV168" s="14"/>
      <c r="IJW168" s="14"/>
      <c r="IJX168" s="14"/>
      <c r="IJY168" s="14"/>
      <c r="IJZ168" s="14"/>
      <c r="IKA168" s="14"/>
      <c r="IKB168" s="14"/>
      <c r="IKC168" s="14"/>
      <c r="IKD168" s="14"/>
      <c r="IKE168" s="14"/>
      <c r="IKF168" s="14"/>
      <c r="IKG168" s="14"/>
      <c r="IKH168" s="14"/>
      <c r="IKI168" s="14"/>
      <c r="IKJ168" s="14"/>
      <c r="IKK168" s="14"/>
      <c r="IKL168" s="14"/>
      <c r="IKM168" s="14"/>
      <c r="IKN168" s="14"/>
      <c r="IKO168" s="14"/>
      <c r="IKP168" s="14"/>
      <c r="IKQ168" s="14"/>
      <c r="IKR168" s="14"/>
      <c r="IKS168" s="14"/>
      <c r="IKT168" s="14"/>
      <c r="IKU168" s="14"/>
      <c r="IKV168" s="14"/>
      <c r="IKW168" s="14"/>
      <c r="IKX168" s="14"/>
      <c r="IKY168" s="14"/>
      <c r="IKZ168" s="14"/>
      <c r="ILA168" s="14"/>
      <c r="ILB168" s="14"/>
      <c r="ILC168" s="14"/>
      <c r="ILD168" s="14"/>
      <c r="ILE168" s="14"/>
      <c r="ILF168" s="14"/>
      <c r="ILG168" s="14"/>
      <c r="ILH168" s="14"/>
      <c r="ILI168" s="14"/>
      <c r="ILJ168" s="14"/>
      <c r="ILK168" s="14"/>
      <c r="ILL168" s="14"/>
      <c r="ILM168" s="14"/>
      <c r="ILN168" s="14"/>
      <c r="ILO168" s="14"/>
      <c r="ILP168" s="14"/>
      <c r="ILQ168" s="14"/>
      <c r="ILR168" s="14"/>
      <c r="ILS168" s="14"/>
      <c r="ILT168" s="14"/>
      <c r="ILU168" s="14"/>
      <c r="ILV168" s="14"/>
      <c r="ILW168" s="14"/>
      <c r="ILX168" s="14"/>
      <c r="ILY168" s="14"/>
      <c r="ILZ168" s="14"/>
      <c r="IMA168" s="14"/>
      <c r="IMB168" s="14"/>
      <c r="IMC168" s="14"/>
      <c r="IMD168" s="14"/>
      <c r="IME168" s="14"/>
      <c r="IMF168" s="14"/>
      <c r="IMG168" s="14"/>
      <c r="IMH168" s="14"/>
      <c r="IMI168" s="14"/>
      <c r="IMJ168" s="14"/>
      <c r="IMK168" s="14"/>
      <c r="IML168" s="14"/>
      <c r="IMM168" s="14"/>
      <c r="IMN168" s="14"/>
      <c r="IMO168" s="14"/>
      <c r="IMP168" s="14"/>
      <c r="IMQ168" s="14"/>
      <c r="IMR168" s="14"/>
      <c r="IMS168" s="14"/>
      <c r="IMT168" s="14"/>
      <c r="IMU168" s="14"/>
      <c r="IMV168" s="14"/>
      <c r="IMW168" s="14"/>
      <c r="IMX168" s="14"/>
      <c r="IMY168" s="14"/>
      <c r="IMZ168" s="14"/>
      <c r="INA168" s="14"/>
      <c r="INB168" s="14"/>
      <c r="INC168" s="14"/>
      <c r="IND168" s="14"/>
      <c r="INE168" s="14"/>
      <c r="INF168" s="14"/>
      <c r="ING168" s="14"/>
      <c r="INH168" s="14"/>
      <c r="INI168" s="14"/>
      <c r="INJ168" s="14"/>
      <c r="INK168" s="14"/>
      <c r="INL168" s="14"/>
      <c r="INM168" s="14"/>
      <c r="INN168" s="14"/>
      <c r="INO168" s="14"/>
      <c r="INP168" s="14"/>
      <c r="INQ168" s="14"/>
      <c r="INR168" s="14"/>
      <c r="INS168" s="14"/>
      <c r="INT168" s="14"/>
      <c r="INU168" s="14"/>
      <c r="INV168" s="14"/>
      <c r="INW168" s="14"/>
      <c r="INX168" s="14"/>
      <c r="INY168" s="14"/>
      <c r="INZ168" s="14"/>
      <c r="IOA168" s="14"/>
      <c r="IOB168" s="14"/>
      <c r="IOC168" s="14"/>
      <c r="IOD168" s="14"/>
      <c r="IOE168" s="14"/>
      <c r="IOF168" s="14"/>
      <c r="IOG168" s="14"/>
      <c r="IOH168" s="14"/>
      <c r="IOI168" s="14"/>
      <c r="IOJ168" s="14"/>
      <c r="IOK168" s="14"/>
      <c r="IOL168" s="14"/>
      <c r="IOM168" s="14"/>
      <c r="ION168" s="14"/>
      <c r="IOO168" s="14"/>
      <c r="IOP168" s="14"/>
      <c r="IOQ168" s="14"/>
      <c r="IOR168" s="14"/>
      <c r="IOS168" s="14"/>
      <c r="IOT168" s="14"/>
      <c r="IOU168" s="14"/>
      <c r="IOV168" s="14"/>
      <c r="IOW168" s="14"/>
      <c r="IOX168" s="14"/>
      <c r="IOY168" s="14"/>
      <c r="IOZ168" s="14"/>
      <c r="IPA168" s="14"/>
      <c r="IPB168" s="14"/>
      <c r="IPC168" s="14"/>
      <c r="IPD168" s="14"/>
      <c r="IPE168" s="14"/>
      <c r="IPF168" s="14"/>
      <c r="IPG168" s="14"/>
      <c r="IPH168" s="14"/>
      <c r="IPI168" s="14"/>
      <c r="IPJ168" s="14"/>
      <c r="IPK168" s="14"/>
      <c r="IPL168" s="14"/>
      <c r="IPM168" s="14"/>
      <c r="IPN168" s="14"/>
      <c r="IPO168" s="14"/>
      <c r="IPP168" s="14"/>
      <c r="IPQ168" s="14"/>
      <c r="IPR168" s="14"/>
      <c r="IPS168" s="14"/>
      <c r="IPT168" s="14"/>
      <c r="IPU168" s="14"/>
      <c r="IPV168" s="14"/>
      <c r="IPW168" s="14"/>
      <c r="IPX168" s="14"/>
      <c r="IPY168" s="14"/>
      <c r="IPZ168" s="14"/>
      <c r="IQA168" s="14"/>
      <c r="IQB168" s="14"/>
      <c r="IQC168" s="14"/>
      <c r="IQD168" s="14"/>
      <c r="IQE168" s="14"/>
      <c r="IQF168" s="14"/>
      <c r="IQG168" s="14"/>
      <c r="IQH168" s="14"/>
      <c r="IQI168" s="14"/>
      <c r="IQJ168" s="14"/>
      <c r="IQK168" s="14"/>
      <c r="IQL168" s="14"/>
      <c r="IQM168" s="14"/>
      <c r="IQN168" s="14"/>
      <c r="IQO168" s="14"/>
      <c r="IQP168" s="14"/>
      <c r="IQQ168" s="14"/>
      <c r="IQR168" s="14"/>
      <c r="IQS168" s="14"/>
      <c r="IQT168" s="14"/>
      <c r="IQU168" s="14"/>
      <c r="IQV168" s="14"/>
      <c r="IQW168" s="14"/>
      <c r="IQX168" s="14"/>
      <c r="IQY168" s="14"/>
      <c r="IQZ168" s="14"/>
      <c r="IRA168" s="14"/>
      <c r="IRB168" s="14"/>
      <c r="IRC168" s="14"/>
      <c r="IRD168" s="14"/>
      <c r="IRE168" s="14"/>
      <c r="IRF168" s="14"/>
      <c r="IRG168" s="14"/>
      <c r="IRH168" s="14"/>
      <c r="IRI168" s="14"/>
      <c r="IRJ168" s="14"/>
      <c r="IRK168" s="14"/>
      <c r="IRL168" s="14"/>
      <c r="IRM168" s="14"/>
      <c r="IRN168" s="14"/>
      <c r="IRO168" s="14"/>
      <c r="IRP168" s="14"/>
      <c r="IRQ168" s="14"/>
      <c r="IRR168" s="14"/>
      <c r="IRS168" s="14"/>
      <c r="IRT168" s="14"/>
      <c r="IRU168" s="14"/>
      <c r="IRV168" s="14"/>
      <c r="IRW168" s="14"/>
      <c r="IRX168" s="14"/>
      <c r="IRY168" s="14"/>
      <c r="IRZ168" s="14"/>
      <c r="ISA168" s="14"/>
      <c r="ISB168" s="14"/>
      <c r="ISC168" s="14"/>
      <c r="ISD168" s="14"/>
      <c r="ISE168" s="14"/>
      <c r="ISF168" s="14"/>
      <c r="ISG168" s="14"/>
      <c r="ISH168" s="14"/>
      <c r="ISI168" s="14"/>
      <c r="ISJ168" s="14"/>
      <c r="ISK168" s="14"/>
      <c r="ISL168" s="14"/>
      <c r="ISM168" s="14"/>
      <c r="ISN168" s="14"/>
      <c r="ISO168" s="14"/>
      <c r="ISP168" s="14"/>
      <c r="ISQ168" s="14"/>
      <c r="ISR168" s="14"/>
      <c r="ISS168" s="14"/>
      <c r="IST168" s="14"/>
      <c r="ISU168" s="14"/>
      <c r="ISV168" s="14"/>
      <c r="ISW168" s="14"/>
      <c r="ISX168" s="14"/>
      <c r="ISY168" s="14"/>
      <c r="ISZ168" s="14"/>
      <c r="ITA168" s="14"/>
      <c r="ITB168" s="14"/>
      <c r="ITC168" s="14"/>
      <c r="ITD168" s="14"/>
      <c r="ITE168" s="14"/>
      <c r="ITF168" s="14"/>
      <c r="ITG168" s="14"/>
      <c r="ITH168" s="14"/>
      <c r="ITI168" s="14"/>
      <c r="ITJ168" s="14"/>
      <c r="ITK168" s="14"/>
      <c r="ITL168" s="14"/>
      <c r="ITM168" s="14"/>
      <c r="ITN168" s="14"/>
      <c r="ITO168" s="14"/>
      <c r="ITP168" s="14"/>
      <c r="ITQ168" s="14"/>
      <c r="ITR168" s="14"/>
      <c r="ITS168" s="14"/>
      <c r="ITT168" s="14"/>
      <c r="ITU168" s="14"/>
      <c r="ITV168" s="14"/>
      <c r="ITW168" s="14"/>
      <c r="ITX168" s="14"/>
      <c r="ITY168" s="14"/>
      <c r="ITZ168" s="14"/>
      <c r="IUA168" s="14"/>
      <c r="IUB168" s="14"/>
      <c r="IUC168" s="14"/>
      <c r="IUD168" s="14"/>
      <c r="IUE168" s="14"/>
      <c r="IUF168" s="14"/>
      <c r="IUG168" s="14"/>
      <c r="IUH168" s="14"/>
      <c r="IUI168" s="14"/>
      <c r="IUJ168" s="14"/>
      <c r="IUK168" s="14"/>
      <c r="IUL168" s="14"/>
      <c r="IUM168" s="14"/>
      <c r="IUN168" s="14"/>
      <c r="IUO168" s="14"/>
      <c r="IUP168" s="14"/>
      <c r="IUQ168" s="14"/>
      <c r="IUR168" s="14"/>
      <c r="IUS168" s="14"/>
      <c r="IUT168" s="14"/>
      <c r="IUU168" s="14"/>
      <c r="IUV168" s="14"/>
      <c r="IUW168" s="14"/>
      <c r="IUX168" s="14"/>
      <c r="IUY168" s="14"/>
      <c r="IUZ168" s="14"/>
      <c r="IVA168" s="14"/>
      <c r="IVB168" s="14"/>
      <c r="IVC168" s="14"/>
      <c r="IVD168" s="14"/>
      <c r="IVE168" s="14"/>
      <c r="IVF168" s="14"/>
      <c r="IVG168" s="14"/>
      <c r="IVH168" s="14"/>
      <c r="IVI168" s="14"/>
      <c r="IVJ168" s="14"/>
      <c r="IVK168" s="14"/>
      <c r="IVL168" s="14"/>
      <c r="IVM168" s="14"/>
      <c r="IVN168" s="14"/>
      <c r="IVO168" s="14"/>
      <c r="IVP168" s="14"/>
      <c r="IVQ168" s="14"/>
      <c r="IVR168" s="14"/>
      <c r="IVS168" s="14"/>
      <c r="IVT168" s="14"/>
      <c r="IVU168" s="14"/>
      <c r="IVV168" s="14"/>
      <c r="IVW168" s="14"/>
      <c r="IVX168" s="14"/>
      <c r="IVY168" s="14"/>
      <c r="IVZ168" s="14"/>
      <c r="IWA168" s="14"/>
      <c r="IWB168" s="14"/>
      <c r="IWC168" s="14"/>
      <c r="IWD168" s="14"/>
      <c r="IWE168" s="14"/>
      <c r="IWF168" s="14"/>
      <c r="IWG168" s="14"/>
      <c r="IWH168" s="14"/>
      <c r="IWI168" s="14"/>
      <c r="IWJ168" s="14"/>
      <c r="IWK168" s="14"/>
      <c r="IWL168" s="14"/>
      <c r="IWM168" s="14"/>
      <c r="IWN168" s="14"/>
      <c r="IWO168" s="14"/>
      <c r="IWP168" s="14"/>
      <c r="IWQ168" s="14"/>
      <c r="IWR168" s="14"/>
      <c r="IWS168" s="14"/>
      <c r="IWT168" s="14"/>
      <c r="IWU168" s="14"/>
      <c r="IWV168" s="14"/>
      <c r="IWW168" s="14"/>
      <c r="IWX168" s="14"/>
      <c r="IWY168" s="14"/>
      <c r="IWZ168" s="14"/>
      <c r="IXA168" s="14"/>
      <c r="IXB168" s="14"/>
      <c r="IXC168" s="14"/>
      <c r="IXD168" s="14"/>
      <c r="IXE168" s="14"/>
      <c r="IXF168" s="14"/>
      <c r="IXG168" s="14"/>
      <c r="IXH168" s="14"/>
      <c r="IXI168" s="14"/>
      <c r="IXJ168" s="14"/>
      <c r="IXK168" s="14"/>
      <c r="IXL168" s="14"/>
      <c r="IXM168" s="14"/>
      <c r="IXN168" s="14"/>
      <c r="IXO168" s="14"/>
      <c r="IXP168" s="14"/>
      <c r="IXQ168" s="14"/>
      <c r="IXR168" s="14"/>
      <c r="IXS168" s="14"/>
      <c r="IXT168" s="14"/>
      <c r="IXU168" s="14"/>
      <c r="IXV168" s="14"/>
      <c r="IXW168" s="14"/>
      <c r="IXX168" s="14"/>
      <c r="IXY168" s="14"/>
      <c r="IXZ168" s="14"/>
      <c r="IYA168" s="14"/>
      <c r="IYB168" s="14"/>
      <c r="IYC168" s="14"/>
      <c r="IYD168" s="14"/>
      <c r="IYE168" s="14"/>
      <c r="IYF168" s="14"/>
      <c r="IYG168" s="14"/>
      <c r="IYH168" s="14"/>
      <c r="IYI168" s="14"/>
      <c r="IYJ168" s="14"/>
      <c r="IYK168" s="14"/>
      <c r="IYL168" s="14"/>
      <c r="IYM168" s="14"/>
      <c r="IYN168" s="14"/>
      <c r="IYO168" s="14"/>
      <c r="IYP168" s="14"/>
      <c r="IYQ168" s="14"/>
      <c r="IYR168" s="14"/>
      <c r="IYS168" s="14"/>
      <c r="IYT168" s="14"/>
      <c r="IYU168" s="14"/>
      <c r="IYV168" s="14"/>
      <c r="IYW168" s="14"/>
      <c r="IYX168" s="14"/>
      <c r="IYY168" s="14"/>
      <c r="IYZ168" s="14"/>
      <c r="IZA168" s="14"/>
      <c r="IZB168" s="14"/>
      <c r="IZC168" s="14"/>
      <c r="IZD168" s="14"/>
      <c r="IZE168" s="14"/>
      <c r="IZF168" s="14"/>
      <c r="IZG168" s="14"/>
      <c r="IZH168" s="14"/>
      <c r="IZI168" s="14"/>
      <c r="IZJ168" s="14"/>
      <c r="IZK168" s="14"/>
      <c r="IZL168" s="14"/>
      <c r="IZM168" s="14"/>
      <c r="IZN168" s="14"/>
      <c r="IZO168" s="14"/>
      <c r="IZP168" s="14"/>
      <c r="IZQ168" s="14"/>
      <c r="IZR168" s="14"/>
      <c r="IZS168" s="14"/>
      <c r="IZT168" s="14"/>
      <c r="IZU168" s="14"/>
      <c r="IZV168" s="14"/>
      <c r="IZW168" s="14"/>
      <c r="IZX168" s="14"/>
      <c r="IZY168" s="14"/>
      <c r="IZZ168" s="14"/>
      <c r="JAA168" s="14"/>
      <c r="JAB168" s="14"/>
      <c r="JAC168" s="14"/>
      <c r="JAD168" s="14"/>
      <c r="JAE168" s="14"/>
      <c r="JAF168" s="14"/>
      <c r="JAG168" s="14"/>
      <c r="JAH168" s="14"/>
      <c r="JAI168" s="14"/>
      <c r="JAJ168" s="14"/>
      <c r="JAK168" s="14"/>
      <c r="JAL168" s="14"/>
      <c r="JAM168" s="14"/>
      <c r="JAN168" s="14"/>
      <c r="JAO168" s="14"/>
      <c r="JAP168" s="14"/>
      <c r="JAQ168" s="14"/>
      <c r="JAR168" s="14"/>
      <c r="JAS168" s="14"/>
      <c r="JAT168" s="14"/>
      <c r="JAU168" s="14"/>
      <c r="JAV168" s="14"/>
      <c r="JAW168" s="14"/>
      <c r="JAX168" s="14"/>
      <c r="JAY168" s="14"/>
      <c r="JAZ168" s="14"/>
      <c r="JBA168" s="14"/>
      <c r="JBB168" s="14"/>
      <c r="JBC168" s="14"/>
      <c r="JBD168" s="14"/>
      <c r="JBE168" s="14"/>
      <c r="JBF168" s="14"/>
      <c r="JBG168" s="14"/>
      <c r="JBH168" s="14"/>
      <c r="JBI168" s="14"/>
      <c r="JBJ168" s="14"/>
      <c r="JBK168" s="14"/>
      <c r="JBL168" s="14"/>
      <c r="JBM168" s="14"/>
      <c r="JBN168" s="14"/>
      <c r="JBO168" s="14"/>
      <c r="JBP168" s="14"/>
      <c r="JBQ168" s="14"/>
      <c r="JBR168" s="14"/>
      <c r="JBS168" s="14"/>
      <c r="JBT168" s="14"/>
      <c r="JBU168" s="14"/>
      <c r="JBV168" s="14"/>
      <c r="JBW168" s="14"/>
      <c r="JBX168" s="14"/>
      <c r="JBY168" s="14"/>
      <c r="JBZ168" s="14"/>
      <c r="JCA168" s="14"/>
      <c r="JCB168" s="14"/>
      <c r="JCC168" s="14"/>
      <c r="JCD168" s="14"/>
      <c r="JCE168" s="14"/>
      <c r="JCF168" s="14"/>
      <c r="JCG168" s="14"/>
      <c r="JCH168" s="14"/>
      <c r="JCI168" s="14"/>
      <c r="JCJ168" s="14"/>
      <c r="JCK168" s="14"/>
      <c r="JCL168" s="14"/>
      <c r="JCM168" s="14"/>
      <c r="JCN168" s="14"/>
      <c r="JCO168" s="14"/>
      <c r="JCP168" s="14"/>
      <c r="JCQ168" s="14"/>
      <c r="JCR168" s="14"/>
      <c r="JCS168" s="14"/>
      <c r="JCT168" s="14"/>
      <c r="JCU168" s="14"/>
      <c r="JCV168" s="14"/>
      <c r="JCW168" s="14"/>
      <c r="JCX168" s="14"/>
      <c r="JCY168" s="14"/>
      <c r="JCZ168" s="14"/>
      <c r="JDA168" s="14"/>
      <c r="JDB168" s="14"/>
      <c r="JDC168" s="14"/>
      <c r="JDD168" s="14"/>
      <c r="JDE168" s="14"/>
      <c r="JDF168" s="14"/>
      <c r="JDG168" s="14"/>
      <c r="JDH168" s="14"/>
      <c r="JDI168" s="14"/>
      <c r="JDJ168" s="14"/>
      <c r="JDK168" s="14"/>
      <c r="JDL168" s="14"/>
      <c r="JDM168" s="14"/>
      <c r="JDN168" s="14"/>
      <c r="JDO168" s="14"/>
      <c r="JDP168" s="14"/>
      <c r="JDQ168" s="14"/>
      <c r="JDR168" s="14"/>
      <c r="JDS168" s="14"/>
      <c r="JDT168" s="14"/>
      <c r="JDU168" s="14"/>
      <c r="JDV168" s="14"/>
      <c r="JDW168" s="14"/>
      <c r="JDX168" s="14"/>
      <c r="JDY168" s="14"/>
      <c r="JDZ168" s="14"/>
      <c r="JEA168" s="14"/>
      <c r="JEB168" s="14"/>
      <c r="JEC168" s="14"/>
      <c r="JED168" s="14"/>
      <c r="JEE168" s="14"/>
      <c r="JEF168" s="14"/>
      <c r="JEG168" s="14"/>
      <c r="JEH168" s="14"/>
      <c r="JEI168" s="14"/>
      <c r="JEJ168" s="14"/>
      <c r="JEK168" s="14"/>
      <c r="JEL168" s="14"/>
      <c r="JEM168" s="14"/>
      <c r="JEN168" s="14"/>
      <c r="JEO168" s="14"/>
      <c r="JEP168" s="14"/>
      <c r="JEQ168" s="14"/>
      <c r="JER168" s="14"/>
      <c r="JES168" s="14"/>
      <c r="JET168" s="14"/>
      <c r="JEU168" s="14"/>
      <c r="JEV168" s="14"/>
      <c r="JEW168" s="14"/>
      <c r="JEX168" s="14"/>
      <c r="JEY168" s="14"/>
      <c r="JEZ168" s="14"/>
      <c r="JFA168" s="14"/>
      <c r="JFB168" s="14"/>
      <c r="JFC168" s="14"/>
      <c r="JFD168" s="14"/>
      <c r="JFE168" s="14"/>
      <c r="JFF168" s="14"/>
      <c r="JFG168" s="14"/>
      <c r="JFH168" s="14"/>
      <c r="JFI168" s="14"/>
      <c r="JFJ168" s="14"/>
      <c r="JFK168" s="14"/>
      <c r="JFL168" s="14"/>
      <c r="JFM168" s="14"/>
      <c r="JFN168" s="14"/>
      <c r="JFO168" s="14"/>
      <c r="JFP168" s="14"/>
      <c r="JFQ168" s="14"/>
      <c r="JFR168" s="14"/>
      <c r="JFS168" s="14"/>
      <c r="JFT168" s="14"/>
      <c r="JFU168" s="14"/>
      <c r="JFV168" s="14"/>
      <c r="JFW168" s="14"/>
      <c r="JFX168" s="14"/>
      <c r="JFY168" s="14"/>
      <c r="JFZ168" s="14"/>
      <c r="JGA168" s="14"/>
      <c r="JGB168" s="14"/>
      <c r="JGC168" s="14"/>
      <c r="JGD168" s="14"/>
      <c r="JGE168" s="14"/>
      <c r="JGF168" s="14"/>
      <c r="JGG168" s="14"/>
      <c r="JGH168" s="14"/>
      <c r="JGI168" s="14"/>
      <c r="JGJ168" s="14"/>
      <c r="JGK168" s="14"/>
      <c r="JGL168" s="14"/>
      <c r="JGM168" s="14"/>
      <c r="JGN168" s="14"/>
      <c r="JGO168" s="14"/>
      <c r="JGP168" s="14"/>
      <c r="JGQ168" s="14"/>
      <c r="JGR168" s="14"/>
      <c r="JGS168" s="14"/>
      <c r="JGT168" s="14"/>
      <c r="JGU168" s="14"/>
      <c r="JGV168" s="14"/>
      <c r="JGW168" s="14"/>
      <c r="JGX168" s="14"/>
      <c r="JGY168" s="14"/>
      <c r="JGZ168" s="14"/>
      <c r="JHA168" s="14"/>
      <c r="JHB168" s="14"/>
      <c r="JHC168" s="14"/>
      <c r="JHD168" s="14"/>
      <c r="JHE168" s="14"/>
      <c r="JHF168" s="14"/>
      <c r="JHG168" s="14"/>
      <c r="JHH168" s="14"/>
      <c r="JHI168" s="14"/>
      <c r="JHJ168" s="14"/>
      <c r="JHK168" s="14"/>
      <c r="JHL168" s="14"/>
      <c r="JHM168" s="14"/>
      <c r="JHN168" s="14"/>
      <c r="JHO168" s="14"/>
      <c r="JHP168" s="14"/>
      <c r="JHQ168" s="14"/>
      <c r="JHR168" s="14"/>
      <c r="JHS168" s="14"/>
      <c r="JHT168" s="14"/>
      <c r="JHU168" s="14"/>
      <c r="JHV168" s="14"/>
      <c r="JHW168" s="14"/>
      <c r="JHX168" s="14"/>
      <c r="JHY168" s="14"/>
      <c r="JHZ168" s="14"/>
      <c r="JIA168" s="14"/>
      <c r="JIB168" s="14"/>
      <c r="JIC168" s="14"/>
      <c r="JID168" s="14"/>
      <c r="JIE168" s="14"/>
      <c r="JIF168" s="14"/>
      <c r="JIG168" s="14"/>
      <c r="JIH168" s="14"/>
      <c r="JII168" s="14"/>
      <c r="JIJ168" s="14"/>
      <c r="JIK168" s="14"/>
      <c r="JIL168" s="14"/>
      <c r="JIM168" s="14"/>
      <c r="JIN168" s="14"/>
      <c r="JIO168" s="14"/>
      <c r="JIP168" s="14"/>
      <c r="JIQ168" s="14"/>
      <c r="JIR168" s="14"/>
      <c r="JIS168" s="14"/>
      <c r="JIT168" s="14"/>
      <c r="JIU168" s="14"/>
      <c r="JIV168" s="14"/>
      <c r="JIW168" s="14"/>
      <c r="JIX168" s="14"/>
      <c r="JIY168" s="14"/>
      <c r="JIZ168" s="14"/>
      <c r="JJA168" s="14"/>
      <c r="JJB168" s="14"/>
      <c r="JJC168" s="14"/>
      <c r="JJD168" s="14"/>
      <c r="JJE168" s="14"/>
      <c r="JJF168" s="14"/>
      <c r="JJG168" s="14"/>
      <c r="JJH168" s="14"/>
      <c r="JJI168" s="14"/>
      <c r="JJJ168" s="14"/>
      <c r="JJK168" s="14"/>
      <c r="JJL168" s="14"/>
      <c r="JJM168" s="14"/>
      <c r="JJN168" s="14"/>
      <c r="JJO168" s="14"/>
      <c r="JJP168" s="14"/>
      <c r="JJQ168" s="14"/>
      <c r="JJR168" s="14"/>
      <c r="JJS168" s="14"/>
      <c r="JJT168" s="14"/>
      <c r="JJU168" s="14"/>
      <c r="JJV168" s="14"/>
      <c r="JJW168" s="14"/>
      <c r="JJX168" s="14"/>
      <c r="JJY168" s="14"/>
      <c r="JJZ168" s="14"/>
      <c r="JKA168" s="14"/>
      <c r="JKB168" s="14"/>
      <c r="JKC168" s="14"/>
      <c r="JKD168" s="14"/>
      <c r="JKE168" s="14"/>
      <c r="JKF168" s="14"/>
      <c r="JKG168" s="14"/>
      <c r="JKH168" s="14"/>
      <c r="JKI168" s="14"/>
      <c r="JKJ168" s="14"/>
      <c r="JKK168" s="14"/>
      <c r="JKL168" s="14"/>
      <c r="JKM168" s="14"/>
      <c r="JKN168" s="14"/>
      <c r="JKO168" s="14"/>
      <c r="JKP168" s="14"/>
      <c r="JKQ168" s="14"/>
      <c r="JKR168" s="14"/>
      <c r="JKS168" s="14"/>
      <c r="JKT168" s="14"/>
      <c r="JKU168" s="14"/>
      <c r="JKV168" s="14"/>
      <c r="JKW168" s="14"/>
      <c r="JKX168" s="14"/>
      <c r="JKY168" s="14"/>
      <c r="JKZ168" s="14"/>
      <c r="JLA168" s="14"/>
      <c r="JLB168" s="14"/>
      <c r="JLC168" s="14"/>
      <c r="JLD168" s="14"/>
      <c r="JLE168" s="14"/>
      <c r="JLF168" s="14"/>
      <c r="JLG168" s="14"/>
      <c r="JLH168" s="14"/>
      <c r="JLI168" s="14"/>
      <c r="JLJ168" s="14"/>
      <c r="JLK168" s="14"/>
      <c r="JLL168" s="14"/>
      <c r="JLM168" s="14"/>
      <c r="JLN168" s="14"/>
      <c r="JLO168" s="14"/>
      <c r="JLP168" s="14"/>
      <c r="JLQ168" s="14"/>
      <c r="JLR168" s="14"/>
      <c r="JLS168" s="14"/>
      <c r="JLT168" s="14"/>
      <c r="JLU168" s="14"/>
      <c r="JLV168" s="14"/>
      <c r="JLW168" s="14"/>
      <c r="JLX168" s="14"/>
      <c r="JLY168" s="14"/>
      <c r="JLZ168" s="14"/>
      <c r="JMA168" s="14"/>
      <c r="JMB168" s="14"/>
      <c r="JMC168" s="14"/>
      <c r="JMD168" s="14"/>
      <c r="JME168" s="14"/>
      <c r="JMF168" s="14"/>
      <c r="JMG168" s="14"/>
      <c r="JMH168" s="14"/>
      <c r="JMI168" s="14"/>
      <c r="JMJ168" s="14"/>
      <c r="JMK168" s="14"/>
      <c r="JML168" s="14"/>
      <c r="JMM168" s="14"/>
      <c r="JMN168" s="14"/>
      <c r="JMO168" s="14"/>
      <c r="JMP168" s="14"/>
      <c r="JMQ168" s="14"/>
      <c r="JMR168" s="14"/>
      <c r="JMS168" s="14"/>
      <c r="JMT168" s="14"/>
      <c r="JMU168" s="14"/>
      <c r="JMV168" s="14"/>
      <c r="JMW168" s="14"/>
      <c r="JMX168" s="14"/>
      <c r="JMY168" s="14"/>
      <c r="JMZ168" s="14"/>
      <c r="JNA168" s="14"/>
      <c r="JNB168" s="14"/>
      <c r="JNC168" s="14"/>
      <c r="JND168" s="14"/>
      <c r="JNE168" s="14"/>
      <c r="JNF168" s="14"/>
      <c r="JNG168" s="14"/>
      <c r="JNH168" s="14"/>
      <c r="JNI168" s="14"/>
      <c r="JNJ168" s="14"/>
      <c r="JNK168" s="14"/>
      <c r="JNL168" s="14"/>
      <c r="JNM168" s="14"/>
      <c r="JNN168" s="14"/>
      <c r="JNO168" s="14"/>
      <c r="JNP168" s="14"/>
      <c r="JNQ168" s="14"/>
      <c r="JNR168" s="14"/>
      <c r="JNS168" s="14"/>
      <c r="JNT168" s="14"/>
      <c r="JNU168" s="14"/>
      <c r="JNV168" s="14"/>
      <c r="JNW168" s="14"/>
      <c r="JNX168" s="14"/>
      <c r="JNY168" s="14"/>
      <c r="JNZ168" s="14"/>
      <c r="JOA168" s="14"/>
      <c r="JOB168" s="14"/>
      <c r="JOC168" s="14"/>
      <c r="JOD168" s="14"/>
      <c r="JOE168" s="14"/>
      <c r="JOF168" s="14"/>
      <c r="JOG168" s="14"/>
      <c r="JOH168" s="14"/>
      <c r="JOI168" s="14"/>
      <c r="JOJ168" s="14"/>
      <c r="JOK168" s="14"/>
      <c r="JOL168" s="14"/>
      <c r="JOM168" s="14"/>
      <c r="JON168" s="14"/>
      <c r="JOO168" s="14"/>
      <c r="JOP168" s="14"/>
      <c r="JOQ168" s="14"/>
      <c r="JOR168" s="14"/>
      <c r="JOS168" s="14"/>
      <c r="JOT168" s="14"/>
      <c r="JOU168" s="14"/>
      <c r="JOV168" s="14"/>
      <c r="JOW168" s="14"/>
      <c r="JOX168" s="14"/>
      <c r="JOY168" s="14"/>
      <c r="JOZ168" s="14"/>
      <c r="JPA168" s="14"/>
      <c r="JPB168" s="14"/>
      <c r="JPC168" s="14"/>
      <c r="JPD168" s="14"/>
      <c r="JPE168" s="14"/>
      <c r="JPF168" s="14"/>
      <c r="JPG168" s="14"/>
      <c r="JPH168" s="14"/>
      <c r="JPI168" s="14"/>
      <c r="JPJ168" s="14"/>
      <c r="JPK168" s="14"/>
      <c r="JPL168" s="14"/>
      <c r="JPM168" s="14"/>
      <c r="JPN168" s="14"/>
      <c r="JPO168" s="14"/>
      <c r="JPP168" s="14"/>
      <c r="JPQ168" s="14"/>
      <c r="JPR168" s="14"/>
      <c r="JPS168" s="14"/>
      <c r="JPT168" s="14"/>
      <c r="JPU168" s="14"/>
      <c r="JPV168" s="14"/>
      <c r="JPW168" s="14"/>
      <c r="JPX168" s="14"/>
      <c r="JPY168" s="14"/>
      <c r="JPZ168" s="14"/>
      <c r="JQA168" s="14"/>
      <c r="JQB168" s="14"/>
      <c r="JQC168" s="14"/>
      <c r="JQD168" s="14"/>
      <c r="JQE168" s="14"/>
      <c r="JQF168" s="14"/>
      <c r="JQG168" s="14"/>
      <c r="JQH168" s="14"/>
      <c r="JQI168" s="14"/>
      <c r="JQJ168" s="14"/>
      <c r="JQK168" s="14"/>
      <c r="JQL168" s="14"/>
      <c r="JQM168" s="14"/>
      <c r="JQN168" s="14"/>
      <c r="JQO168" s="14"/>
      <c r="JQP168" s="14"/>
      <c r="JQQ168" s="14"/>
      <c r="JQR168" s="14"/>
      <c r="JQS168" s="14"/>
      <c r="JQT168" s="14"/>
      <c r="JQU168" s="14"/>
      <c r="JQV168" s="14"/>
      <c r="JQW168" s="14"/>
      <c r="JQX168" s="14"/>
      <c r="JQY168" s="14"/>
      <c r="JQZ168" s="14"/>
      <c r="JRA168" s="14"/>
      <c r="JRB168" s="14"/>
      <c r="JRC168" s="14"/>
      <c r="JRD168" s="14"/>
      <c r="JRE168" s="14"/>
      <c r="JRF168" s="14"/>
      <c r="JRG168" s="14"/>
      <c r="JRH168" s="14"/>
      <c r="JRI168" s="14"/>
      <c r="JRJ168" s="14"/>
      <c r="JRK168" s="14"/>
      <c r="JRL168" s="14"/>
      <c r="JRM168" s="14"/>
      <c r="JRN168" s="14"/>
      <c r="JRO168" s="14"/>
      <c r="JRP168" s="14"/>
      <c r="JRQ168" s="14"/>
      <c r="JRR168" s="14"/>
      <c r="JRS168" s="14"/>
      <c r="JRT168" s="14"/>
      <c r="JRU168" s="14"/>
      <c r="JRV168" s="14"/>
      <c r="JRW168" s="14"/>
      <c r="JRX168" s="14"/>
      <c r="JRY168" s="14"/>
      <c r="JRZ168" s="14"/>
      <c r="JSA168" s="14"/>
      <c r="JSB168" s="14"/>
      <c r="JSC168" s="14"/>
      <c r="JSD168" s="14"/>
      <c r="JSE168" s="14"/>
      <c r="JSF168" s="14"/>
      <c r="JSG168" s="14"/>
      <c r="JSH168" s="14"/>
      <c r="JSI168" s="14"/>
      <c r="JSJ168" s="14"/>
      <c r="JSK168" s="14"/>
      <c r="JSL168" s="14"/>
      <c r="JSM168" s="14"/>
      <c r="JSN168" s="14"/>
      <c r="JSO168" s="14"/>
      <c r="JSP168" s="14"/>
      <c r="JSQ168" s="14"/>
      <c r="JSR168" s="14"/>
      <c r="JSS168" s="14"/>
      <c r="JST168" s="14"/>
      <c r="JSU168" s="14"/>
      <c r="JSV168" s="14"/>
      <c r="JSW168" s="14"/>
      <c r="JSX168" s="14"/>
      <c r="JSY168" s="14"/>
      <c r="JSZ168" s="14"/>
      <c r="JTA168" s="14"/>
      <c r="JTB168" s="14"/>
      <c r="JTC168" s="14"/>
      <c r="JTD168" s="14"/>
      <c r="JTE168" s="14"/>
      <c r="JTF168" s="14"/>
      <c r="JTG168" s="14"/>
      <c r="JTH168" s="14"/>
      <c r="JTI168" s="14"/>
      <c r="JTJ168" s="14"/>
      <c r="JTK168" s="14"/>
      <c r="JTL168" s="14"/>
      <c r="JTM168" s="14"/>
      <c r="JTN168" s="14"/>
      <c r="JTO168" s="14"/>
      <c r="JTP168" s="14"/>
      <c r="JTQ168" s="14"/>
      <c r="JTR168" s="14"/>
      <c r="JTS168" s="14"/>
      <c r="JTT168" s="14"/>
      <c r="JTU168" s="14"/>
      <c r="JTV168" s="14"/>
      <c r="JTW168" s="14"/>
      <c r="JTX168" s="14"/>
      <c r="JTY168" s="14"/>
      <c r="JTZ168" s="14"/>
      <c r="JUA168" s="14"/>
      <c r="JUB168" s="14"/>
      <c r="JUC168" s="14"/>
      <c r="JUD168" s="14"/>
      <c r="JUE168" s="14"/>
      <c r="JUF168" s="14"/>
      <c r="JUG168" s="14"/>
      <c r="JUH168" s="14"/>
      <c r="JUI168" s="14"/>
      <c r="JUJ168" s="14"/>
      <c r="JUK168" s="14"/>
      <c r="JUL168" s="14"/>
      <c r="JUM168" s="14"/>
      <c r="JUN168" s="14"/>
      <c r="JUO168" s="14"/>
      <c r="JUP168" s="14"/>
      <c r="JUQ168" s="14"/>
      <c r="JUR168" s="14"/>
      <c r="JUS168" s="14"/>
      <c r="JUT168" s="14"/>
      <c r="JUU168" s="14"/>
      <c r="JUV168" s="14"/>
      <c r="JUW168" s="14"/>
      <c r="JUX168" s="14"/>
      <c r="JUY168" s="14"/>
      <c r="JUZ168" s="14"/>
      <c r="JVA168" s="14"/>
      <c r="JVB168" s="14"/>
      <c r="JVC168" s="14"/>
      <c r="JVD168" s="14"/>
      <c r="JVE168" s="14"/>
      <c r="JVF168" s="14"/>
      <c r="JVG168" s="14"/>
      <c r="JVH168" s="14"/>
      <c r="JVI168" s="14"/>
      <c r="JVJ168" s="14"/>
      <c r="JVK168" s="14"/>
      <c r="JVL168" s="14"/>
      <c r="JVM168" s="14"/>
      <c r="JVN168" s="14"/>
      <c r="JVO168" s="14"/>
      <c r="JVP168" s="14"/>
      <c r="JVQ168" s="14"/>
      <c r="JVR168" s="14"/>
      <c r="JVS168" s="14"/>
      <c r="JVT168" s="14"/>
      <c r="JVU168" s="14"/>
      <c r="JVV168" s="14"/>
      <c r="JVW168" s="14"/>
      <c r="JVX168" s="14"/>
      <c r="JVY168" s="14"/>
      <c r="JVZ168" s="14"/>
      <c r="JWA168" s="14"/>
      <c r="JWB168" s="14"/>
      <c r="JWC168" s="14"/>
      <c r="JWD168" s="14"/>
      <c r="JWE168" s="14"/>
      <c r="JWF168" s="14"/>
      <c r="JWG168" s="14"/>
      <c r="JWH168" s="14"/>
      <c r="JWI168" s="14"/>
      <c r="JWJ168" s="14"/>
      <c r="JWK168" s="14"/>
      <c r="JWL168" s="14"/>
      <c r="JWM168" s="14"/>
      <c r="JWN168" s="14"/>
      <c r="JWO168" s="14"/>
      <c r="JWP168" s="14"/>
      <c r="JWQ168" s="14"/>
      <c r="JWR168" s="14"/>
      <c r="JWS168" s="14"/>
      <c r="JWT168" s="14"/>
      <c r="JWU168" s="14"/>
      <c r="JWV168" s="14"/>
      <c r="JWW168" s="14"/>
      <c r="JWX168" s="14"/>
      <c r="JWY168" s="14"/>
      <c r="JWZ168" s="14"/>
      <c r="JXA168" s="14"/>
      <c r="JXB168" s="14"/>
      <c r="JXC168" s="14"/>
      <c r="JXD168" s="14"/>
      <c r="JXE168" s="14"/>
      <c r="JXF168" s="14"/>
      <c r="JXG168" s="14"/>
      <c r="JXH168" s="14"/>
      <c r="JXI168" s="14"/>
      <c r="JXJ168" s="14"/>
      <c r="JXK168" s="14"/>
      <c r="JXL168" s="14"/>
      <c r="JXM168" s="14"/>
      <c r="JXN168" s="14"/>
      <c r="JXO168" s="14"/>
      <c r="JXP168" s="14"/>
      <c r="JXQ168" s="14"/>
      <c r="JXR168" s="14"/>
      <c r="JXS168" s="14"/>
      <c r="JXT168" s="14"/>
      <c r="JXU168" s="14"/>
      <c r="JXV168" s="14"/>
      <c r="JXW168" s="14"/>
      <c r="JXX168" s="14"/>
      <c r="JXY168" s="14"/>
      <c r="JXZ168" s="14"/>
      <c r="JYA168" s="14"/>
      <c r="JYB168" s="14"/>
      <c r="JYC168" s="14"/>
      <c r="JYD168" s="14"/>
      <c r="JYE168" s="14"/>
      <c r="JYF168" s="14"/>
      <c r="JYG168" s="14"/>
      <c r="JYH168" s="14"/>
      <c r="JYI168" s="14"/>
      <c r="JYJ168" s="14"/>
      <c r="JYK168" s="14"/>
      <c r="JYL168" s="14"/>
      <c r="JYM168" s="14"/>
      <c r="JYN168" s="14"/>
      <c r="JYO168" s="14"/>
      <c r="JYP168" s="14"/>
      <c r="JYQ168" s="14"/>
      <c r="JYR168" s="14"/>
      <c r="JYS168" s="14"/>
      <c r="JYT168" s="14"/>
      <c r="JYU168" s="14"/>
      <c r="JYV168" s="14"/>
      <c r="JYW168" s="14"/>
      <c r="JYX168" s="14"/>
      <c r="JYY168" s="14"/>
      <c r="JYZ168" s="14"/>
      <c r="JZA168" s="14"/>
      <c r="JZB168" s="14"/>
      <c r="JZC168" s="14"/>
      <c r="JZD168" s="14"/>
      <c r="JZE168" s="14"/>
      <c r="JZF168" s="14"/>
      <c r="JZG168" s="14"/>
      <c r="JZH168" s="14"/>
      <c r="JZI168" s="14"/>
      <c r="JZJ168" s="14"/>
      <c r="JZK168" s="14"/>
      <c r="JZL168" s="14"/>
      <c r="JZM168" s="14"/>
      <c r="JZN168" s="14"/>
      <c r="JZO168" s="14"/>
      <c r="JZP168" s="14"/>
      <c r="JZQ168" s="14"/>
      <c r="JZR168" s="14"/>
      <c r="JZS168" s="14"/>
      <c r="JZT168" s="14"/>
      <c r="JZU168" s="14"/>
      <c r="JZV168" s="14"/>
      <c r="JZW168" s="14"/>
      <c r="JZX168" s="14"/>
      <c r="JZY168" s="14"/>
      <c r="JZZ168" s="14"/>
      <c r="KAA168" s="14"/>
      <c r="KAB168" s="14"/>
      <c r="KAC168" s="14"/>
      <c r="KAD168" s="14"/>
      <c r="KAE168" s="14"/>
      <c r="KAF168" s="14"/>
      <c r="KAG168" s="14"/>
      <c r="KAH168" s="14"/>
      <c r="KAI168" s="14"/>
      <c r="KAJ168" s="14"/>
      <c r="KAK168" s="14"/>
      <c r="KAL168" s="14"/>
      <c r="KAM168" s="14"/>
      <c r="KAN168" s="14"/>
      <c r="KAO168" s="14"/>
      <c r="KAP168" s="14"/>
      <c r="KAQ168" s="14"/>
      <c r="KAR168" s="14"/>
      <c r="KAS168" s="14"/>
      <c r="KAT168" s="14"/>
      <c r="KAU168" s="14"/>
      <c r="KAV168" s="14"/>
      <c r="KAW168" s="14"/>
      <c r="KAX168" s="14"/>
      <c r="KAY168" s="14"/>
      <c r="KAZ168" s="14"/>
      <c r="KBA168" s="14"/>
      <c r="KBB168" s="14"/>
      <c r="KBC168" s="14"/>
      <c r="KBD168" s="14"/>
      <c r="KBE168" s="14"/>
      <c r="KBF168" s="14"/>
      <c r="KBG168" s="14"/>
      <c r="KBH168" s="14"/>
      <c r="KBI168" s="14"/>
      <c r="KBJ168" s="14"/>
      <c r="KBK168" s="14"/>
      <c r="KBL168" s="14"/>
      <c r="KBM168" s="14"/>
      <c r="KBN168" s="14"/>
      <c r="KBO168" s="14"/>
      <c r="KBP168" s="14"/>
      <c r="KBQ168" s="14"/>
      <c r="KBR168" s="14"/>
      <c r="KBS168" s="14"/>
      <c r="KBT168" s="14"/>
      <c r="KBU168" s="14"/>
      <c r="KBV168" s="14"/>
      <c r="KBW168" s="14"/>
      <c r="KBX168" s="14"/>
      <c r="KBY168" s="14"/>
      <c r="KBZ168" s="14"/>
      <c r="KCA168" s="14"/>
      <c r="KCB168" s="14"/>
      <c r="KCC168" s="14"/>
      <c r="KCD168" s="14"/>
      <c r="KCE168" s="14"/>
      <c r="KCF168" s="14"/>
      <c r="KCG168" s="14"/>
      <c r="KCH168" s="14"/>
      <c r="KCI168" s="14"/>
      <c r="KCJ168" s="14"/>
      <c r="KCK168" s="14"/>
      <c r="KCL168" s="14"/>
      <c r="KCM168" s="14"/>
      <c r="KCN168" s="14"/>
      <c r="KCO168" s="14"/>
      <c r="KCP168" s="14"/>
      <c r="KCQ168" s="14"/>
      <c r="KCR168" s="14"/>
      <c r="KCS168" s="14"/>
      <c r="KCT168" s="14"/>
      <c r="KCU168" s="14"/>
      <c r="KCV168" s="14"/>
      <c r="KCW168" s="14"/>
      <c r="KCX168" s="14"/>
      <c r="KCY168" s="14"/>
      <c r="KCZ168" s="14"/>
      <c r="KDA168" s="14"/>
      <c r="KDB168" s="14"/>
      <c r="KDC168" s="14"/>
      <c r="KDD168" s="14"/>
      <c r="KDE168" s="14"/>
      <c r="KDF168" s="14"/>
      <c r="KDG168" s="14"/>
      <c r="KDH168" s="14"/>
      <c r="KDI168" s="14"/>
      <c r="KDJ168" s="14"/>
      <c r="KDK168" s="14"/>
      <c r="KDL168" s="14"/>
      <c r="KDM168" s="14"/>
      <c r="KDN168" s="14"/>
      <c r="KDO168" s="14"/>
      <c r="KDP168" s="14"/>
      <c r="KDQ168" s="14"/>
      <c r="KDR168" s="14"/>
      <c r="KDS168" s="14"/>
      <c r="KDT168" s="14"/>
      <c r="KDU168" s="14"/>
      <c r="KDV168" s="14"/>
      <c r="KDW168" s="14"/>
      <c r="KDX168" s="14"/>
      <c r="KDY168" s="14"/>
      <c r="KDZ168" s="14"/>
      <c r="KEA168" s="14"/>
      <c r="KEB168" s="14"/>
      <c r="KEC168" s="14"/>
      <c r="KED168" s="14"/>
      <c r="KEE168" s="14"/>
      <c r="KEF168" s="14"/>
      <c r="KEG168" s="14"/>
      <c r="KEH168" s="14"/>
      <c r="KEI168" s="14"/>
      <c r="KEJ168" s="14"/>
      <c r="KEK168" s="14"/>
      <c r="KEL168" s="14"/>
      <c r="KEM168" s="14"/>
      <c r="KEN168" s="14"/>
      <c r="KEO168" s="14"/>
      <c r="KEP168" s="14"/>
      <c r="KEQ168" s="14"/>
      <c r="KER168" s="14"/>
      <c r="KES168" s="14"/>
      <c r="KET168" s="14"/>
      <c r="KEU168" s="14"/>
      <c r="KEV168" s="14"/>
      <c r="KEW168" s="14"/>
      <c r="KEX168" s="14"/>
      <c r="KEY168" s="14"/>
      <c r="KEZ168" s="14"/>
      <c r="KFA168" s="14"/>
      <c r="KFB168" s="14"/>
      <c r="KFC168" s="14"/>
      <c r="KFD168" s="14"/>
      <c r="KFE168" s="14"/>
      <c r="KFF168" s="14"/>
      <c r="KFG168" s="14"/>
      <c r="KFH168" s="14"/>
      <c r="KFI168" s="14"/>
      <c r="KFJ168" s="14"/>
      <c r="KFK168" s="14"/>
      <c r="KFL168" s="14"/>
      <c r="KFM168" s="14"/>
      <c r="KFN168" s="14"/>
      <c r="KFO168" s="14"/>
      <c r="KFP168" s="14"/>
      <c r="KFQ168" s="14"/>
      <c r="KFR168" s="14"/>
      <c r="KFS168" s="14"/>
      <c r="KFT168" s="14"/>
      <c r="KFU168" s="14"/>
      <c r="KFV168" s="14"/>
      <c r="KFW168" s="14"/>
      <c r="KFX168" s="14"/>
      <c r="KFY168" s="14"/>
      <c r="KFZ168" s="14"/>
      <c r="KGA168" s="14"/>
      <c r="KGB168" s="14"/>
      <c r="KGC168" s="14"/>
      <c r="KGD168" s="14"/>
      <c r="KGE168" s="14"/>
      <c r="KGF168" s="14"/>
      <c r="KGG168" s="14"/>
      <c r="KGH168" s="14"/>
      <c r="KGI168" s="14"/>
      <c r="KGJ168" s="14"/>
      <c r="KGK168" s="14"/>
      <c r="KGL168" s="14"/>
      <c r="KGM168" s="14"/>
      <c r="KGN168" s="14"/>
      <c r="KGO168" s="14"/>
      <c r="KGP168" s="14"/>
      <c r="KGQ168" s="14"/>
      <c r="KGR168" s="14"/>
      <c r="KGS168" s="14"/>
      <c r="KGT168" s="14"/>
      <c r="KGU168" s="14"/>
      <c r="KGV168" s="14"/>
      <c r="KGW168" s="14"/>
      <c r="KGX168" s="14"/>
      <c r="KGY168" s="14"/>
      <c r="KGZ168" s="14"/>
      <c r="KHA168" s="14"/>
      <c r="KHB168" s="14"/>
      <c r="KHC168" s="14"/>
      <c r="KHD168" s="14"/>
      <c r="KHE168" s="14"/>
      <c r="KHF168" s="14"/>
      <c r="KHG168" s="14"/>
      <c r="KHH168" s="14"/>
      <c r="KHI168" s="14"/>
      <c r="KHJ168" s="14"/>
      <c r="KHK168" s="14"/>
      <c r="KHL168" s="14"/>
      <c r="KHM168" s="14"/>
      <c r="KHN168" s="14"/>
      <c r="KHO168" s="14"/>
      <c r="KHP168" s="14"/>
      <c r="KHQ168" s="14"/>
      <c r="KHR168" s="14"/>
      <c r="KHS168" s="14"/>
      <c r="KHT168" s="14"/>
      <c r="KHU168" s="14"/>
      <c r="KHV168" s="14"/>
      <c r="KHW168" s="14"/>
      <c r="KHX168" s="14"/>
      <c r="KHY168" s="14"/>
      <c r="KHZ168" s="14"/>
      <c r="KIA168" s="14"/>
      <c r="KIB168" s="14"/>
      <c r="KIC168" s="14"/>
      <c r="KID168" s="14"/>
      <c r="KIE168" s="14"/>
      <c r="KIF168" s="14"/>
      <c r="KIG168" s="14"/>
      <c r="KIH168" s="14"/>
      <c r="KII168" s="14"/>
      <c r="KIJ168" s="14"/>
      <c r="KIK168" s="14"/>
      <c r="KIL168" s="14"/>
      <c r="KIM168" s="14"/>
      <c r="KIN168" s="14"/>
      <c r="KIO168" s="14"/>
      <c r="KIP168" s="14"/>
      <c r="KIQ168" s="14"/>
      <c r="KIR168" s="14"/>
      <c r="KIS168" s="14"/>
      <c r="KIT168" s="14"/>
      <c r="KIU168" s="14"/>
      <c r="KIV168" s="14"/>
      <c r="KIW168" s="14"/>
      <c r="KIX168" s="14"/>
      <c r="KIY168" s="14"/>
      <c r="KIZ168" s="14"/>
      <c r="KJA168" s="14"/>
      <c r="KJB168" s="14"/>
      <c r="KJC168" s="14"/>
      <c r="KJD168" s="14"/>
      <c r="KJE168" s="14"/>
      <c r="KJF168" s="14"/>
      <c r="KJG168" s="14"/>
      <c r="KJH168" s="14"/>
      <c r="KJI168" s="14"/>
      <c r="KJJ168" s="14"/>
      <c r="KJK168" s="14"/>
      <c r="KJL168" s="14"/>
      <c r="KJM168" s="14"/>
      <c r="KJN168" s="14"/>
      <c r="KJO168" s="14"/>
      <c r="KJP168" s="14"/>
      <c r="KJQ168" s="14"/>
      <c r="KJR168" s="14"/>
      <c r="KJS168" s="14"/>
      <c r="KJT168" s="14"/>
      <c r="KJU168" s="14"/>
      <c r="KJV168" s="14"/>
      <c r="KJW168" s="14"/>
      <c r="KJX168" s="14"/>
      <c r="KJY168" s="14"/>
      <c r="KJZ168" s="14"/>
      <c r="KKA168" s="14"/>
      <c r="KKB168" s="14"/>
      <c r="KKC168" s="14"/>
      <c r="KKD168" s="14"/>
      <c r="KKE168" s="14"/>
      <c r="KKF168" s="14"/>
      <c r="KKG168" s="14"/>
      <c r="KKH168" s="14"/>
      <c r="KKI168" s="14"/>
      <c r="KKJ168" s="14"/>
      <c r="KKK168" s="14"/>
      <c r="KKL168" s="14"/>
      <c r="KKM168" s="14"/>
      <c r="KKN168" s="14"/>
      <c r="KKO168" s="14"/>
      <c r="KKP168" s="14"/>
      <c r="KKQ168" s="14"/>
      <c r="KKR168" s="14"/>
      <c r="KKS168" s="14"/>
      <c r="KKT168" s="14"/>
      <c r="KKU168" s="14"/>
      <c r="KKV168" s="14"/>
      <c r="KKW168" s="14"/>
      <c r="KKX168" s="14"/>
      <c r="KKY168" s="14"/>
      <c r="KKZ168" s="14"/>
      <c r="KLA168" s="14"/>
      <c r="KLB168" s="14"/>
      <c r="KLC168" s="14"/>
      <c r="KLD168" s="14"/>
      <c r="KLE168" s="14"/>
      <c r="KLF168" s="14"/>
      <c r="KLG168" s="14"/>
      <c r="KLH168" s="14"/>
      <c r="KLI168" s="14"/>
      <c r="KLJ168" s="14"/>
      <c r="KLK168" s="14"/>
      <c r="KLL168" s="14"/>
      <c r="KLM168" s="14"/>
      <c r="KLN168" s="14"/>
      <c r="KLO168" s="14"/>
      <c r="KLP168" s="14"/>
      <c r="KLQ168" s="14"/>
      <c r="KLR168" s="14"/>
      <c r="KLS168" s="14"/>
      <c r="KLT168" s="14"/>
      <c r="KLU168" s="14"/>
      <c r="KLV168" s="14"/>
      <c r="KLW168" s="14"/>
      <c r="KLX168" s="14"/>
      <c r="KLY168" s="14"/>
      <c r="KLZ168" s="14"/>
      <c r="KMA168" s="14"/>
      <c r="KMB168" s="14"/>
      <c r="KMC168" s="14"/>
      <c r="KMD168" s="14"/>
      <c r="KME168" s="14"/>
      <c r="KMF168" s="14"/>
      <c r="KMG168" s="14"/>
      <c r="KMH168" s="14"/>
      <c r="KMI168" s="14"/>
      <c r="KMJ168" s="14"/>
      <c r="KMK168" s="14"/>
      <c r="KML168" s="14"/>
      <c r="KMM168" s="14"/>
      <c r="KMN168" s="14"/>
      <c r="KMO168" s="14"/>
      <c r="KMP168" s="14"/>
      <c r="KMQ168" s="14"/>
      <c r="KMR168" s="14"/>
      <c r="KMS168" s="14"/>
      <c r="KMT168" s="14"/>
      <c r="KMU168" s="14"/>
      <c r="KMV168" s="14"/>
      <c r="KMW168" s="14"/>
      <c r="KMX168" s="14"/>
      <c r="KMY168" s="14"/>
      <c r="KMZ168" s="14"/>
      <c r="KNA168" s="14"/>
      <c r="KNB168" s="14"/>
      <c r="KNC168" s="14"/>
      <c r="KND168" s="14"/>
      <c r="KNE168" s="14"/>
      <c r="KNF168" s="14"/>
      <c r="KNG168" s="14"/>
      <c r="KNH168" s="14"/>
      <c r="KNI168" s="14"/>
      <c r="KNJ168" s="14"/>
      <c r="KNK168" s="14"/>
      <c r="KNL168" s="14"/>
      <c r="KNM168" s="14"/>
      <c r="KNN168" s="14"/>
      <c r="KNO168" s="14"/>
      <c r="KNP168" s="14"/>
      <c r="KNQ168" s="14"/>
      <c r="KNR168" s="14"/>
      <c r="KNS168" s="14"/>
      <c r="KNT168" s="14"/>
      <c r="KNU168" s="14"/>
      <c r="KNV168" s="14"/>
      <c r="KNW168" s="14"/>
      <c r="KNX168" s="14"/>
      <c r="KNY168" s="14"/>
      <c r="KNZ168" s="14"/>
      <c r="KOA168" s="14"/>
      <c r="KOB168" s="14"/>
      <c r="KOC168" s="14"/>
      <c r="KOD168" s="14"/>
      <c r="KOE168" s="14"/>
      <c r="KOF168" s="14"/>
      <c r="KOG168" s="14"/>
      <c r="KOH168" s="14"/>
      <c r="KOI168" s="14"/>
      <c r="KOJ168" s="14"/>
      <c r="KOK168" s="14"/>
      <c r="KOL168" s="14"/>
      <c r="KOM168" s="14"/>
      <c r="KON168" s="14"/>
      <c r="KOO168" s="14"/>
      <c r="KOP168" s="14"/>
      <c r="KOQ168" s="14"/>
      <c r="KOR168" s="14"/>
      <c r="KOS168" s="14"/>
      <c r="KOT168" s="14"/>
      <c r="KOU168" s="14"/>
      <c r="KOV168" s="14"/>
      <c r="KOW168" s="14"/>
      <c r="KOX168" s="14"/>
      <c r="KOY168" s="14"/>
      <c r="KOZ168" s="14"/>
      <c r="KPA168" s="14"/>
      <c r="KPB168" s="14"/>
      <c r="KPC168" s="14"/>
      <c r="KPD168" s="14"/>
      <c r="KPE168" s="14"/>
      <c r="KPF168" s="14"/>
      <c r="KPG168" s="14"/>
      <c r="KPH168" s="14"/>
      <c r="KPI168" s="14"/>
      <c r="KPJ168" s="14"/>
      <c r="KPK168" s="14"/>
      <c r="KPL168" s="14"/>
      <c r="KPM168" s="14"/>
      <c r="KPN168" s="14"/>
      <c r="KPO168" s="14"/>
      <c r="KPP168" s="14"/>
      <c r="KPQ168" s="14"/>
      <c r="KPR168" s="14"/>
      <c r="KPS168" s="14"/>
      <c r="KPT168" s="14"/>
      <c r="KPU168" s="14"/>
      <c r="KPV168" s="14"/>
      <c r="KPW168" s="14"/>
      <c r="KPX168" s="14"/>
      <c r="KPY168" s="14"/>
      <c r="KPZ168" s="14"/>
      <c r="KQA168" s="14"/>
      <c r="KQB168" s="14"/>
      <c r="KQC168" s="14"/>
      <c r="KQD168" s="14"/>
      <c r="KQE168" s="14"/>
      <c r="KQF168" s="14"/>
      <c r="KQG168" s="14"/>
      <c r="KQH168" s="14"/>
      <c r="KQI168" s="14"/>
      <c r="KQJ168" s="14"/>
      <c r="KQK168" s="14"/>
      <c r="KQL168" s="14"/>
      <c r="KQM168" s="14"/>
      <c r="KQN168" s="14"/>
      <c r="KQO168" s="14"/>
      <c r="KQP168" s="14"/>
      <c r="KQQ168" s="14"/>
      <c r="KQR168" s="14"/>
      <c r="KQS168" s="14"/>
      <c r="KQT168" s="14"/>
      <c r="KQU168" s="14"/>
      <c r="KQV168" s="14"/>
      <c r="KQW168" s="14"/>
      <c r="KQX168" s="14"/>
      <c r="KQY168" s="14"/>
      <c r="KQZ168" s="14"/>
      <c r="KRA168" s="14"/>
      <c r="KRB168" s="14"/>
      <c r="KRC168" s="14"/>
      <c r="KRD168" s="14"/>
      <c r="KRE168" s="14"/>
      <c r="KRF168" s="14"/>
      <c r="KRG168" s="14"/>
      <c r="KRH168" s="14"/>
      <c r="KRI168" s="14"/>
      <c r="KRJ168" s="14"/>
      <c r="KRK168" s="14"/>
      <c r="KRL168" s="14"/>
      <c r="KRM168" s="14"/>
      <c r="KRN168" s="14"/>
      <c r="KRO168" s="14"/>
      <c r="KRP168" s="14"/>
      <c r="KRQ168" s="14"/>
      <c r="KRR168" s="14"/>
      <c r="KRS168" s="14"/>
      <c r="KRT168" s="14"/>
      <c r="KRU168" s="14"/>
      <c r="KRV168" s="14"/>
      <c r="KRW168" s="14"/>
      <c r="KRX168" s="14"/>
      <c r="KRY168" s="14"/>
      <c r="KRZ168" s="14"/>
      <c r="KSA168" s="14"/>
      <c r="KSB168" s="14"/>
      <c r="KSC168" s="14"/>
      <c r="KSD168" s="14"/>
      <c r="KSE168" s="14"/>
      <c r="KSF168" s="14"/>
      <c r="KSG168" s="14"/>
      <c r="KSH168" s="14"/>
      <c r="KSI168" s="14"/>
      <c r="KSJ168" s="14"/>
      <c r="KSK168" s="14"/>
      <c r="KSL168" s="14"/>
      <c r="KSM168" s="14"/>
      <c r="KSN168" s="14"/>
      <c r="KSO168" s="14"/>
      <c r="KSP168" s="14"/>
      <c r="KSQ168" s="14"/>
      <c r="KSR168" s="14"/>
      <c r="KSS168" s="14"/>
      <c r="KST168" s="14"/>
      <c r="KSU168" s="14"/>
      <c r="KSV168" s="14"/>
      <c r="KSW168" s="14"/>
      <c r="KSX168" s="14"/>
      <c r="KSY168" s="14"/>
      <c r="KSZ168" s="14"/>
      <c r="KTA168" s="14"/>
      <c r="KTB168" s="14"/>
      <c r="KTC168" s="14"/>
      <c r="KTD168" s="14"/>
      <c r="KTE168" s="14"/>
      <c r="KTF168" s="14"/>
      <c r="KTG168" s="14"/>
      <c r="KTH168" s="14"/>
      <c r="KTI168" s="14"/>
      <c r="KTJ168" s="14"/>
      <c r="KTK168" s="14"/>
      <c r="KTL168" s="14"/>
      <c r="KTM168" s="14"/>
      <c r="KTN168" s="14"/>
      <c r="KTO168" s="14"/>
      <c r="KTP168" s="14"/>
      <c r="KTQ168" s="14"/>
      <c r="KTR168" s="14"/>
      <c r="KTS168" s="14"/>
      <c r="KTT168" s="14"/>
      <c r="KTU168" s="14"/>
      <c r="KTV168" s="14"/>
      <c r="KTW168" s="14"/>
      <c r="KTX168" s="14"/>
      <c r="KTY168" s="14"/>
      <c r="KTZ168" s="14"/>
      <c r="KUA168" s="14"/>
      <c r="KUB168" s="14"/>
      <c r="KUC168" s="14"/>
      <c r="KUD168" s="14"/>
      <c r="KUE168" s="14"/>
      <c r="KUF168" s="14"/>
      <c r="KUG168" s="14"/>
      <c r="KUH168" s="14"/>
      <c r="KUI168" s="14"/>
      <c r="KUJ168" s="14"/>
      <c r="KUK168" s="14"/>
      <c r="KUL168" s="14"/>
      <c r="KUM168" s="14"/>
      <c r="KUN168" s="14"/>
      <c r="KUO168" s="14"/>
      <c r="KUP168" s="14"/>
      <c r="KUQ168" s="14"/>
      <c r="KUR168" s="14"/>
      <c r="KUS168" s="14"/>
      <c r="KUT168" s="14"/>
      <c r="KUU168" s="14"/>
      <c r="KUV168" s="14"/>
      <c r="KUW168" s="14"/>
      <c r="KUX168" s="14"/>
      <c r="KUY168" s="14"/>
      <c r="KUZ168" s="14"/>
      <c r="KVA168" s="14"/>
      <c r="KVB168" s="14"/>
      <c r="KVC168" s="14"/>
      <c r="KVD168" s="14"/>
      <c r="KVE168" s="14"/>
      <c r="KVF168" s="14"/>
      <c r="KVG168" s="14"/>
      <c r="KVH168" s="14"/>
      <c r="KVI168" s="14"/>
      <c r="KVJ168" s="14"/>
      <c r="KVK168" s="14"/>
      <c r="KVL168" s="14"/>
      <c r="KVM168" s="14"/>
      <c r="KVN168" s="14"/>
      <c r="KVO168" s="14"/>
      <c r="KVP168" s="14"/>
      <c r="KVQ168" s="14"/>
      <c r="KVR168" s="14"/>
      <c r="KVS168" s="14"/>
      <c r="KVT168" s="14"/>
      <c r="KVU168" s="14"/>
      <c r="KVV168" s="14"/>
      <c r="KVW168" s="14"/>
      <c r="KVX168" s="14"/>
      <c r="KVY168" s="14"/>
      <c r="KVZ168" s="14"/>
      <c r="KWA168" s="14"/>
      <c r="KWB168" s="14"/>
      <c r="KWC168" s="14"/>
      <c r="KWD168" s="14"/>
      <c r="KWE168" s="14"/>
      <c r="KWF168" s="14"/>
      <c r="KWG168" s="14"/>
      <c r="KWH168" s="14"/>
      <c r="KWI168" s="14"/>
      <c r="KWJ168" s="14"/>
      <c r="KWK168" s="14"/>
      <c r="KWL168" s="14"/>
      <c r="KWM168" s="14"/>
      <c r="KWN168" s="14"/>
      <c r="KWO168" s="14"/>
      <c r="KWP168" s="14"/>
      <c r="KWQ168" s="14"/>
      <c r="KWR168" s="14"/>
      <c r="KWS168" s="14"/>
      <c r="KWT168" s="14"/>
      <c r="KWU168" s="14"/>
      <c r="KWV168" s="14"/>
      <c r="KWW168" s="14"/>
      <c r="KWX168" s="14"/>
      <c r="KWY168" s="14"/>
      <c r="KWZ168" s="14"/>
      <c r="KXA168" s="14"/>
      <c r="KXB168" s="14"/>
      <c r="KXC168" s="14"/>
      <c r="KXD168" s="14"/>
      <c r="KXE168" s="14"/>
      <c r="KXF168" s="14"/>
      <c r="KXG168" s="14"/>
      <c r="KXH168" s="14"/>
      <c r="KXI168" s="14"/>
      <c r="KXJ168" s="14"/>
      <c r="KXK168" s="14"/>
      <c r="KXL168" s="14"/>
      <c r="KXM168" s="14"/>
      <c r="KXN168" s="14"/>
      <c r="KXO168" s="14"/>
      <c r="KXP168" s="14"/>
      <c r="KXQ168" s="14"/>
      <c r="KXR168" s="14"/>
      <c r="KXS168" s="14"/>
      <c r="KXT168" s="14"/>
      <c r="KXU168" s="14"/>
      <c r="KXV168" s="14"/>
      <c r="KXW168" s="14"/>
      <c r="KXX168" s="14"/>
      <c r="KXY168" s="14"/>
      <c r="KXZ168" s="14"/>
      <c r="KYA168" s="14"/>
      <c r="KYB168" s="14"/>
      <c r="KYC168" s="14"/>
      <c r="KYD168" s="14"/>
      <c r="KYE168" s="14"/>
      <c r="KYF168" s="14"/>
      <c r="KYG168" s="14"/>
      <c r="KYH168" s="14"/>
      <c r="KYI168" s="14"/>
      <c r="KYJ168" s="14"/>
      <c r="KYK168" s="14"/>
      <c r="KYL168" s="14"/>
      <c r="KYM168" s="14"/>
      <c r="KYN168" s="14"/>
      <c r="KYO168" s="14"/>
      <c r="KYP168" s="14"/>
      <c r="KYQ168" s="14"/>
      <c r="KYR168" s="14"/>
      <c r="KYS168" s="14"/>
      <c r="KYT168" s="14"/>
      <c r="KYU168" s="14"/>
      <c r="KYV168" s="14"/>
      <c r="KYW168" s="14"/>
      <c r="KYX168" s="14"/>
      <c r="KYY168" s="14"/>
      <c r="KYZ168" s="14"/>
      <c r="KZA168" s="14"/>
      <c r="KZB168" s="14"/>
      <c r="KZC168" s="14"/>
      <c r="KZD168" s="14"/>
      <c r="KZE168" s="14"/>
      <c r="KZF168" s="14"/>
      <c r="KZG168" s="14"/>
      <c r="KZH168" s="14"/>
      <c r="KZI168" s="14"/>
      <c r="KZJ168" s="14"/>
      <c r="KZK168" s="14"/>
      <c r="KZL168" s="14"/>
      <c r="KZM168" s="14"/>
      <c r="KZN168" s="14"/>
      <c r="KZO168" s="14"/>
      <c r="KZP168" s="14"/>
      <c r="KZQ168" s="14"/>
      <c r="KZR168" s="14"/>
      <c r="KZS168" s="14"/>
      <c r="KZT168" s="14"/>
      <c r="KZU168" s="14"/>
      <c r="KZV168" s="14"/>
      <c r="KZW168" s="14"/>
      <c r="KZX168" s="14"/>
      <c r="KZY168" s="14"/>
      <c r="KZZ168" s="14"/>
      <c r="LAA168" s="14"/>
      <c r="LAB168" s="14"/>
      <c r="LAC168" s="14"/>
      <c r="LAD168" s="14"/>
      <c r="LAE168" s="14"/>
      <c r="LAF168" s="14"/>
      <c r="LAG168" s="14"/>
      <c r="LAH168" s="14"/>
      <c r="LAI168" s="14"/>
      <c r="LAJ168" s="14"/>
      <c r="LAK168" s="14"/>
      <c r="LAL168" s="14"/>
      <c r="LAM168" s="14"/>
      <c r="LAN168" s="14"/>
      <c r="LAO168" s="14"/>
      <c r="LAP168" s="14"/>
      <c r="LAQ168" s="14"/>
      <c r="LAR168" s="14"/>
      <c r="LAS168" s="14"/>
      <c r="LAT168" s="14"/>
      <c r="LAU168" s="14"/>
      <c r="LAV168" s="14"/>
      <c r="LAW168" s="14"/>
      <c r="LAX168" s="14"/>
      <c r="LAY168" s="14"/>
      <c r="LAZ168" s="14"/>
      <c r="LBA168" s="14"/>
      <c r="LBB168" s="14"/>
      <c r="LBC168" s="14"/>
      <c r="LBD168" s="14"/>
      <c r="LBE168" s="14"/>
      <c r="LBF168" s="14"/>
      <c r="LBG168" s="14"/>
      <c r="LBH168" s="14"/>
      <c r="LBI168" s="14"/>
      <c r="LBJ168" s="14"/>
      <c r="LBK168" s="14"/>
      <c r="LBL168" s="14"/>
      <c r="LBM168" s="14"/>
      <c r="LBN168" s="14"/>
      <c r="LBO168" s="14"/>
      <c r="LBP168" s="14"/>
      <c r="LBQ168" s="14"/>
      <c r="LBR168" s="14"/>
      <c r="LBS168" s="14"/>
      <c r="LBT168" s="14"/>
      <c r="LBU168" s="14"/>
      <c r="LBV168" s="14"/>
      <c r="LBW168" s="14"/>
      <c r="LBX168" s="14"/>
      <c r="LBY168" s="14"/>
      <c r="LBZ168" s="14"/>
      <c r="LCA168" s="14"/>
      <c r="LCB168" s="14"/>
      <c r="LCC168" s="14"/>
      <c r="LCD168" s="14"/>
      <c r="LCE168" s="14"/>
      <c r="LCF168" s="14"/>
      <c r="LCG168" s="14"/>
      <c r="LCH168" s="14"/>
      <c r="LCI168" s="14"/>
      <c r="LCJ168" s="14"/>
      <c r="LCK168" s="14"/>
      <c r="LCL168" s="14"/>
      <c r="LCM168" s="14"/>
      <c r="LCN168" s="14"/>
      <c r="LCO168" s="14"/>
      <c r="LCP168" s="14"/>
      <c r="LCQ168" s="14"/>
      <c r="LCR168" s="14"/>
      <c r="LCS168" s="14"/>
      <c r="LCT168" s="14"/>
      <c r="LCU168" s="14"/>
      <c r="LCV168" s="14"/>
      <c r="LCW168" s="14"/>
      <c r="LCX168" s="14"/>
      <c r="LCY168" s="14"/>
      <c r="LCZ168" s="14"/>
      <c r="LDA168" s="14"/>
      <c r="LDB168" s="14"/>
      <c r="LDC168" s="14"/>
      <c r="LDD168" s="14"/>
      <c r="LDE168" s="14"/>
      <c r="LDF168" s="14"/>
      <c r="LDG168" s="14"/>
      <c r="LDH168" s="14"/>
      <c r="LDI168" s="14"/>
      <c r="LDJ168" s="14"/>
      <c r="LDK168" s="14"/>
      <c r="LDL168" s="14"/>
      <c r="LDM168" s="14"/>
      <c r="LDN168" s="14"/>
      <c r="LDO168" s="14"/>
      <c r="LDP168" s="14"/>
      <c r="LDQ168" s="14"/>
      <c r="LDR168" s="14"/>
      <c r="LDS168" s="14"/>
      <c r="LDT168" s="14"/>
      <c r="LDU168" s="14"/>
      <c r="LDV168" s="14"/>
      <c r="LDW168" s="14"/>
      <c r="LDX168" s="14"/>
      <c r="LDY168" s="14"/>
      <c r="LDZ168" s="14"/>
      <c r="LEA168" s="14"/>
      <c r="LEB168" s="14"/>
      <c r="LEC168" s="14"/>
      <c r="LED168" s="14"/>
      <c r="LEE168" s="14"/>
      <c r="LEF168" s="14"/>
      <c r="LEG168" s="14"/>
      <c r="LEH168" s="14"/>
      <c r="LEI168" s="14"/>
      <c r="LEJ168" s="14"/>
      <c r="LEK168" s="14"/>
      <c r="LEL168" s="14"/>
      <c r="LEM168" s="14"/>
      <c r="LEN168" s="14"/>
      <c r="LEO168" s="14"/>
      <c r="LEP168" s="14"/>
      <c r="LEQ168" s="14"/>
      <c r="LER168" s="14"/>
      <c r="LES168" s="14"/>
      <c r="LET168" s="14"/>
      <c r="LEU168" s="14"/>
      <c r="LEV168" s="14"/>
      <c r="LEW168" s="14"/>
      <c r="LEX168" s="14"/>
      <c r="LEY168" s="14"/>
      <c r="LEZ168" s="14"/>
      <c r="LFA168" s="14"/>
      <c r="LFB168" s="14"/>
      <c r="LFC168" s="14"/>
      <c r="LFD168" s="14"/>
      <c r="LFE168" s="14"/>
      <c r="LFF168" s="14"/>
      <c r="LFG168" s="14"/>
      <c r="LFH168" s="14"/>
      <c r="LFI168" s="14"/>
      <c r="LFJ168" s="14"/>
      <c r="LFK168" s="14"/>
      <c r="LFL168" s="14"/>
      <c r="LFM168" s="14"/>
      <c r="LFN168" s="14"/>
      <c r="LFO168" s="14"/>
      <c r="LFP168" s="14"/>
      <c r="LFQ168" s="14"/>
      <c r="LFR168" s="14"/>
      <c r="LFS168" s="14"/>
      <c r="LFT168" s="14"/>
      <c r="LFU168" s="14"/>
      <c r="LFV168" s="14"/>
      <c r="LFW168" s="14"/>
      <c r="LFX168" s="14"/>
      <c r="LFY168" s="14"/>
      <c r="LFZ168" s="14"/>
      <c r="LGA168" s="14"/>
      <c r="LGB168" s="14"/>
      <c r="LGC168" s="14"/>
      <c r="LGD168" s="14"/>
      <c r="LGE168" s="14"/>
      <c r="LGF168" s="14"/>
      <c r="LGG168" s="14"/>
      <c r="LGH168" s="14"/>
      <c r="LGI168" s="14"/>
      <c r="LGJ168" s="14"/>
      <c r="LGK168" s="14"/>
      <c r="LGL168" s="14"/>
      <c r="LGM168" s="14"/>
      <c r="LGN168" s="14"/>
      <c r="LGO168" s="14"/>
      <c r="LGP168" s="14"/>
      <c r="LGQ168" s="14"/>
      <c r="LGR168" s="14"/>
      <c r="LGS168" s="14"/>
      <c r="LGT168" s="14"/>
      <c r="LGU168" s="14"/>
      <c r="LGV168" s="14"/>
      <c r="LGW168" s="14"/>
      <c r="LGX168" s="14"/>
      <c r="LGY168" s="14"/>
      <c r="LGZ168" s="14"/>
      <c r="LHA168" s="14"/>
      <c r="LHB168" s="14"/>
      <c r="LHC168" s="14"/>
      <c r="LHD168" s="14"/>
      <c r="LHE168" s="14"/>
      <c r="LHF168" s="14"/>
      <c r="LHG168" s="14"/>
      <c r="LHH168" s="14"/>
      <c r="LHI168" s="14"/>
      <c r="LHJ168" s="14"/>
      <c r="LHK168" s="14"/>
      <c r="LHL168" s="14"/>
      <c r="LHM168" s="14"/>
      <c r="LHN168" s="14"/>
      <c r="LHO168" s="14"/>
      <c r="LHP168" s="14"/>
      <c r="LHQ168" s="14"/>
      <c r="LHR168" s="14"/>
      <c r="LHS168" s="14"/>
      <c r="LHT168" s="14"/>
      <c r="LHU168" s="14"/>
      <c r="LHV168" s="14"/>
      <c r="LHW168" s="14"/>
      <c r="LHX168" s="14"/>
      <c r="LHY168" s="14"/>
      <c r="LHZ168" s="14"/>
      <c r="LIA168" s="14"/>
      <c r="LIB168" s="14"/>
      <c r="LIC168" s="14"/>
      <c r="LID168" s="14"/>
      <c r="LIE168" s="14"/>
      <c r="LIF168" s="14"/>
      <c r="LIG168" s="14"/>
      <c r="LIH168" s="14"/>
      <c r="LII168" s="14"/>
      <c r="LIJ168" s="14"/>
      <c r="LIK168" s="14"/>
      <c r="LIL168" s="14"/>
      <c r="LIM168" s="14"/>
      <c r="LIN168" s="14"/>
      <c r="LIO168" s="14"/>
      <c r="LIP168" s="14"/>
      <c r="LIQ168" s="14"/>
      <c r="LIR168" s="14"/>
      <c r="LIS168" s="14"/>
      <c r="LIT168" s="14"/>
      <c r="LIU168" s="14"/>
      <c r="LIV168" s="14"/>
      <c r="LIW168" s="14"/>
      <c r="LIX168" s="14"/>
      <c r="LIY168" s="14"/>
      <c r="LIZ168" s="14"/>
      <c r="LJA168" s="14"/>
      <c r="LJB168" s="14"/>
      <c r="LJC168" s="14"/>
      <c r="LJD168" s="14"/>
      <c r="LJE168" s="14"/>
      <c r="LJF168" s="14"/>
      <c r="LJG168" s="14"/>
      <c r="LJH168" s="14"/>
      <c r="LJI168" s="14"/>
      <c r="LJJ168" s="14"/>
      <c r="LJK168" s="14"/>
      <c r="LJL168" s="14"/>
      <c r="LJM168" s="14"/>
      <c r="LJN168" s="14"/>
      <c r="LJO168" s="14"/>
      <c r="LJP168" s="14"/>
      <c r="LJQ168" s="14"/>
      <c r="LJR168" s="14"/>
      <c r="LJS168" s="14"/>
      <c r="LJT168" s="14"/>
      <c r="LJU168" s="14"/>
      <c r="LJV168" s="14"/>
      <c r="LJW168" s="14"/>
      <c r="LJX168" s="14"/>
      <c r="LJY168" s="14"/>
      <c r="LJZ168" s="14"/>
      <c r="LKA168" s="14"/>
      <c r="LKB168" s="14"/>
      <c r="LKC168" s="14"/>
      <c r="LKD168" s="14"/>
      <c r="LKE168" s="14"/>
      <c r="LKF168" s="14"/>
      <c r="LKG168" s="14"/>
      <c r="LKH168" s="14"/>
      <c r="LKI168" s="14"/>
      <c r="LKJ168" s="14"/>
      <c r="LKK168" s="14"/>
      <c r="LKL168" s="14"/>
      <c r="LKM168" s="14"/>
      <c r="LKN168" s="14"/>
      <c r="LKO168" s="14"/>
      <c r="LKP168" s="14"/>
      <c r="LKQ168" s="14"/>
      <c r="LKR168" s="14"/>
      <c r="LKS168" s="14"/>
      <c r="LKT168" s="14"/>
      <c r="LKU168" s="14"/>
      <c r="LKV168" s="14"/>
      <c r="LKW168" s="14"/>
      <c r="LKX168" s="14"/>
      <c r="LKY168" s="14"/>
      <c r="LKZ168" s="14"/>
      <c r="LLA168" s="14"/>
      <c r="LLB168" s="14"/>
      <c r="LLC168" s="14"/>
      <c r="LLD168" s="14"/>
      <c r="LLE168" s="14"/>
      <c r="LLF168" s="14"/>
      <c r="LLG168" s="14"/>
      <c r="LLH168" s="14"/>
      <c r="LLI168" s="14"/>
      <c r="LLJ168" s="14"/>
      <c r="LLK168" s="14"/>
      <c r="LLL168" s="14"/>
      <c r="LLM168" s="14"/>
      <c r="LLN168" s="14"/>
      <c r="LLO168" s="14"/>
      <c r="LLP168" s="14"/>
      <c r="LLQ168" s="14"/>
      <c r="LLR168" s="14"/>
      <c r="LLS168" s="14"/>
      <c r="LLT168" s="14"/>
      <c r="LLU168" s="14"/>
      <c r="LLV168" s="14"/>
      <c r="LLW168" s="14"/>
      <c r="LLX168" s="14"/>
      <c r="LLY168" s="14"/>
      <c r="LLZ168" s="14"/>
      <c r="LMA168" s="14"/>
      <c r="LMB168" s="14"/>
      <c r="LMC168" s="14"/>
      <c r="LMD168" s="14"/>
      <c r="LME168" s="14"/>
      <c r="LMF168" s="14"/>
      <c r="LMG168" s="14"/>
      <c r="LMH168" s="14"/>
      <c r="LMI168" s="14"/>
      <c r="LMJ168" s="14"/>
      <c r="LMK168" s="14"/>
      <c r="LML168" s="14"/>
      <c r="LMM168" s="14"/>
      <c r="LMN168" s="14"/>
      <c r="LMO168" s="14"/>
      <c r="LMP168" s="14"/>
      <c r="LMQ168" s="14"/>
      <c r="LMR168" s="14"/>
      <c r="LMS168" s="14"/>
      <c r="LMT168" s="14"/>
      <c r="LMU168" s="14"/>
      <c r="LMV168" s="14"/>
      <c r="LMW168" s="14"/>
      <c r="LMX168" s="14"/>
      <c r="LMY168" s="14"/>
      <c r="LMZ168" s="14"/>
      <c r="LNA168" s="14"/>
      <c r="LNB168" s="14"/>
      <c r="LNC168" s="14"/>
      <c r="LND168" s="14"/>
      <c r="LNE168" s="14"/>
      <c r="LNF168" s="14"/>
      <c r="LNG168" s="14"/>
      <c r="LNH168" s="14"/>
      <c r="LNI168" s="14"/>
      <c r="LNJ168" s="14"/>
      <c r="LNK168" s="14"/>
      <c r="LNL168" s="14"/>
      <c r="LNM168" s="14"/>
      <c r="LNN168" s="14"/>
      <c r="LNO168" s="14"/>
      <c r="LNP168" s="14"/>
      <c r="LNQ168" s="14"/>
      <c r="LNR168" s="14"/>
      <c r="LNS168" s="14"/>
      <c r="LNT168" s="14"/>
      <c r="LNU168" s="14"/>
      <c r="LNV168" s="14"/>
      <c r="LNW168" s="14"/>
      <c r="LNX168" s="14"/>
      <c r="LNY168" s="14"/>
      <c r="LNZ168" s="14"/>
      <c r="LOA168" s="14"/>
      <c r="LOB168" s="14"/>
      <c r="LOC168" s="14"/>
      <c r="LOD168" s="14"/>
      <c r="LOE168" s="14"/>
      <c r="LOF168" s="14"/>
      <c r="LOG168" s="14"/>
      <c r="LOH168" s="14"/>
      <c r="LOI168" s="14"/>
      <c r="LOJ168" s="14"/>
      <c r="LOK168" s="14"/>
      <c r="LOL168" s="14"/>
      <c r="LOM168" s="14"/>
      <c r="LON168" s="14"/>
      <c r="LOO168" s="14"/>
      <c r="LOP168" s="14"/>
      <c r="LOQ168" s="14"/>
      <c r="LOR168" s="14"/>
      <c r="LOS168" s="14"/>
      <c r="LOT168" s="14"/>
      <c r="LOU168" s="14"/>
      <c r="LOV168" s="14"/>
      <c r="LOW168" s="14"/>
      <c r="LOX168" s="14"/>
      <c r="LOY168" s="14"/>
      <c r="LOZ168" s="14"/>
      <c r="LPA168" s="14"/>
      <c r="LPB168" s="14"/>
      <c r="LPC168" s="14"/>
      <c r="LPD168" s="14"/>
      <c r="LPE168" s="14"/>
      <c r="LPF168" s="14"/>
      <c r="LPG168" s="14"/>
      <c r="LPH168" s="14"/>
      <c r="LPI168" s="14"/>
      <c r="LPJ168" s="14"/>
      <c r="LPK168" s="14"/>
      <c r="LPL168" s="14"/>
      <c r="LPM168" s="14"/>
      <c r="LPN168" s="14"/>
      <c r="LPO168" s="14"/>
      <c r="LPP168" s="14"/>
      <c r="LPQ168" s="14"/>
      <c r="LPR168" s="14"/>
      <c r="LPS168" s="14"/>
      <c r="LPT168" s="14"/>
      <c r="LPU168" s="14"/>
      <c r="LPV168" s="14"/>
      <c r="LPW168" s="14"/>
      <c r="LPX168" s="14"/>
      <c r="LPY168" s="14"/>
      <c r="LPZ168" s="14"/>
      <c r="LQA168" s="14"/>
      <c r="LQB168" s="14"/>
      <c r="LQC168" s="14"/>
      <c r="LQD168" s="14"/>
      <c r="LQE168" s="14"/>
      <c r="LQF168" s="14"/>
      <c r="LQG168" s="14"/>
      <c r="LQH168" s="14"/>
      <c r="LQI168" s="14"/>
      <c r="LQJ168" s="14"/>
      <c r="LQK168" s="14"/>
      <c r="LQL168" s="14"/>
      <c r="LQM168" s="14"/>
      <c r="LQN168" s="14"/>
      <c r="LQO168" s="14"/>
      <c r="LQP168" s="14"/>
      <c r="LQQ168" s="14"/>
      <c r="LQR168" s="14"/>
      <c r="LQS168" s="14"/>
      <c r="LQT168" s="14"/>
      <c r="LQU168" s="14"/>
      <c r="LQV168" s="14"/>
      <c r="LQW168" s="14"/>
      <c r="LQX168" s="14"/>
      <c r="LQY168" s="14"/>
      <c r="LQZ168" s="14"/>
      <c r="LRA168" s="14"/>
      <c r="LRB168" s="14"/>
      <c r="LRC168" s="14"/>
      <c r="LRD168" s="14"/>
      <c r="LRE168" s="14"/>
      <c r="LRF168" s="14"/>
      <c r="LRG168" s="14"/>
      <c r="LRH168" s="14"/>
      <c r="LRI168" s="14"/>
      <c r="LRJ168" s="14"/>
      <c r="LRK168" s="14"/>
      <c r="LRL168" s="14"/>
      <c r="LRM168" s="14"/>
      <c r="LRN168" s="14"/>
      <c r="LRO168" s="14"/>
      <c r="LRP168" s="14"/>
      <c r="LRQ168" s="14"/>
      <c r="LRR168" s="14"/>
      <c r="LRS168" s="14"/>
      <c r="LRT168" s="14"/>
      <c r="LRU168" s="14"/>
      <c r="LRV168" s="14"/>
      <c r="LRW168" s="14"/>
      <c r="LRX168" s="14"/>
      <c r="LRY168" s="14"/>
      <c r="LRZ168" s="14"/>
      <c r="LSA168" s="14"/>
      <c r="LSB168" s="14"/>
      <c r="LSC168" s="14"/>
      <c r="LSD168" s="14"/>
      <c r="LSE168" s="14"/>
      <c r="LSF168" s="14"/>
      <c r="LSG168" s="14"/>
      <c r="LSH168" s="14"/>
      <c r="LSI168" s="14"/>
      <c r="LSJ168" s="14"/>
      <c r="LSK168" s="14"/>
      <c r="LSL168" s="14"/>
      <c r="LSM168" s="14"/>
      <c r="LSN168" s="14"/>
      <c r="LSO168" s="14"/>
      <c r="LSP168" s="14"/>
      <c r="LSQ168" s="14"/>
      <c r="LSR168" s="14"/>
      <c r="LSS168" s="14"/>
      <c r="LST168" s="14"/>
      <c r="LSU168" s="14"/>
      <c r="LSV168" s="14"/>
      <c r="LSW168" s="14"/>
      <c r="LSX168" s="14"/>
      <c r="LSY168" s="14"/>
      <c r="LSZ168" s="14"/>
      <c r="LTA168" s="14"/>
      <c r="LTB168" s="14"/>
      <c r="LTC168" s="14"/>
      <c r="LTD168" s="14"/>
      <c r="LTE168" s="14"/>
      <c r="LTF168" s="14"/>
      <c r="LTG168" s="14"/>
      <c r="LTH168" s="14"/>
      <c r="LTI168" s="14"/>
      <c r="LTJ168" s="14"/>
      <c r="LTK168" s="14"/>
      <c r="LTL168" s="14"/>
      <c r="LTM168" s="14"/>
      <c r="LTN168" s="14"/>
      <c r="LTO168" s="14"/>
      <c r="LTP168" s="14"/>
      <c r="LTQ168" s="14"/>
      <c r="LTR168" s="14"/>
      <c r="LTS168" s="14"/>
      <c r="LTT168" s="14"/>
      <c r="LTU168" s="14"/>
      <c r="LTV168" s="14"/>
      <c r="LTW168" s="14"/>
      <c r="LTX168" s="14"/>
      <c r="LTY168" s="14"/>
      <c r="LTZ168" s="14"/>
      <c r="LUA168" s="14"/>
      <c r="LUB168" s="14"/>
      <c r="LUC168" s="14"/>
      <c r="LUD168" s="14"/>
      <c r="LUE168" s="14"/>
      <c r="LUF168" s="14"/>
      <c r="LUG168" s="14"/>
      <c r="LUH168" s="14"/>
      <c r="LUI168" s="14"/>
      <c r="LUJ168" s="14"/>
      <c r="LUK168" s="14"/>
      <c r="LUL168" s="14"/>
      <c r="LUM168" s="14"/>
      <c r="LUN168" s="14"/>
      <c r="LUO168" s="14"/>
      <c r="LUP168" s="14"/>
      <c r="LUQ168" s="14"/>
      <c r="LUR168" s="14"/>
      <c r="LUS168" s="14"/>
      <c r="LUT168" s="14"/>
      <c r="LUU168" s="14"/>
      <c r="LUV168" s="14"/>
      <c r="LUW168" s="14"/>
      <c r="LUX168" s="14"/>
      <c r="LUY168" s="14"/>
      <c r="LUZ168" s="14"/>
      <c r="LVA168" s="14"/>
      <c r="LVB168" s="14"/>
      <c r="LVC168" s="14"/>
      <c r="LVD168" s="14"/>
      <c r="LVE168" s="14"/>
      <c r="LVF168" s="14"/>
      <c r="LVG168" s="14"/>
      <c r="LVH168" s="14"/>
      <c r="LVI168" s="14"/>
      <c r="LVJ168" s="14"/>
      <c r="LVK168" s="14"/>
      <c r="LVL168" s="14"/>
      <c r="LVM168" s="14"/>
      <c r="LVN168" s="14"/>
      <c r="LVO168" s="14"/>
      <c r="LVP168" s="14"/>
      <c r="LVQ168" s="14"/>
      <c r="LVR168" s="14"/>
      <c r="LVS168" s="14"/>
      <c r="LVT168" s="14"/>
      <c r="LVU168" s="14"/>
      <c r="LVV168" s="14"/>
      <c r="LVW168" s="14"/>
      <c r="LVX168" s="14"/>
      <c r="LVY168" s="14"/>
      <c r="LVZ168" s="14"/>
      <c r="LWA168" s="14"/>
      <c r="LWB168" s="14"/>
      <c r="LWC168" s="14"/>
      <c r="LWD168" s="14"/>
      <c r="LWE168" s="14"/>
      <c r="LWF168" s="14"/>
      <c r="LWG168" s="14"/>
      <c r="LWH168" s="14"/>
      <c r="LWI168" s="14"/>
      <c r="LWJ168" s="14"/>
      <c r="LWK168" s="14"/>
      <c r="LWL168" s="14"/>
      <c r="LWM168" s="14"/>
      <c r="LWN168" s="14"/>
      <c r="LWO168" s="14"/>
      <c r="LWP168" s="14"/>
      <c r="LWQ168" s="14"/>
      <c r="LWR168" s="14"/>
      <c r="LWS168" s="14"/>
      <c r="LWT168" s="14"/>
      <c r="LWU168" s="14"/>
      <c r="LWV168" s="14"/>
      <c r="LWW168" s="14"/>
      <c r="LWX168" s="14"/>
      <c r="LWY168" s="14"/>
      <c r="LWZ168" s="14"/>
      <c r="LXA168" s="14"/>
      <c r="LXB168" s="14"/>
      <c r="LXC168" s="14"/>
      <c r="LXD168" s="14"/>
      <c r="LXE168" s="14"/>
      <c r="LXF168" s="14"/>
      <c r="LXG168" s="14"/>
      <c r="LXH168" s="14"/>
      <c r="LXI168" s="14"/>
      <c r="LXJ168" s="14"/>
      <c r="LXK168" s="14"/>
      <c r="LXL168" s="14"/>
      <c r="LXM168" s="14"/>
      <c r="LXN168" s="14"/>
      <c r="LXO168" s="14"/>
      <c r="LXP168" s="14"/>
      <c r="LXQ168" s="14"/>
      <c r="LXR168" s="14"/>
      <c r="LXS168" s="14"/>
      <c r="LXT168" s="14"/>
      <c r="LXU168" s="14"/>
      <c r="LXV168" s="14"/>
      <c r="LXW168" s="14"/>
      <c r="LXX168" s="14"/>
      <c r="LXY168" s="14"/>
      <c r="LXZ168" s="14"/>
      <c r="LYA168" s="14"/>
      <c r="LYB168" s="14"/>
      <c r="LYC168" s="14"/>
      <c r="LYD168" s="14"/>
      <c r="LYE168" s="14"/>
      <c r="LYF168" s="14"/>
      <c r="LYG168" s="14"/>
      <c r="LYH168" s="14"/>
      <c r="LYI168" s="14"/>
      <c r="LYJ168" s="14"/>
      <c r="LYK168" s="14"/>
      <c r="LYL168" s="14"/>
      <c r="LYM168" s="14"/>
      <c r="LYN168" s="14"/>
      <c r="LYO168" s="14"/>
      <c r="LYP168" s="14"/>
      <c r="LYQ168" s="14"/>
      <c r="LYR168" s="14"/>
      <c r="LYS168" s="14"/>
      <c r="LYT168" s="14"/>
      <c r="LYU168" s="14"/>
      <c r="LYV168" s="14"/>
      <c r="LYW168" s="14"/>
      <c r="LYX168" s="14"/>
      <c r="LYY168" s="14"/>
      <c r="LYZ168" s="14"/>
      <c r="LZA168" s="14"/>
      <c r="LZB168" s="14"/>
      <c r="LZC168" s="14"/>
      <c r="LZD168" s="14"/>
      <c r="LZE168" s="14"/>
      <c r="LZF168" s="14"/>
      <c r="LZG168" s="14"/>
      <c r="LZH168" s="14"/>
      <c r="LZI168" s="14"/>
      <c r="LZJ168" s="14"/>
      <c r="LZK168" s="14"/>
      <c r="LZL168" s="14"/>
      <c r="LZM168" s="14"/>
      <c r="LZN168" s="14"/>
      <c r="LZO168" s="14"/>
      <c r="LZP168" s="14"/>
      <c r="LZQ168" s="14"/>
      <c r="LZR168" s="14"/>
      <c r="LZS168" s="14"/>
      <c r="LZT168" s="14"/>
      <c r="LZU168" s="14"/>
      <c r="LZV168" s="14"/>
      <c r="LZW168" s="14"/>
      <c r="LZX168" s="14"/>
      <c r="LZY168" s="14"/>
      <c r="LZZ168" s="14"/>
      <c r="MAA168" s="14"/>
      <c r="MAB168" s="14"/>
      <c r="MAC168" s="14"/>
      <c r="MAD168" s="14"/>
      <c r="MAE168" s="14"/>
      <c r="MAF168" s="14"/>
      <c r="MAG168" s="14"/>
      <c r="MAH168" s="14"/>
      <c r="MAI168" s="14"/>
      <c r="MAJ168" s="14"/>
      <c r="MAK168" s="14"/>
      <c r="MAL168" s="14"/>
      <c r="MAM168" s="14"/>
      <c r="MAN168" s="14"/>
      <c r="MAO168" s="14"/>
      <c r="MAP168" s="14"/>
      <c r="MAQ168" s="14"/>
      <c r="MAR168" s="14"/>
      <c r="MAS168" s="14"/>
      <c r="MAT168" s="14"/>
      <c r="MAU168" s="14"/>
      <c r="MAV168" s="14"/>
      <c r="MAW168" s="14"/>
      <c r="MAX168" s="14"/>
      <c r="MAY168" s="14"/>
      <c r="MAZ168" s="14"/>
      <c r="MBA168" s="14"/>
      <c r="MBB168" s="14"/>
      <c r="MBC168" s="14"/>
      <c r="MBD168" s="14"/>
      <c r="MBE168" s="14"/>
      <c r="MBF168" s="14"/>
      <c r="MBG168" s="14"/>
      <c r="MBH168" s="14"/>
      <c r="MBI168" s="14"/>
      <c r="MBJ168" s="14"/>
      <c r="MBK168" s="14"/>
      <c r="MBL168" s="14"/>
      <c r="MBM168" s="14"/>
      <c r="MBN168" s="14"/>
      <c r="MBO168" s="14"/>
      <c r="MBP168" s="14"/>
      <c r="MBQ168" s="14"/>
      <c r="MBR168" s="14"/>
      <c r="MBS168" s="14"/>
      <c r="MBT168" s="14"/>
      <c r="MBU168" s="14"/>
      <c r="MBV168" s="14"/>
      <c r="MBW168" s="14"/>
      <c r="MBX168" s="14"/>
      <c r="MBY168" s="14"/>
      <c r="MBZ168" s="14"/>
      <c r="MCA168" s="14"/>
      <c r="MCB168" s="14"/>
      <c r="MCC168" s="14"/>
      <c r="MCD168" s="14"/>
      <c r="MCE168" s="14"/>
      <c r="MCF168" s="14"/>
      <c r="MCG168" s="14"/>
      <c r="MCH168" s="14"/>
      <c r="MCI168" s="14"/>
      <c r="MCJ168" s="14"/>
      <c r="MCK168" s="14"/>
      <c r="MCL168" s="14"/>
      <c r="MCM168" s="14"/>
      <c r="MCN168" s="14"/>
      <c r="MCO168" s="14"/>
      <c r="MCP168" s="14"/>
      <c r="MCQ168" s="14"/>
      <c r="MCR168" s="14"/>
      <c r="MCS168" s="14"/>
      <c r="MCT168" s="14"/>
      <c r="MCU168" s="14"/>
      <c r="MCV168" s="14"/>
      <c r="MCW168" s="14"/>
      <c r="MCX168" s="14"/>
      <c r="MCY168" s="14"/>
      <c r="MCZ168" s="14"/>
      <c r="MDA168" s="14"/>
      <c r="MDB168" s="14"/>
      <c r="MDC168" s="14"/>
      <c r="MDD168" s="14"/>
      <c r="MDE168" s="14"/>
      <c r="MDF168" s="14"/>
      <c r="MDG168" s="14"/>
      <c r="MDH168" s="14"/>
      <c r="MDI168" s="14"/>
      <c r="MDJ168" s="14"/>
      <c r="MDK168" s="14"/>
      <c r="MDL168" s="14"/>
      <c r="MDM168" s="14"/>
      <c r="MDN168" s="14"/>
      <c r="MDO168" s="14"/>
      <c r="MDP168" s="14"/>
      <c r="MDQ168" s="14"/>
      <c r="MDR168" s="14"/>
      <c r="MDS168" s="14"/>
      <c r="MDT168" s="14"/>
      <c r="MDU168" s="14"/>
      <c r="MDV168" s="14"/>
      <c r="MDW168" s="14"/>
      <c r="MDX168" s="14"/>
      <c r="MDY168" s="14"/>
      <c r="MDZ168" s="14"/>
      <c r="MEA168" s="14"/>
      <c r="MEB168" s="14"/>
      <c r="MEC168" s="14"/>
      <c r="MED168" s="14"/>
      <c r="MEE168" s="14"/>
      <c r="MEF168" s="14"/>
      <c r="MEG168" s="14"/>
      <c r="MEH168" s="14"/>
      <c r="MEI168" s="14"/>
      <c r="MEJ168" s="14"/>
      <c r="MEK168" s="14"/>
      <c r="MEL168" s="14"/>
      <c r="MEM168" s="14"/>
      <c r="MEN168" s="14"/>
      <c r="MEO168" s="14"/>
      <c r="MEP168" s="14"/>
      <c r="MEQ168" s="14"/>
      <c r="MER168" s="14"/>
      <c r="MES168" s="14"/>
      <c r="MET168" s="14"/>
      <c r="MEU168" s="14"/>
      <c r="MEV168" s="14"/>
      <c r="MEW168" s="14"/>
      <c r="MEX168" s="14"/>
      <c r="MEY168" s="14"/>
      <c r="MEZ168" s="14"/>
      <c r="MFA168" s="14"/>
      <c r="MFB168" s="14"/>
      <c r="MFC168" s="14"/>
      <c r="MFD168" s="14"/>
      <c r="MFE168" s="14"/>
      <c r="MFF168" s="14"/>
      <c r="MFG168" s="14"/>
      <c r="MFH168" s="14"/>
      <c r="MFI168" s="14"/>
      <c r="MFJ168" s="14"/>
      <c r="MFK168" s="14"/>
      <c r="MFL168" s="14"/>
      <c r="MFM168" s="14"/>
      <c r="MFN168" s="14"/>
      <c r="MFO168" s="14"/>
      <c r="MFP168" s="14"/>
      <c r="MFQ168" s="14"/>
      <c r="MFR168" s="14"/>
      <c r="MFS168" s="14"/>
      <c r="MFT168" s="14"/>
      <c r="MFU168" s="14"/>
      <c r="MFV168" s="14"/>
      <c r="MFW168" s="14"/>
      <c r="MFX168" s="14"/>
      <c r="MFY168" s="14"/>
      <c r="MFZ168" s="14"/>
      <c r="MGA168" s="14"/>
      <c r="MGB168" s="14"/>
      <c r="MGC168" s="14"/>
      <c r="MGD168" s="14"/>
      <c r="MGE168" s="14"/>
      <c r="MGF168" s="14"/>
      <c r="MGG168" s="14"/>
      <c r="MGH168" s="14"/>
      <c r="MGI168" s="14"/>
      <c r="MGJ168" s="14"/>
      <c r="MGK168" s="14"/>
      <c r="MGL168" s="14"/>
      <c r="MGM168" s="14"/>
      <c r="MGN168" s="14"/>
      <c r="MGO168" s="14"/>
      <c r="MGP168" s="14"/>
      <c r="MGQ168" s="14"/>
      <c r="MGR168" s="14"/>
      <c r="MGS168" s="14"/>
      <c r="MGT168" s="14"/>
      <c r="MGU168" s="14"/>
      <c r="MGV168" s="14"/>
      <c r="MGW168" s="14"/>
      <c r="MGX168" s="14"/>
      <c r="MGY168" s="14"/>
      <c r="MGZ168" s="14"/>
      <c r="MHA168" s="14"/>
      <c r="MHB168" s="14"/>
      <c r="MHC168" s="14"/>
      <c r="MHD168" s="14"/>
      <c r="MHE168" s="14"/>
      <c r="MHF168" s="14"/>
      <c r="MHG168" s="14"/>
      <c r="MHH168" s="14"/>
      <c r="MHI168" s="14"/>
      <c r="MHJ168" s="14"/>
      <c r="MHK168" s="14"/>
      <c r="MHL168" s="14"/>
      <c r="MHM168" s="14"/>
      <c r="MHN168" s="14"/>
      <c r="MHO168" s="14"/>
      <c r="MHP168" s="14"/>
      <c r="MHQ168" s="14"/>
      <c r="MHR168" s="14"/>
      <c r="MHS168" s="14"/>
      <c r="MHT168" s="14"/>
      <c r="MHU168" s="14"/>
      <c r="MHV168" s="14"/>
      <c r="MHW168" s="14"/>
      <c r="MHX168" s="14"/>
      <c r="MHY168" s="14"/>
      <c r="MHZ168" s="14"/>
      <c r="MIA168" s="14"/>
      <c r="MIB168" s="14"/>
      <c r="MIC168" s="14"/>
      <c r="MID168" s="14"/>
      <c r="MIE168" s="14"/>
      <c r="MIF168" s="14"/>
      <c r="MIG168" s="14"/>
      <c r="MIH168" s="14"/>
      <c r="MII168" s="14"/>
      <c r="MIJ168" s="14"/>
      <c r="MIK168" s="14"/>
      <c r="MIL168" s="14"/>
      <c r="MIM168" s="14"/>
      <c r="MIN168" s="14"/>
      <c r="MIO168" s="14"/>
      <c r="MIP168" s="14"/>
      <c r="MIQ168" s="14"/>
      <c r="MIR168" s="14"/>
      <c r="MIS168" s="14"/>
      <c r="MIT168" s="14"/>
      <c r="MIU168" s="14"/>
      <c r="MIV168" s="14"/>
      <c r="MIW168" s="14"/>
      <c r="MIX168" s="14"/>
      <c r="MIY168" s="14"/>
      <c r="MIZ168" s="14"/>
      <c r="MJA168" s="14"/>
      <c r="MJB168" s="14"/>
      <c r="MJC168" s="14"/>
      <c r="MJD168" s="14"/>
      <c r="MJE168" s="14"/>
      <c r="MJF168" s="14"/>
      <c r="MJG168" s="14"/>
      <c r="MJH168" s="14"/>
      <c r="MJI168" s="14"/>
      <c r="MJJ168" s="14"/>
      <c r="MJK168" s="14"/>
      <c r="MJL168" s="14"/>
      <c r="MJM168" s="14"/>
      <c r="MJN168" s="14"/>
      <c r="MJO168" s="14"/>
      <c r="MJP168" s="14"/>
      <c r="MJQ168" s="14"/>
      <c r="MJR168" s="14"/>
      <c r="MJS168" s="14"/>
      <c r="MJT168" s="14"/>
      <c r="MJU168" s="14"/>
      <c r="MJV168" s="14"/>
      <c r="MJW168" s="14"/>
      <c r="MJX168" s="14"/>
      <c r="MJY168" s="14"/>
      <c r="MJZ168" s="14"/>
      <c r="MKA168" s="14"/>
      <c r="MKB168" s="14"/>
      <c r="MKC168" s="14"/>
      <c r="MKD168" s="14"/>
      <c r="MKE168" s="14"/>
      <c r="MKF168" s="14"/>
      <c r="MKG168" s="14"/>
      <c r="MKH168" s="14"/>
      <c r="MKI168" s="14"/>
      <c r="MKJ168" s="14"/>
      <c r="MKK168" s="14"/>
      <c r="MKL168" s="14"/>
      <c r="MKM168" s="14"/>
      <c r="MKN168" s="14"/>
      <c r="MKO168" s="14"/>
      <c r="MKP168" s="14"/>
      <c r="MKQ168" s="14"/>
      <c r="MKR168" s="14"/>
      <c r="MKS168" s="14"/>
      <c r="MKT168" s="14"/>
      <c r="MKU168" s="14"/>
      <c r="MKV168" s="14"/>
      <c r="MKW168" s="14"/>
      <c r="MKX168" s="14"/>
      <c r="MKY168" s="14"/>
      <c r="MKZ168" s="14"/>
      <c r="MLA168" s="14"/>
      <c r="MLB168" s="14"/>
      <c r="MLC168" s="14"/>
      <c r="MLD168" s="14"/>
      <c r="MLE168" s="14"/>
      <c r="MLF168" s="14"/>
      <c r="MLG168" s="14"/>
      <c r="MLH168" s="14"/>
      <c r="MLI168" s="14"/>
      <c r="MLJ168" s="14"/>
      <c r="MLK168" s="14"/>
      <c r="MLL168" s="14"/>
      <c r="MLM168" s="14"/>
      <c r="MLN168" s="14"/>
      <c r="MLO168" s="14"/>
      <c r="MLP168" s="14"/>
      <c r="MLQ168" s="14"/>
      <c r="MLR168" s="14"/>
      <c r="MLS168" s="14"/>
      <c r="MLT168" s="14"/>
      <c r="MLU168" s="14"/>
      <c r="MLV168" s="14"/>
      <c r="MLW168" s="14"/>
      <c r="MLX168" s="14"/>
      <c r="MLY168" s="14"/>
      <c r="MLZ168" s="14"/>
      <c r="MMA168" s="14"/>
      <c r="MMB168" s="14"/>
      <c r="MMC168" s="14"/>
      <c r="MMD168" s="14"/>
      <c r="MME168" s="14"/>
      <c r="MMF168" s="14"/>
      <c r="MMG168" s="14"/>
      <c r="MMH168" s="14"/>
      <c r="MMI168" s="14"/>
      <c r="MMJ168" s="14"/>
      <c r="MMK168" s="14"/>
      <c r="MML168" s="14"/>
      <c r="MMM168" s="14"/>
      <c r="MMN168" s="14"/>
      <c r="MMO168" s="14"/>
      <c r="MMP168" s="14"/>
      <c r="MMQ168" s="14"/>
      <c r="MMR168" s="14"/>
      <c r="MMS168" s="14"/>
      <c r="MMT168" s="14"/>
      <c r="MMU168" s="14"/>
      <c r="MMV168" s="14"/>
      <c r="MMW168" s="14"/>
      <c r="MMX168" s="14"/>
      <c r="MMY168" s="14"/>
      <c r="MMZ168" s="14"/>
      <c r="MNA168" s="14"/>
      <c r="MNB168" s="14"/>
      <c r="MNC168" s="14"/>
      <c r="MND168" s="14"/>
      <c r="MNE168" s="14"/>
      <c r="MNF168" s="14"/>
      <c r="MNG168" s="14"/>
      <c r="MNH168" s="14"/>
      <c r="MNI168" s="14"/>
      <c r="MNJ168" s="14"/>
      <c r="MNK168" s="14"/>
      <c r="MNL168" s="14"/>
      <c r="MNM168" s="14"/>
      <c r="MNN168" s="14"/>
      <c r="MNO168" s="14"/>
      <c r="MNP168" s="14"/>
      <c r="MNQ168" s="14"/>
      <c r="MNR168" s="14"/>
      <c r="MNS168" s="14"/>
      <c r="MNT168" s="14"/>
      <c r="MNU168" s="14"/>
      <c r="MNV168" s="14"/>
      <c r="MNW168" s="14"/>
      <c r="MNX168" s="14"/>
      <c r="MNY168" s="14"/>
      <c r="MNZ168" s="14"/>
      <c r="MOA168" s="14"/>
      <c r="MOB168" s="14"/>
      <c r="MOC168" s="14"/>
      <c r="MOD168" s="14"/>
      <c r="MOE168" s="14"/>
      <c r="MOF168" s="14"/>
      <c r="MOG168" s="14"/>
      <c r="MOH168" s="14"/>
      <c r="MOI168" s="14"/>
      <c r="MOJ168" s="14"/>
      <c r="MOK168" s="14"/>
      <c r="MOL168" s="14"/>
      <c r="MOM168" s="14"/>
      <c r="MON168" s="14"/>
      <c r="MOO168" s="14"/>
      <c r="MOP168" s="14"/>
      <c r="MOQ168" s="14"/>
      <c r="MOR168" s="14"/>
      <c r="MOS168" s="14"/>
      <c r="MOT168" s="14"/>
      <c r="MOU168" s="14"/>
      <c r="MOV168" s="14"/>
      <c r="MOW168" s="14"/>
      <c r="MOX168" s="14"/>
      <c r="MOY168" s="14"/>
      <c r="MOZ168" s="14"/>
      <c r="MPA168" s="14"/>
      <c r="MPB168" s="14"/>
      <c r="MPC168" s="14"/>
      <c r="MPD168" s="14"/>
      <c r="MPE168" s="14"/>
      <c r="MPF168" s="14"/>
      <c r="MPG168" s="14"/>
      <c r="MPH168" s="14"/>
      <c r="MPI168" s="14"/>
      <c r="MPJ168" s="14"/>
      <c r="MPK168" s="14"/>
      <c r="MPL168" s="14"/>
      <c r="MPM168" s="14"/>
      <c r="MPN168" s="14"/>
      <c r="MPO168" s="14"/>
      <c r="MPP168" s="14"/>
      <c r="MPQ168" s="14"/>
      <c r="MPR168" s="14"/>
      <c r="MPS168" s="14"/>
      <c r="MPT168" s="14"/>
      <c r="MPU168" s="14"/>
      <c r="MPV168" s="14"/>
      <c r="MPW168" s="14"/>
      <c r="MPX168" s="14"/>
      <c r="MPY168" s="14"/>
      <c r="MPZ168" s="14"/>
      <c r="MQA168" s="14"/>
      <c r="MQB168" s="14"/>
      <c r="MQC168" s="14"/>
      <c r="MQD168" s="14"/>
      <c r="MQE168" s="14"/>
      <c r="MQF168" s="14"/>
      <c r="MQG168" s="14"/>
      <c r="MQH168" s="14"/>
      <c r="MQI168" s="14"/>
      <c r="MQJ168" s="14"/>
      <c r="MQK168" s="14"/>
      <c r="MQL168" s="14"/>
      <c r="MQM168" s="14"/>
      <c r="MQN168" s="14"/>
      <c r="MQO168" s="14"/>
      <c r="MQP168" s="14"/>
      <c r="MQQ168" s="14"/>
      <c r="MQR168" s="14"/>
      <c r="MQS168" s="14"/>
      <c r="MQT168" s="14"/>
      <c r="MQU168" s="14"/>
      <c r="MQV168" s="14"/>
      <c r="MQW168" s="14"/>
      <c r="MQX168" s="14"/>
      <c r="MQY168" s="14"/>
      <c r="MQZ168" s="14"/>
      <c r="MRA168" s="14"/>
      <c r="MRB168" s="14"/>
      <c r="MRC168" s="14"/>
      <c r="MRD168" s="14"/>
      <c r="MRE168" s="14"/>
      <c r="MRF168" s="14"/>
      <c r="MRG168" s="14"/>
      <c r="MRH168" s="14"/>
      <c r="MRI168" s="14"/>
      <c r="MRJ168" s="14"/>
      <c r="MRK168" s="14"/>
      <c r="MRL168" s="14"/>
      <c r="MRM168" s="14"/>
      <c r="MRN168" s="14"/>
      <c r="MRO168" s="14"/>
      <c r="MRP168" s="14"/>
      <c r="MRQ168" s="14"/>
      <c r="MRR168" s="14"/>
      <c r="MRS168" s="14"/>
      <c r="MRT168" s="14"/>
      <c r="MRU168" s="14"/>
      <c r="MRV168" s="14"/>
      <c r="MRW168" s="14"/>
      <c r="MRX168" s="14"/>
      <c r="MRY168" s="14"/>
      <c r="MRZ168" s="14"/>
      <c r="MSA168" s="14"/>
      <c r="MSB168" s="14"/>
      <c r="MSC168" s="14"/>
      <c r="MSD168" s="14"/>
      <c r="MSE168" s="14"/>
      <c r="MSF168" s="14"/>
      <c r="MSG168" s="14"/>
      <c r="MSH168" s="14"/>
      <c r="MSI168" s="14"/>
      <c r="MSJ168" s="14"/>
      <c r="MSK168" s="14"/>
      <c r="MSL168" s="14"/>
      <c r="MSM168" s="14"/>
      <c r="MSN168" s="14"/>
      <c r="MSO168" s="14"/>
      <c r="MSP168" s="14"/>
      <c r="MSQ168" s="14"/>
      <c r="MSR168" s="14"/>
      <c r="MSS168" s="14"/>
      <c r="MST168" s="14"/>
      <c r="MSU168" s="14"/>
      <c r="MSV168" s="14"/>
      <c r="MSW168" s="14"/>
      <c r="MSX168" s="14"/>
      <c r="MSY168" s="14"/>
      <c r="MSZ168" s="14"/>
      <c r="MTA168" s="14"/>
      <c r="MTB168" s="14"/>
      <c r="MTC168" s="14"/>
      <c r="MTD168" s="14"/>
      <c r="MTE168" s="14"/>
      <c r="MTF168" s="14"/>
      <c r="MTG168" s="14"/>
      <c r="MTH168" s="14"/>
      <c r="MTI168" s="14"/>
      <c r="MTJ168" s="14"/>
      <c r="MTK168" s="14"/>
      <c r="MTL168" s="14"/>
      <c r="MTM168" s="14"/>
      <c r="MTN168" s="14"/>
      <c r="MTO168" s="14"/>
      <c r="MTP168" s="14"/>
      <c r="MTQ168" s="14"/>
      <c r="MTR168" s="14"/>
      <c r="MTS168" s="14"/>
      <c r="MTT168" s="14"/>
      <c r="MTU168" s="14"/>
      <c r="MTV168" s="14"/>
      <c r="MTW168" s="14"/>
      <c r="MTX168" s="14"/>
      <c r="MTY168" s="14"/>
      <c r="MTZ168" s="14"/>
      <c r="MUA168" s="14"/>
      <c r="MUB168" s="14"/>
      <c r="MUC168" s="14"/>
      <c r="MUD168" s="14"/>
      <c r="MUE168" s="14"/>
      <c r="MUF168" s="14"/>
      <c r="MUG168" s="14"/>
      <c r="MUH168" s="14"/>
      <c r="MUI168" s="14"/>
      <c r="MUJ168" s="14"/>
      <c r="MUK168" s="14"/>
      <c r="MUL168" s="14"/>
      <c r="MUM168" s="14"/>
      <c r="MUN168" s="14"/>
      <c r="MUO168" s="14"/>
      <c r="MUP168" s="14"/>
      <c r="MUQ168" s="14"/>
      <c r="MUR168" s="14"/>
      <c r="MUS168" s="14"/>
      <c r="MUT168" s="14"/>
      <c r="MUU168" s="14"/>
      <c r="MUV168" s="14"/>
      <c r="MUW168" s="14"/>
      <c r="MUX168" s="14"/>
      <c r="MUY168" s="14"/>
      <c r="MUZ168" s="14"/>
      <c r="MVA168" s="14"/>
      <c r="MVB168" s="14"/>
      <c r="MVC168" s="14"/>
      <c r="MVD168" s="14"/>
      <c r="MVE168" s="14"/>
      <c r="MVF168" s="14"/>
      <c r="MVG168" s="14"/>
      <c r="MVH168" s="14"/>
      <c r="MVI168" s="14"/>
      <c r="MVJ168" s="14"/>
      <c r="MVK168" s="14"/>
      <c r="MVL168" s="14"/>
      <c r="MVM168" s="14"/>
      <c r="MVN168" s="14"/>
      <c r="MVO168" s="14"/>
      <c r="MVP168" s="14"/>
      <c r="MVQ168" s="14"/>
      <c r="MVR168" s="14"/>
      <c r="MVS168" s="14"/>
      <c r="MVT168" s="14"/>
      <c r="MVU168" s="14"/>
      <c r="MVV168" s="14"/>
      <c r="MVW168" s="14"/>
      <c r="MVX168" s="14"/>
      <c r="MVY168" s="14"/>
      <c r="MVZ168" s="14"/>
      <c r="MWA168" s="14"/>
      <c r="MWB168" s="14"/>
      <c r="MWC168" s="14"/>
      <c r="MWD168" s="14"/>
      <c r="MWE168" s="14"/>
      <c r="MWF168" s="14"/>
      <c r="MWG168" s="14"/>
      <c r="MWH168" s="14"/>
      <c r="MWI168" s="14"/>
      <c r="MWJ168" s="14"/>
      <c r="MWK168" s="14"/>
      <c r="MWL168" s="14"/>
      <c r="MWM168" s="14"/>
      <c r="MWN168" s="14"/>
      <c r="MWO168" s="14"/>
      <c r="MWP168" s="14"/>
      <c r="MWQ168" s="14"/>
      <c r="MWR168" s="14"/>
      <c r="MWS168" s="14"/>
      <c r="MWT168" s="14"/>
      <c r="MWU168" s="14"/>
      <c r="MWV168" s="14"/>
      <c r="MWW168" s="14"/>
      <c r="MWX168" s="14"/>
      <c r="MWY168" s="14"/>
      <c r="MWZ168" s="14"/>
      <c r="MXA168" s="14"/>
      <c r="MXB168" s="14"/>
      <c r="MXC168" s="14"/>
      <c r="MXD168" s="14"/>
      <c r="MXE168" s="14"/>
      <c r="MXF168" s="14"/>
      <c r="MXG168" s="14"/>
      <c r="MXH168" s="14"/>
      <c r="MXI168" s="14"/>
      <c r="MXJ168" s="14"/>
      <c r="MXK168" s="14"/>
      <c r="MXL168" s="14"/>
      <c r="MXM168" s="14"/>
      <c r="MXN168" s="14"/>
      <c r="MXO168" s="14"/>
      <c r="MXP168" s="14"/>
      <c r="MXQ168" s="14"/>
      <c r="MXR168" s="14"/>
      <c r="MXS168" s="14"/>
      <c r="MXT168" s="14"/>
      <c r="MXU168" s="14"/>
      <c r="MXV168" s="14"/>
      <c r="MXW168" s="14"/>
      <c r="MXX168" s="14"/>
      <c r="MXY168" s="14"/>
      <c r="MXZ168" s="14"/>
      <c r="MYA168" s="14"/>
      <c r="MYB168" s="14"/>
      <c r="MYC168" s="14"/>
      <c r="MYD168" s="14"/>
      <c r="MYE168" s="14"/>
      <c r="MYF168" s="14"/>
      <c r="MYG168" s="14"/>
      <c r="MYH168" s="14"/>
      <c r="MYI168" s="14"/>
      <c r="MYJ168" s="14"/>
      <c r="MYK168" s="14"/>
      <c r="MYL168" s="14"/>
      <c r="MYM168" s="14"/>
      <c r="MYN168" s="14"/>
      <c r="MYO168" s="14"/>
      <c r="MYP168" s="14"/>
      <c r="MYQ168" s="14"/>
      <c r="MYR168" s="14"/>
      <c r="MYS168" s="14"/>
      <c r="MYT168" s="14"/>
      <c r="MYU168" s="14"/>
      <c r="MYV168" s="14"/>
      <c r="MYW168" s="14"/>
      <c r="MYX168" s="14"/>
      <c r="MYY168" s="14"/>
      <c r="MYZ168" s="14"/>
      <c r="MZA168" s="14"/>
      <c r="MZB168" s="14"/>
      <c r="MZC168" s="14"/>
      <c r="MZD168" s="14"/>
      <c r="MZE168" s="14"/>
      <c r="MZF168" s="14"/>
      <c r="MZG168" s="14"/>
      <c r="MZH168" s="14"/>
      <c r="MZI168" s="14"/>
      <c r="MZJ168" s="14"/>
      <c r="MZK168" s="14"/>
      <c r="MZL168" s="14"/>
      <c r="MZM168" s="14"/>
      <c r="MZN168" s="14"/>
      <c r="MZO168" s="14"/>
      <c r="MZP168" s="14"/>
      <c r="MZQ168" s="14"/>
      <c r="MZR168" s="14"/>
      <c r="MZS168" s="14"/>
      <c r="MZT168" s="14"/>
      <c r="MZU168" s="14"/>
      <c r="MZV168" s="14"/>
      <c r="MZW168" s="14"/>
      <c r="MZX168" s="14"/>
      <c r="MZY168" s="14"/>
      <c r="MZZ168" s="14"/>
      <c r="NAA168" s="14"/>
      <c r="NAB168" s="14"/>
      <c r="NAC168" s="14"/>
      <c r="NAD168" s="14"/>
      <c r="NAE168" s="14"/>
      <c r="NAF168" s="14"/>
      <c r="NAG168" s="14"/>
      <c r="NAH168" s="14"/>
      <c r="NAI168" s="14"/>
      <c r="NAJ168" s="14"/>
      <c r="NAK168" s="14"/>
      <c r="NAL168" s="14"/>
      <c r="NAM168" s="14"/>
      <c r="NAN168" s="14"/>
      <c r="NAO168" s="14"/>
      <c r="NAP168" s="14"/>
      <c r="NAQ168" s="14"/>
      <c r="NAR168" s="14"/>
      <c r="NAS168" s="14"/>
      <c r="NAT168" s="14"/>
      <c r="NAU168" s="14"/>
      <c r="NAV168" s="14"/>
      <c r="NAW168" s="14"/>
      <c r="NAX168" s="14"/>
      <c r="NAY168" s="14"/>
      <c r="NAZ168" s="14"/>
      <c r="NBA168" s="14"/>
      <c r="NBB168" s="14"/>
      <c r="NBC168" s="14"/>
      <c r="NBD168" s="14"/>
      <c r="NBE168" s="14"/>
      <c r="NBF168" s="14"/>
      <c r="NBG168" s="14"/>
      <c r="NBH168" s="14"/>
      <c r="NBI168" s="14"/>
      <c r="NBJ168" s="14"/>
      <c r="NBK168" s="14"/>
      <c r="NBL168" s="14"/>
      <c r="NBM168" s="14"/>
      <c r="NBN168" s="14"/>
      <c r="NBO168" s="14"/>
      <c r="NBP168" s="14"/>
      <c r="NBQ168" s="14"/>
      <c r="NBR168" s="14"/>
      <c r="NBS168" s="14"/>
      <c r="NBT168" s="14"/>
      <c r="NBU168" s="14"/>
      <c r="NBV168" s="14"/>
      <c r="NBW168" s="14"/>
      <c r="NBX168" s="14"/>
      <c r="NBY168" s="14"/>
      <c r="NBZ168" s="14"/>
      <c r="NCA168" s="14"/>
      <c r="NCB168" s="14"/>
      <c r="NCC168" s="14"/>
      <c r="NCD168" s="14"/>
      <c r="NCE168" s="14"/>
      <c r="NCF168" s="14"/>
      <c r="NCG168" s="14"/>
      <c r="NCH168" s="14"/>
      <c r="NCI168" s="14"/>
      <c r="NCJ168" s="14"/>
      <c r="NCK168" s="14"/>
      <c r="NCL168" s="14"/>
      <c r="NCM168" s="14"/>
      <c r="NCN168" s="14"/>
      <c r="NCO168" s="14"/>
      <c r="NCP168" s="14"/>
      <c r="NCQ168" s="14"/>
      <c r="NCR168" s="14"/>
      <c r="NCS168" s="14"/>
      <c r="NCT168" s="14"/>
      <c r="NCU168" s="14"/>
      <c r="NCV168" s="14"/>
      <c r="NCW168" s="14"/>
      <c r="NCX168" s="14"/>
      <c r="NCY168" s="14"/>
      <c r="NCZ168" s="14"/>
      <c r="NDA168" s="14"/>
      <c r="NDB168" s="14"/>
      <c r="NDC168" s="14"/>
      <c r="NDD168" s="14"/>
      <c r="NDE168" s="14"/>
      <c r="NDF168" s="14"/>
      <c r="NDG168" s="14"/>
      <c r="NDH168" s="14"/>
      <c r="NDI168" s="14"/>
      <c r="NDJ168" s="14"/>
      <c r="NDK168" s="14"/>
      <c r="NDL168" s="14"/>
      <c r="NDM168" s="14"/>
      <c r="NDN168" s="14"/>
      <c r="NDO168" s="14"/>
      <c r="NDP168" s="14"/>
      <c r="NDQ168" s="14"/>
      <c r="NDR168" s="14"/>
      <c r="NDS168" s="14"/>
      <c r="NDT168" s="14"/>
      <c r="NDU168" s="14"/>
      <c r="NDV168" s="14"/>
      <c r="NDW168" s="14"/>
      <c r="NDX168" s="14"/>
      <c r="NDY168" s="14"/>
      <c r="NDZ168" s="14"/>
      <c r="NEA168" s="14"/>
      <c r="NEB168" s="14"/>
      <c r="NEC168" s="14"/>
      <c r="NED168" s="14"/>
      <c r="NEE168" s="14"/>
      <c r="NEF168" s="14"/>
      <c r="NEG168" s="14"/>
      <c r="NEH168" s="14"/>
      <c r="NEI168" s="14"/>
      <c r="NEJ168" s="14"/>
      <c r="NEK168" s="14"/>
      <c r="NEL168" s="14"/>
      <c r="NEM168" s="14"/>
      <c r="NEN168" s="14"/>
      <c r="NEO168" s="14"/>
      <c r="NEP168" s="14"/>
      <c r="NEQ168" s="14"/>
      <c r="NER168" s="14"/>
      <c r="NES168" s="14"/>
      <c r="NET168" s="14"/>
      <c r="NEU168" s="14"/>
      <c r="NEV168" s="14"/>
      <c r="NEW168" s="14"/>
      <c r="NEX168" s="14"/>
      <c r="NEY168" s="14"/>
      <c r="NEZ168" s="14"/>
      <c r="NFA168" s="14"/>
      <c r="NFB168" s="14"/>
      <c r="NFC168" s="14"/>
      <c r="NFD168" s="14"/>
      <c r="NFE168" s="14"/>
      <c r="NFF168" s="14"/>
      <c r="NFG168" s="14"/>
      <c r="NFH168" s="14"/>
      <c r="NFI168" s="14"/>
      <c r="NFJ168" s="14"/>
      <c r="NFK168" s="14"/>
      <c r="NFL168" s="14"/>
      <c r="NFM168" s="14"/>
      <c r="NFN168" s="14"/>
      <c r="NFO168" s="14"/>
      <c r="NFP168" s="14"/>
      <c r="NFQ168" s="14"/>
      <c r="NFR168" s="14"/>
      <c r="NFS168" s="14"/>
      <c r="NFT168" s="14"/>
      <c r="NFU168" s="14"/>
      <c r="NFV168" s="14"/>
      <c r="NFW168" s="14"/>
      <c r="NFX168" s="14"/>
      <c r="NFY168" s="14"/>
      <c r="NFZ168" s="14"/>
      <c r="NGA168" s="14"/>
      <c r="NGB168" s="14"/>
      <c r="NGC168" s="14"/>
      <c r="NGD168" s="14"/>
      <c r="NGE168" s="14"/>
      <c r="NGF168" s="14"/>
      <c r="NGG168" s="14"/>
      <c r="NGH168" s="14"/>
      <c r="NGI168" s="14"/>
      <c r="NGJ168" s="14"/>
      <c r="NGK168" s="14"/>
      <c r="NGL168" s="14"/>
      <c r="NGM168" s="14"/>
      <c r="NGN168" s="14"/>
      <c r="NGO168" s="14"/>
      <c r="NGP168" s="14"/>
      <c r="NGQ168" s="14"/>
      <c r="NGR168" s="14"/>
      <c r="NGS168" s="14"/>
      <c r="NGT168" s="14"/>
      <c r="NGU168" s="14"/>
      <c r="NGV168" s="14"/>
      <c r="NGW168" s="14"/>
      <c r="NGX168" s="14"/>
      <c r="NGY168" s="14"/>
      <c r="NGZ168" s="14"/>
      <c r="NHA168" s="14"/>
      <c r="NHB168" s="14"/>
      <c r="NHC168" s="14"/>
      <c r="NHD168" s="14"/>
      <c r="NHE168" s="14"/>
      <c r="NHF168" s="14"/>
      <c r="NHG168" s="14"/>
      <c r="NHH168" s="14"/>
      <c r="NHI168" s="14"/>
      <c r="NHJ168" s="14"/>
      <c r="NHK168" s="14"/>
      <c r="NHL168" s="14"/>
      <c r="NHM168" s="14"/>
      <c r="NHN168" s="14"/>
      <c r="NHO168" s="14"/>
      <c r="NHP168" s="14"/>
      <c r="NHQ168" s="14"/>
      <c r="NHR168" s="14"/>
      <c r="NHS168" s="14"/>
      <c r="NHT168" s="14"/>
      <c r="NHU168" s="14"/>
      <c r="NHV168" s="14"/>
      <c r="NHW168" s="14"/>
      <c r="NHX168" s="14"/>
      <c r="NHY168" s="14"/>
      <c r="NHZ168" s="14"/>
      <c r="NIA168" s="14"/>
      <c r="NIB168" s="14"/>
      <c r="NIC168" s="14"/>
      <c r="NID168" s="14"/>
      <c r="NIE168" s="14"/>
      <c r="NIF168" s="14"/>
      <c r="NIG168" s="14"/>
      <c r="NIH168" s="14"/>
      <c r="NII168" s="14"/>
      <c r="NIJ168" s="14"/>
      <c r="NIK168" s="14"/>
      <c r="NIL168" s="14"/>
      <c r="NIM168" s="14"/>
      <c r="NIN168" s="14"/>
      <c r="NIO168" s="14"/>
      <c r="NIP168" s="14"/>
      <c r="NIQ168" s="14"/>
      <c r="NIR168" s="14"/>
      <c r="NIS168" s="14"/>
      <c r="NIT168" s="14"/>
      <c r="NIU168" s="14"/>
      <c r="NIV168" s="14"/>
      <c r="NIW168" s="14"/>
      <c r="NIX168" s="14"/>
      <c r="NIY168" s="14"/>
      <c r="NIZ168" s="14"/>
      <c r="NJA168" s="14"/>
      <c r="NJB168" s="14"/>
      <c r="NJC168" s="14"/>
      <c r="NJD168" s="14"/>
      <c r="NJE168" s="14"/>
      <c r="NJF168" s="14"/>
      <c r="NJG168" s="14"/>
      <c r="NJH168" s="14"/>
      <c r="NJI168" s="14"/>
      <c r="NJJ168" s="14"/>
      <c r="NJK168" s="14"/>
      <c r="NJL168" s="14"/>
      <c r="NJM168" s="14"/>
      <c r="NJN168" s="14"/>
      <c r="NJO168" s="14"/>
      <c r="NJP168" s="14"/>
      <c r="NJQ168" s="14"/>
      <c r="NJR168" s="14"/>
      <c r="NJS168" s="14"/>
      <c r="NJT168" s="14"/>
      <c r="NJU168" s="14"/>
      <c r="NJV168" s="14"/>
      <c r="NJW168" s="14"/>
      <c r="NJX168" s="14"/>
      <c r="NJY168" s="14"/>
      <c r="NJZ168" s="14"/>
      <c r="NKA168" s="14"/>
      <c r="NKB168" s="14"/>
      <c r="NKC168" s="14"/>
      <c r="NKD168" s="14"/>
      <c r="NKE168" s="14"/>
      <c r="NKF168" s="14"/>
      <c r="NKG168" s="14"/>
      <c r="NKH168" s="14"/>
      <c r="NKI168" s="14"/>
      <c r="NKJ168" s="14"/>
      <c r="NKK168" s="14"/>
      <c r="NKL168" s="14"/>
      <c r="NKM168" s="14"/>
      <c r="NKN168" s="14"/>
      <c r="NKO168" s="14"/>
      <c r="NKP168" s="14"/>
      <c r="NKQ168" s="14"/>
      <c r="NKR168" s="14"/>
      <c r="NKS168" s="14"/>
      <c r="NKT168" s="14"/>
      <c r="NKU168" s="14"/>
      <c r="NKV168" s="14"/>
      <c r="NKW168" s="14"/>
      <c r="NKX168" s="14"/>
      <c r="NKY168" s="14"/>
      <c r="NKZ168" s="14"/>
      <c r="NLA168" s="14"/>
      <c r="NLB168" s="14"/>
      <c r="NLC168" s="14"/>
      <c r="NLD168" s="14"/>
      <c r="NLE168" s="14"/>
      <c r="NLF168" s="14"/>
      <c r="NLG168" s="14"/>
      <c r="NLH168" s="14"/>
      <c r="NLI168" s="14"/>
      <c r="NLJ168" s="14"/>
      <c r="NLK168" s="14"/>
      <c r="NLL168" s="14"/>
      <c r="NLM168" s="14"/>
      <c r="NLN168" s="14"/>
      <c r="NLO168" s="14"/>
      <c r="NLP168" s="14"/>
      <c r="NLQ168" s="14"/>
      <c r="NLR168" s="14"/>
      <c r="NLS168" s="14"/>
      <c r="NLT168" s="14"/>
      <c r="NLU168" s="14"/>
      <c r="NLV168" s="14"/>
      <c r="NLW168" s="14"/>
      <c r="NLX168" s="14"/>
      <c r="NLY168" s="14"/>
      <c r="NLZ168" s="14"/>
      <c r="NMA168" s="14"/>
      <c r="NMB168" s="14"/>
      <c r="NMC168" s="14"/>
      <c r="NMD168" s="14"/>
      <c r="NME168" s="14"/>
      <c r="NMF168" s="14"/>
      <c r="NMG168" s="14"/>
      <c r="NMH168" s="14"/>
      <c r="NMI168" s="14"/>
      <c r="NMJ168" s="14"/>
      <c r="NMK168" s="14"/>
      <c r="NML168" s="14"/>
      <c r="NMM168" s="14"/>
      <c r="NMN168" s="14"/>
      <c r="NMO168" s="14"/>
      <c r="NMP168" s="14"/>
      <c r="NMQ168" s="14"/>
      <c r="NMR168" s="14"/>
      <c r="NMS168" s="14"/>
      <c r="NMT168" s="14"/>
      <c r="NMU168" s="14"/>
      <c r="NMV168" s="14"/>
      <c r="NMW168" s="14"/>
      <c r="NMX168" s="14"/>
      <c r="NMY168" s="14"/>
      <c r="NMZ168" s="14"/>
      <c r="NNA168" s="14"/>
      <c r="NNB168" s="14"/>
      <c r="NNC168" s="14"/>
      <c r="NND168" s="14"/>
      <c r="NNE168" s="14"/>
      <c r="NNF168" s="14"/>
      <c r="NNG168" s="14"/>
      <c r="NNH168" s="14"/>
      <c r="NNI168" s="14"/>
      <c r="NNJ168" s="14"/>
      <c r="NNK168" s="14"/>
      <c r="NNL168" s="14"/>
      <c r="NNM168" s="14"/>
      <c r="NNN168" s="14"/>
      <c r="NNO168" s="14"/>
      <c r="NNP168" s="14"/>
      <c r="NNQ168" s="14"/>
      <c r="NNR168" s="14"/>
      <c r="NNS168" s="14"/>
      <c r="NNT168" s="14"/>
      <c r="NNU168" s="14"/>
      <c r="NNV168" s="14"/>
      <c r="NNW168" s="14"/>
      <c r="NNX168" s="14"/>
      <c r="NNY168" s="14"/>
      <c r="NNZ168" s="14"/>
      <c r="NOA168" s="14"/>
      <c r="NOB168" s="14"/>
      <c r="NOC168" s="14"/>
      <c r="NOD168" s="14"/>
      <c r="NOE168" s="14"/>
      <c r="NOF168" s="14"/>
      <c r="NOG168" s="14"/>
      <c r="NOH168" s="14"/>
      <c r="NOI168" s="14"/>
      <c r="NOJ168" s="14"/>
      <c r="NOK168" s="14"/>
      <c r="NOL168" s="14"/>
      <c r="NOM168" s="14"/>
      <c r="NON168" s="14"/>
      <c r="NOO168" s="14"/>
      <c r="NOP168" s="14"/>
      <c r="NOQ168" s="14"/>
      <c r="NOR168" s="14"/>
      <c r="NOS168" s="14"/>
      <c r="NOT168" s="14"/>
      <c r="NOU168" s="14"/>
      <c r="NOV168" s="14"/>
      <c r="NOW168" s="14"/>
      <c r="NOX168" s="14"/>
      <c r="NOY168" s="14"/>
      <c r="NOZ168" s="14"/>
      <c r="NPA168" s="14"/>
      <c r="NPB168" s="14"/>
      <c r="NPC168" s="14"/>
      <c r="NPD168" s="14"/>
      <c r="NPE168" s="14"/>
      <c r="NPF168" s="14"/>
      <c r="NPG168" s="14"/>
      <c r="NPH168" s="14"/>
      <c r="NPI168" s="14"/>
      <c r="NPJ168" s="14"/>
      <c r="NPK168" s="14"/>
      <c r="NPL168" s="14"/>
      <c r="NPM168" s="14"/>
      <c r="NPN168" s="14"/>
      <c r="NPO168" s="14"/>
      <c r="NPP168" s="14"/>
      <c r="NPQ168" s="14"/>
      <c r="NPR168" s="14"/>
      <c r="NPS168" s="14"/>
      <c r="NPT168" s="14"/>
      <c r="NPU168" s="14"/>
      <c r="NPV168" s="14"/>
      <c r="NPW168" s="14"/>
      <c r="NPX168" s="14"/>
      <c r="NPY168" s="14"/>
      <c r="NPZ168" s="14"/>
      <c r="NQA168" s="14"/>
      <c r="NQB168" s="14"/>
      <c r="NQC168" s="14"/>
      <c r="NQD168" s="14"/>
      <c r="NQE168" s="14"/>
      <c r="NQF168" s="14"/>
      <c r="NQG168" s="14"/>
      <c r="NQH168" s="14"/>
      <c r="NQI168" s="14"/>
      <c r="NQJ168" s="14"/>
      <c r="NQK168" s="14"/>
      <c r="NQL168" s="14"/>
      <c r="NQM168" s="14"/>
      <c r="NQN168" s="14"/>
      <c r="NQO168" s="14"/>
      <c r="NQP168" s="14"/>
      <c r="NQQ168" s="14"/>
      <c r="NQR168" s="14"/>
      <c r="NQS168" s="14"/>
      <c r="NQT168" s="14"/>
      <c r="NQU168" s="14"/>
      <c r="NQV168" s="14"/>
      <c r="NQW168" s="14"/>
      <c r="NQX168" s="14"/>
      <c r="NQY168" s="14"/>
      <c r="NQZ168" s="14"/>
      <c r="NRA168" s="14"/>
      <c r="NRB168" s="14"/>
      <c r="NRC168" s="14"/>
      <c r="NRD168" s="14"/>
      <c r="NRE168" s="14"/>
      <c r="NRF168" s="14"/>
      <c r="NRG168" s="14"/>
      <c r="NRH168" s="14"/>
      <c r="NRI168" s="14"/>
      <c r="NRJ168" s="14"/>
      <c r="NRK168" s="14"/>
      <c r="NRL168" s="14"/>
      <c r="NRM168" s="14"/>
      <c r="NRN168" s="14"/>
      <c r="NRO168" s="14"/>
      <c r="NRP168" s="14"/>
      <c r="NRQ168" s="14"/>
      <c r="NRR168" s="14"/>
      <c r="NRS168" s="14"/>
      <c r="NRT168" s="14"/>
      <c r="NRU168" s="14"/>
      <c r="NRV168" s="14"/>
      <c r="NRW168" s="14"/>
      <c r="NRX168" s="14"/>
      <c r="NRY168" s="14"/>
      <c r="NRZ168" s="14"/>
      <c r="NSA168" s="14"/>
      <c r="NSB168" s="14"/>
      <c r="NSC168" s="14"/>
      <c r="NSD168" s="14"/>
      <c r="NSE168" s="14"/>
      <c r="NSF168" s="14"/>
      <c r="NSG168" s="14"/>
      <c r="NSH168" s="14"/>
      <c r="NSI168" s="14"/>
      <c r="NSJ168" s="14"/>
      <c r="NSK168" s="14"/>
      <c r="NSL168" s="14"/>
      <c r="NSM168" s="14"/>
      <c r="NSN168" s="14"/>
      <c r="NSO168" s="14"/>
      <c r="NSP168" s="14"/>
      <c r="NSQ168" s="14"/>
      <c r="NSR168" s="14"/>
      <c r="NSS168" s="14"/>
      <c r="NST168" s="14"/>
      <c r="NSU168" s="14"/>
      <c r="NSV168" s="14"/>
      <c r="NSW168" s="14"/>
      <c r="NSX168" s="14"/>
      <c r="NSY168" s="14"/>
      <c r="NSZ168" s="14"/>
      <c r="NTA168" s="14"/>
      <c r="NTB168" s="14"/>
      <c r="NTC168" s="14"/>
      <c r="NTD168" s="14"/>
      <c r="NTE168" s="14"/>
      <c r="NTF168" s="14"/>
      <c r="NTG168" s="14"/>
      <c r="NTH168" s="14"/>
      <c r="NTI168" s="14"/>
      <c r="NTJ168" s="14"/>
      <c r="NTK168" s="14"/>
      <c r="NTL168" s="14"/>
      <c r="NTM168" s="14"/>
      <c r="NTN168" s="14"/>
      <c r="NTO168" s="14"/>
      <c r="NTP168" s="14"/>
      <c r="NTQ168" s="14"/>
      <c r="NTR168" s="14"/>
      <c r="NTS168" s="14"/>
      <c r="NTT168" s="14"/>
      <c r="NTU168" s="14"/>
      <c r="NTV168" s="14"/>
      <c r="NTW168" s="14"/>
      <c r="NTX168" s="14"/>
      <c r="NTY168" s="14"/>
      <c r="NTZ168" s="14"/>
      <c r="NUA168" s="14"/>
      <c r="NUB168" s="14"/>
      <c r="NUC168" s="14"/>
      <c r="NUD168" s="14"/>
      <c r="NUE168" s="14"/>
      <c r="NUF168" s="14"/>
      <c r="NUG168" s="14"/>
      <c r="NUH168" s="14"/>
      <c r="NUI168" s="14"/>
      <c r="NUJ168" s="14"/>
      <c r="NUK168" s="14"/>
      <c r="NUL168" s="14"/>
      <c r="NUM168" s="14"/>
      <c r="NUN168" s="14"/>
      <c r="NUO168" s="14"/>
      <c r="NUP168" s="14"/>
      <c r="NUQ168" s="14"/>
      <c r="NUR168" s="14"/>
      <c r="NUS168" s="14"/>
      <c r="NUT168" s="14"/>
      <c r="NUU168" s="14"/>
      <c r="NUV168" s="14"/>
      <c r="NUW168" s="14"/>
      <c r="NUX168" s="14"/>
      <c r="NUY168" s="14"/>
      <c r="NUZ168" s="14"/>
      <c r="NVA168" s="14"/>
      <c r="NVB168" s="14"/>
      <c r="NVC168" s="14"/>
      <c r="NVD168" s="14"/>
      <c r="NVE168" s="14"/>
      <c r="NVF168" s="14"/>
      <c r="NVG168" s="14"/>
      <c r="NVH168" s="14"/>
      <c r="NVI168" s="14"/>
      <c r="NVJ168" s="14"/>
      <c r="NVK168" s="14"/>
      <c r="NVL168" s="14"/>
      <c r="NVM168" s="14"/>
      <c r="NVN168" s="14"/>
      <c r="NVO168" s="14"/>
      <c r="NVP168" s="14"/>
      <c r="NVQ168" s="14"/>
      <c r="NVR168" s="14"/>
      <c r="NVS168" s="14"/>
      <c r="NVT168" s="14"/>
      <c r="NVU168" s="14"/>
      <c r="NVV168" s="14"/>
      <c r="NVW168" s="14"/>
      <c r="NVX168" s="14"/>
      <c r="NVY168" s="14"/>
      <c r="NVZ168" s="14"/>
      <c r="NWA168" s="14"/>
      <c r="NWB168" s="14"/>
      <c r="NWC168" s="14"/>
      <c r="NWD168" s="14"/>
      <c r="NWE168" s="14"/>
      <c r="NWF168" s="14"/>
      <c r="NWG168" s="14"/>
      <c r="NWH168" s="14"/>
      <c r="NWI168" s="14"/>
      <c r="NWJ168" s="14"/>
      <c r="NWK168" s="14"/>
      <c r="NWL168" s="14"/>
      <c r="NWM168" s="14"/>
      <c r="NWN168" s="14"/>
      <c r="NWO168" s="14"/>
      <c r="NWP168" s="14"/>
      <c r="NWQ168" s="14"/>
      <c r="NWR168" s="14"/>
      <c r="NWS168" s="14"/>
      <c r="NWT168" s="14"/>
      <c r="NWU168" s="14"/>
      <c r="NWV168" s="14"/>
      <c r="NWW168" s="14"/>
      <c r="NWX168" s="14"/>
      <c r="NWY168" s="14"/>
      <c r="NWZ168" s="14"/>
      <c r="NXA168" s="14"/>
      <c r="NXB168" s="14"/>
      <c r="NXC168" s="14"/>
      <c r="NXD168" s="14"/>
      <c r="NXE168" s="14"/>
      <c r="NXF168" s="14"/>
      <c r="NXG168" s="14"/>
      <c r="NXH168" s="14"/>
      <c r="NXI168" s="14"/>
      <c r="NXJ168" s="14"/>
      <c r="NXK168" s="14"/>
      <c r="NXL168" s="14"/>
      <c r="NXM168" s="14"/>
      <c r="NXN168" s="14"/>
      <c r="NXO168" s="14"/>
      <c r="NXP168" s="14"/>
      <c r="NXQ168" s="14"/>
      <c r="NXR168" s="14"/>
      <c r="NXS168" s="14"/>
      <c r="NXT168" s="14"/>
      <c r="NXU168" s="14"/>
      <c r="NXV168" s="14"/>
      <c r="NXW168" s="14"/>
      <c r="NXX168" s="14"/>
      <c r="NXY168" s="14"/>
      <c r="NXZ168" s="14"/>
      <c r="NYA168" s="14"/>
      <c r="NYB168" s="14"/>
      <c r="NYC168" s="14"/>
      <c r="NYD168" s="14"/>
      <c r="NYE168" s="14"/>
      <c r="NYF168" s="14"/>
      <c r="NYG168" s="14"/>
      <c r="NYH168" s="14"/>
      <c r="NYI168" s="14"/>
      <c r="NYJ168" s="14"/>
      <c r="NYK168" s="14"/>
      <c r="NYL168" s="14"/>
      <c r="NYM168" s="14"/>
      <c r="NYN168" s="14"/>
      <c r="NYO168" s="14"/>
      <c r="NYP168" s="14"/>
      <c r="NYQ168" s="14"/>
      <c r="NYR168" s="14"/>
      <c r="NYS168" s="14"/>
      <c r="NYT168" s="14"/>
      <c r="NYU168" s="14"/>
      <c r="NYV168" s="14"/>
      <c r="NYW168" s="14"/>
      <c r="NYX168" s="14"/>
      <c r="NYY168" s="14"/>
      <c r="NYZ168" s="14"/>
      <c r="NZA168" s="14"/>
      <c r="NZB168" s="14"/>
      <c r="NZC168" s="14"/>
      <c r="NZD168" s="14"/>
      <c r="NZE168" s="14"/>
      <c r="NZF168" s="14"/>
      <c r="NZG168" s="14"/>
      <c r="NZH168" s="14"/>
      <c r="NZI168" s="14"/>
      <c r="NZJ168" s="14"/>
      <c r="NZK168" s="14"/>
      <c r="NZL168" s="14"/>
      <c r="NZM168" s="14"/>
      <c r="NZN168" s="14"/>
      <c r="NZO168" s="14"/>
      <c r="NZP168" s="14"/>
      <c r="NZQ168" s="14"/>
      <c r="NZR168" s="14"/>
      <c r="NZS168" s="14"/>
      <c r="NZT168" s="14"/>
      <c r="NZU168" s="14"/>
      <c r="NZV168" s="14"/>
      <c r="NZW168" s="14"/>
      <c r="NZX168" s="14"/>
      <c r="NZY168" s="14"/>
      <c r="NZZ168" s="14"/>
      <c r="OAA168" s="14"/>
      <c r="OAB168" s="14"/>
      <c r="OAC168" s="14"/>
      <c r="OAD168" s="14"/>
      <c r="OAE168" s="14"/>
      <c r="OAF168" s="14"/>
      <c r="OAG168" s="14"/>
      <c r="OAH168" s="14"/>
      <c r="OAI168" s="14"/>
      <c r="OAJ168" s="14"/>
      <c r="OAK168" s="14"/>
      <c r="OAL168" s="14"/>
      <c r="OAM168" s="14"/>
      <c r="OAN168" s="14"/>
      <c r="OAO168" s="14"/>
      <c r="OAP168" s="14"/>
      <c r="OAQ168" s="14"/>
      <c r="OAR168" s="14"/>
      <c r="OAS168" s="14"/>
      <c r="OAT168" s="14"/>
      <c r="OAU168" s="14"/>
      <c r="OAV168" s="14"/>
      <c r="OAW168" s="14"/>
      <c r="OAX168" s="14"/>
      <c r="OAY168" s="14"/>
      <c r="OAZ168" s="14"/>
      <c r="OBA168" s="14"/>
      <c r="OBB168" s="14"/>
      <c r="OBC168" s="14"/>
      <c r="OBD168" s="14"/>
      <c r="OBE168" s="14"/>
      <c r="OBF168" s="14"/>
      <c r="OBG168" s="14"/>
      <c r="OBH168" s="14"/>
      <c r="OBI168" s="14"/>
      <c r="OBJ168" s="14"/>
      <c r="OBK168" s="14"/>
      <c r="OBL168" s="14"/>
      <c r="OBM168" s="14"/>
      <c r="OBN168" s="14"/>
      <c r="OBO168" s="14"/>
      <c r="OBP168" s="14"/>
      <c r="OBQ168" s="14"/>
      <c r="OBR168" s="14"/>
      <c r="OBS168" s="14"/>
      <c r="OBT168" s="14"/>
      <c r="OBU168" s="14"/>
      <c r="OBV168" s="14"/>
      <c r="OBW168" s="14"/>
      <c r="OBX168" s="14"/>
      <c r="OBY168" s="14"/>
      <c r="OBZ168" s="14"/>
      <c r="OCA168" s="14"/>
      <c r="OCB168" s="14"/>
      <c r="OCC168" s="14"/>
      <c r="OCD168" s="14"/>
      <c r="OCE168" s="14"/>
      <c r="OCF168" s="14"/>
      <c r="OCG168" s="14"/>
      <c r="OCH168" s="14"/>
      <c r="OCI168" s="14"/>
      <c r="OCJ168" s="14"/>
      <c r="OCK168" s="14"/>
      <c r="OCL168" s="14"/>
      <c r="OCM168" s="14"/>
      <c r="OCN168" s="14"/>
      <c r="OCO168" s="14"/>
      <c r="OCP168" s="14"/>
      <c r="OCQ168" s="14"/>
      <c r="OCR168" s="14"/>
      <c r="OCS168" s="14"/>
      <c r="OCT168" s="14"/>
      <c r="OCU168" s="14"/>
      <c r="OCV168" s="14"/>
      <c r="OCW168" s="14"/>
      <c r="OCX168" s="14"/>
      <c r="OCY168" s="14"/>
      <c r="OCZ168" s="14"/>
      <c r="ODA168" s="14"/>
      <c r="ODB168" s="14"/>
      <c r="ODC168" s="14"/>
      <c r="ODD168" s="14"/>
      <c r="ODE168" s="14"/>
      <c r="ODF168" s="14"/>
      <c r="ODG168" s="14"/>
      <c r="ODH168" s="14"/>
      <c r="ODI168" s="14"/>
      <c r="ODJ168" s="14"/>
      <c r="ODK168" s="14"/>
      <c r="ODL168" s="14"/>
      <c r="ODM168" s="14"/>
      <c r="ODN168" s="14"/>
      <c r="ODO168" s="14"/>
      <c r="ODP168" s="14"/>
      <c r="ODQ168" s="14"/>
      <c r="ODR168" s="14"/>
      <c r="ODS168" s="14"/>
      <c r="ODT168" s="14"/>
      <c r="ODU168" s="14"/>
      <c r="ODV168" s="14"/>
      <c r="ODW168" s="14"/>
      <c r="ODX168" s="14"/>
      <c r="ODY168" s="14"/>
      <c r="ODZ168" s="14"/>
      <c r="OEA168" s="14"/>
      <c r="OEB168" s="14"/>
      <c r="OEC168" s="14"/>
      <c r="OED168" s="14"/>
      <c r="OEE168" s="14"/>
      <c r="OEF168" s="14"/>
      <c r="OEG168" s="14"/>
      <c r="OEH168" s="14"/>
      <c r="OEI168" s="14"/>
      <c r="OEJ168" s="14"/>
      <c r="OEK168" s="14"/>
      <c r="OEL168" s="14"/>
      <c r="OEM168" s="14"/>
      <c r="OEN168" s="14"/>
      <c r="OEO168" s="14"/>
      <c r="OEP168" s="14"/>
      <c r="OEQ168" s="14"/>
      <c r="OER168" s="14"/>
      <c r="OES168" s="14"/>
      <c r="OET168" s="14"/>
      <c r="OEU168" s="14"/>
      <c r="OEV168" s="14"/>
      <c r="OEW168" s="14"/>
      <c r="OEX168" s="14"/>
      <c r="OEY168" s="14"/>
      <c r="OEZ168" s="14"/>
      <c r="OFA168" s="14"/>
      <c r="OFB168" s="14"/>
      <c r="OFC168" s="14"/>
      <c r="OFD168" s="14"/>
      <c r="OFE168" s="14"/>
      <c r="OFF168" s="14"/>
      <c r="OFG168" s="14"/>
      <c r="OFH168" s="14"/>
      <c r="OFI168" s="14"/>
      <c r="OFJ168" s="14"/>
      <c r="OFK168" s="14"/>
      <c r="OFL168" s="14"/>
      <c r="OFM168" s="14"/>
      <c r="OFN168" s="14"/>
      <c r="OFO168" s="14"/>
      <c r="OFP168" s="14"/>
      <c r="OFQ168" s="14"/>
      <c r="OFR168" s="14"/>
      <c r="OFS168" s="14"/>
      <c r="OFT168" s="14"/>
      <c r="OFU168" s="14"/>
      <c r="OFV168" s="14"/>
      <c r="OFW168" s="14"/>
      <c r="OFX168" s="14"/>
      <c r="OFY168" s="14"/>
      <c r="OFZ168" s="14"/>
      <c r="OGA168" s="14"/>
      <c r="OGB168" s="14"/>
      <c r="OGC168" s="14"/>
      <c r="OGD168" s="14"/>
      <c r="OGE168" s="14"/>
      <c r="OGF168" s="14"/>
      <c r="OGG168" s="14"/>
      <c r="OGH168" s="14"/>
      <c r="OGI168" s="14"/>
      <c r="OGJ168" s="14"/>
      <c r="OGK168" s="14"/>
      <c r="OGL168" s="14"/>
      <c r="OGM168" s="14"/>
      <c r="OGN168" s="14"/>
      <c r="OGO168" s="14"/>
      <c r="OGP168" s="14"/>
      <c r="OGQ168" s="14"/>
      <c r="OGR168" s="14"/>
      <c r="OGS168" s="14"/>
      <c r="OGT168" s="14"/>
      <c r="OGU168" s="14"/>
      <c r="OGV168" s="14"/>
      <c r="OGW168" s="14"/>
      <c r="OGX168" s="14"/>
      <c r="OGY168" s="14"/>
      <c r="OGZ168" s="14"/>
      <c r="OHA168" s="14"/>
      <c r="OHB168" s="14"/>
      <c r="OHC168" s="14"/>
      <c r="OHD168" s="14"/>
      <c r="OHE168" s="14"/>
      <c r="OHF168" s="14"/>
      <c r="OHG168" s="14"/>
      <c r="OHH168" s="14"/>
      <c r="OHI168" s="14"/>
      <c r="OHJ168" s="14"/>
      <c r="OHK168" s="14"/>
      <c r="OHL168" s="14"/>
      <c r="OHM168" s="14"/>
      <c r="OHN168" s="14"/>
      <c r="OHO168" s="14"/>
      <c r="OHP168" s="14"/>
      <c r="OHQ168" s="14"/>
      <c r="OHR168" s="14"/>
      <c r="OHS168" s="14"/>
      <c r="OHT168" s="14"/>
      <c r="OHU168" s="14"/>
      <c r="OHV168" s="14"/>
      <c r="OHW168" s="14"/>
      <c r="OHX168" s="14"/>
      <c r="OHY168" s="14"/>
      <c r="OHZ168" s="14"/>
      <c r="OIA168" s="14"/>
      <c r="OIB168" s="14"/>
      <c r="OIC168" s="14"/>
      <c r="OID168" s="14"/>
      <c r="OIE168" s="14"/>
      <c r="OIF168" s="14"/>
      <c r="OIG168" s="14"/>
      <c r="OIH168" s="14"/>
      <c r="OII168" s="14"/>
      <c r="OIJ168" s="14"/>
      <c r="OIK168" s="14"/>
      <c r="OIL168" s="14"/>
      <c r="OIM168" s="14"/>
      <c r="OIN168" s="14"/>
      <c r="OIO168" s="14"/>
      <c r="OIP168" s="14"/>
      <c r="OIQ168" s="14"/>
      <c r="OIR168" s="14"/>
      <c r="OIS168" s="14"/>
      <c r="OIT168" s="14"/>
      <c r="OIU168" s="14"/>
      <c r="OIV168" s="14"/>
      <c r="OIW168" s="14"/>
      <c r="OIX168" s="14"/>
      <c r="OIY168" s="14"/>
      <c r="OIZ168" s="14"/>
      <c r="OJA168" s="14"/>
      <c r="OJB168" s="14"/>
      <c r="OJC168" s="14"/>
      <c r="OJD168" s="14"/>
      <c r="OJE168" s="14"/>
      <c r="OJF168" s="14"/>
      <c r="OJG168" s="14"/>
      <c r="OJH168" s="14"/>
      <c r="OJI168" s="14"/>
      <c r="OJJ168" s="14"/>
      <c r="OJK168" s="14"/>
      <c r="OJL168" s="14"/>
      <c r="OJM168" s="14"/>
      <c r="OJN168" s="14"/>
      <c r="OJO168" s="14"/>
      <c r="OJP168" s="14"/>
      <c r="OJQ168" s="14"/>
      <c r="OJR168" s="14"/>
      <c r="OJS168" s="14"/>
      <c r="OJT168" s="14"/>
      <c r="OJU168" s="14"/>
      <c r="OJV168" s="14"/>
      <c r="OJW168" s="14"/>
      <c r="OJX168" s="14"/>
      <c r="OJY168" s="14"/>
      <c r="OJZ168" s="14"/>
      <c r="OKA168" s="14"/>
      <c r="OKB168" s="14"/>
      <c r="OKC168" s="14"/>
      <c r="OKD168" s="14"/>
      <c r="OKE168" s="14"/>
      <c r="OKF168" s="14"/>
      <c r="OKG168" s="14"/>
      <c r="OKH168" s="14"/>
      <c r="OKI168" s="14"/>
      <c r="OKJ168" s="14"/>
      <c r="OKK168" s="14"/>
      <c r="OKL168" s="14"/>
      <c r="OKM168" s="14"/>
      <c r="OKN168" s="14"/>
      <c r="OKO168" s="14"/>
      <c r="OKP168" s="14"/>
      <c r="OKQ168" s="14"/>
      <c r="OKR168" s="14"/>
      <c r="OKS168" s="14"/>
      <c r="OKT168" s="14"/>
      <c r="OKU168" s="14"/>
      <c r="OKV168" s="14"/>
      <c r="OKW168" s="14"/>
      <c r="OKX168" s="14"/>
      <c r="OKY168" s="14"/>
      <c r="OKZ168" s="14"/>
      <c r="OLA168" s="14"/>
      <c r="OLB168" s="14"/>
      <c r="OLC168" s="14"/>
      <c r="OLD168" s="14"/>
      <c r="OLE168" s="14"/>
      <c r="OLF168" s="14"/>
      <c r="OLG168" s="14"/>
      <c r="OLH168" s="14"/>
      <c r="OLI168" s="14"/>
      <c r="OLJ168" s="14"/>
      <c r="OLK168" s="14"/>
      <c r="OLL168" s="14"/>
      <c r="OLM168" s="14"/>
      <c r="OLN168" s="14"/>
      <c r="OLO168" s="14"/>
      <c r="OLP168" s="14"/>
      <c r="OLQ168" s="14"/>
      <c r="OLR168" s="14"/>
      <c r="OLS168" s="14"/>
      <c r="OLT168" s="14"/>
      <c r="OLU168" s="14"/>
      <c r="OLV168" s="14"/>
      <c r="OLW168" s="14"/>
      <c r="OLX168" s="14"/>
      <c r="OLY168" s="14"/>
      <c r="OLZ168" s="14"/>
      <c r="OMA168" s="14"/>
      <c r="OMB168" s="14"/>
      <c r="OMC168" s="14"/>
      <c r="OMD168" s="14"/>
      <c r="OME168" s="14"/>
      <c r="OMF168" s="14"/>
      <c r="OMG168" s="14"/>
      <c r="OMH168" s="14"/>
      <c r="OMI168" s="14"/>
      <c r="OMJ168" s="14"/>
      <c r="OMK168" s="14"/>
      <c r="OML168" s="14"/>
      <c r="OMM168" s="14"/>
      <c r="OMN168" s="14"/>
      <c r="OMO168" s="14"/>
      <c r="OMP168" s="14"/>
      <c r="OMQ168" s="14"/>
      <c r="OMR168" s="14"/>
      <c r="OMS168" s="14"/>
      <c r="OMT168" s="14"/>
      <c r="OMU168" s="14"/>
      <c r="OMV168" s="14"/>
      <c r="OMW168" s="14"/>
      <c r="OMX168" s="14"/>
      <c r="OMY168" s="14"/>
      <c r="OMZ168" s="14"/>
      <c r="ONA168" s="14"/>
      <c r="ONB168" s="14"/>
      <c r="ONC168" s="14"/>
      <c r="OND168" s="14"/>
      <c r="ONE168" s="14"/>
      <c r="ONF168" s="14"/>
      <c r="ONG168" s="14"/>
      <c r="ONH168" s="14"/>
      <c r="ONI168" s="14"/>
      <c r="ONJ168" s="14"/>
      <c r="ONK168" s="14"/>
      <c r="ONL168" s="14"/>
      <c r="ONM168" s="14"/>
      <c r="ONN168" s="14"/>
      <c r="ONO168" s="14"/>
      <c r="ONP168" s="14"/>
      <c r="ONQ168" s="14"/>
      <c r="ONR168" s="14"/>
      <c r="ONS168" s="14"/>
      <c r="ONT168" s="14"/>
      <c r="ONU168" s="14"/>
      <c r="ONV168" s="14"/>
      <c r="ONW168" s="14"/>
      <c r="ONX168" s="14"/>
      <c r="ONY168" s="14"/>
      <c r="ONZ168" s="14"/>
      <c r="OOA168" s="14"/>
      <c r="OOB168" s="14"/>
      <c r="OOC168" s="14"/>
      <c r="OOD168" s="14"/>
      <c r="OOE168" s="14"/>
      <c r="OOF168" s="14"/>
      <c r="OOG168" s="14"/>
      <c r="OOH168" s="14"/>
      <c r="OOI168" s="14"/>
      <c r="OOJ168" s="14"/>
      <c r="OOK168" s="14"/>
      <c r="OOL168" s="14"/>
      <c r="OOM168" s="14"/>
      <c r="OON168" s="14"/>
      <c r="OOO168" s="14"/>
      <c r="OOP168" s="14"/>
      <c r="OOQ168" s="14"/>
      <c r="OOR168" s="14"/>
      <c r="OOS168" s="14"/>
      <c r="OOT168" s="14"/>
      <c r="OOU168" s="14"/>
      <c r="OOV168" s="14"/>
      <c r="OOW168" s="14"/>
      <c r="OOX168" s="14"/>
      <c r="OOY168" s="14"/>
      <c r="OOZ168" s="14"/>
      <c r="OPA168" s="14"/>
      <c r="OPB168" s="14"/>
      <c r="OPC168" s="14"/>
      <c r="OPD168" s="14"/>
      <c r="OPE168" s="14"/>
      <c r="OPF168" s="14"/>
      <c r="OPG168" s="14"/>
      <c r="OPH168" s="14"/>
      <c r="OPI168" s="14"/>
      <c r="OPJ168" s="14"/>
      <c r="OPK168" s="14"/>
      <c r="OPL168" s="14"/>
      <c r="OPM168" s="14"/>
      <c r="OPN168" s="14"/>
      <c r="OPO168" s="14"/>
      <c r="OPP168" s="14"/>
      <c r="OPQ168" s="14"/>
      <c r="OPR168" s="14"/>
      <c r="OPS168" s="14"/>
      <c r="OPT168" s="14"/>
      <c r="OPU168" s="14"/>
      <c r="OPV168" s="14"/>
      <c r="OPW168" s="14"/>
      <c r="OPX168" s="14"/>
      <c r="OPY168" s="14"/>
      <c r="OPZ168" s="14"/>
      <c r="OQA168" s="14"/>
      <c r="OQB168" s="14"/>
      <c r="OQC168" s="14"/>
      <c r="OQD168" s="14"/>
      <c r="OQE168" s="14"/>
      <c r="OQF168" s="14"/>
      <c r="OQG168" s="14"/>
      <c r="OQH168" s="14"/>
      <c r="OQI168" s="14"/>
      <c r="OQJ168" s="14"/>
      <c r="OQK168" s="14"/>
      <c r="OQL168" s="14"/>
      <c r="OQM168" s="14"/>
      <c r="OQN168" s="14"/>
      <c r="OQO168" s="14"/>
      <c r="OQP168" s="14"/>
      <c r="OQQ168" s="14"/>
      <c r="OQR168" s="14"/>
      <c r="OQS168" s="14"/>
      <c r="OQT168" s="14"/>
      <c r="OQU168" s="14"/>
      <c r="OQV168" s="14"/>
      <c r="OQW168" s="14"/>
      <c r="OQX168" s="14"/>
      <c r="OQY168" s="14"/>
      <c r="OQZ168" s="14"/>
      <c r="ORA168" s="14"/>
      <c r="ORB168" s="14"/>
      <c r="ORC168" s="14"/>
      <c r="ORD168" s="14"/>
      <c r="ORE168" s="14"/>
      <c r="ORF168" s="14"/>
      <c r="ORG168" s="14"/>
      <c r="ORH168" s="14"/>
      <c r="ORI168" s="14"/>
      <c r="ORJ168" s="14"/>
      <c r="ORK168" s="14"/>
      <c r="ORL168" s="14"/>
      <c r="ORM168" s="14"/>
      <c r="ORN168" s="14"/>
      <c r="ORO168" s="14"/>
      <c r="ORP168" s="14"/>
      <c r="ORQ168" s="14"/>
      <c r="ORR168" s="14"/>
      <c r="ORS168" s="14"/>
      <c r="ORT168" s="14"/>
      <c r="ORU168" s="14"/>
      <c r="ORV168" s="14"/>
      <c r="ORW168" s="14"/>
      <c r="ORX168" s="14"/>
      <c r="ORY168" s="14"/>
      <c r="ORZ168" s="14"/>
      <c r="OSA168" s="14"/>
      <c r="OSB168" s="14"/>
      <c r="OSC168" s="14"/>
      <c r="OSD168" s="14"/>
      <c r="OSE168" s="14"/>
      <c r="OSF168" s="14"/>
      <c r="OSG168" s="14"/>
      <c r="OSH168" s="14"/>
      <c r="OSI168" s="14"/>
      <c r="OSJ168" s="14"/>
      <c r="OSK168" s="14"/>
      <c r="OSL168" s="14"/>
      <c r="OSM168" s="14"/>
      <c r="OSN168" s="14"/>
      <c r="OSO168" s="14"/>
      <c r="OSP168" s="14"/>
      <c r="OSQ168" s="14"/>
      <c r="OSR168" s="14"/>
      <c r="OSS168" s="14"/>
      <c r="OST168" s="14"/>
      <c r="OSU168" s="14"/>
      <c r="OSV168" s="14"/>
      <c r="OSW168" s="14"/>
      <c r="OSX168" s="14"/>
      <c r="OSY168" s="14"/>
      <c r="OSZ168" s="14"/>
      <c r="OTA168" s="14"/>
      <c r="OTB168" s="14"/>
      <c r="OTC168" s="14"/>
      <c r="OTD168" s="14"/>
      <c r="OTE168" s="14"/>
      <c r="OTF168" s="14"/>
      <c r="OTG168" s="14"/>
      <c r="OTH168" s="14"/>
      <c r="OTI168" s="14"/>
      <c r="OTJ168" s="14"/>
      <c r="OTK168" s="14"/>
      <c r="OTL168" s="14"/>
      <c r="OTM168" s="14"/>
      <c r="OTN168" s="14"/>
      <c r="OTO168" s="14"/>
      <c r="OTP168" s="14"/>
      <c r="OTQ168" s="14"/>
      <c r="OTR168" s="14"/>
      <c r="OTS168" s="14"/>
      <c r="OTT168" s="14"/>
      <c r="OTU168" s="14"/>
      <c r="OTV168" s="14"/>
      <c r="OTW168" s="14"/>
      <c r="OTX168" s="14"/>
      <c r="OTY168" s="14"/>
      <c r="OTZ168" s="14"/>
      <c r="OUA168" s="14"/>
      <c r="OUB168" s="14"/>
      <c r="OUC168" s="14"/>
      <c r="OUD168" s="14"/>
      <c r="OUE168" s="14"/>
      <c r="OUF168" s="14"/>
      <c r="OUG168" s="14"/>
      <c r="OUH168" s="14"/>
      <c r="OUI168" s="14"/>
      <c r="OUJ168" s="14"/>
      <c r="OUK168" s="14"/>
      <c r="OUL168" s="14"/>
      <c r="OUM168" s="14"/>
      <c r="OUN168" s="14"/>
      <c r="OUO168" s="14"/>
      <c r="OUP168" s="14"/>
      <c r="OUQ168" s="14"/>
      <c r="OUR168" s="14"/>
      <c r="OUS168" s="14"/>
      <c r="OUT168" s="14"/>
      <c r="OUU168" s="14"/>
      <c r="OUV168" s="14"/>
      <c r="OUW168" s="14"/>
      <c r="OUX168" s="14"/>
      <c r="OUY168" s="14"/>
      <c r="OUZ168" s="14"/>
      <c r="OVA168" s="14"/>
      <c r="OVB168" s="14"/>
      <c r="OVC168" s="14"/>
      <c r="OVD168" s="14"/>
      <c r="OVE168" s="14"/>
      <c r="OVF168" s="14"/>
      <c r="OVG168" s="14"/>
      <c r="OVH168" s="14"/>
      <c r="OVI168" s="14"/>
      <c r="OVJ168" s="14"/>
      <c r="OVK168" s="14"/>
      <c r="OVL168" s="14"/>
      <c r="OVM168" s="14"/>
      <c r="OVN168" s="14"/>
      <c r="OVO168" s="14"/>
      <c r="OVP168" s="14"/>
      <c r="OVQ168" s="14"/>
      <c r="OVR168" s="14"/>
      <c r="OVS168" s="14"/>
      <c r="OVT168" s="14"/>
      <c r="OVU168" s="14"/>
      <c r="OVV168" s="14"/>
      <c r="OVW168" s="14"/>
      <c r="OVX168" s="14"/>
      <c r="OVY168" s="14"/>
      <c r="OVZ168" s="14"/>
      <c r="OWA168" s="14"/>
      <c r="OWB168" s="14"/>
      <c r="OWC168" s="14"/>
      <c r="OWD168" s="14"/>
      <c r="OWE168" s="14"/>
      <c r="OWF168" s="14"/>
      <c r="OWG168" s="14"/>
      <c r="OWH168" s="14"/>
      <c r="OWI168" s="14"/>
      <c r="OWJ168" s="14"/>
      <c r="OWK168" s="14"/>
      <c r="OWL168" s="14"/>
      <c r="OWM168" s="14"/>
      <c r="OWN168" s="14"/>
      <c r="OWO168" s="14"/>
      <c r="OWP168" s="14"/>
      <c r="OWQ168" s="14"/>
      <c r="OWR168" s="14"/>
      <c r="OWS168" s="14"/>
      <c r="OWT168" s="14"/>
      <c r="OWU168" s="14"/>
      <c r="OWV168" s="14"/>
      <c r="OWW168" s="14"/>
      <c r="OWX168" s="14"/>
      <c r="OWY168" s="14"/>
      <c r="OWZ168" s="14"/>
      <c r="OXA168" s="14"/>
      <c r="OXB168" s="14"/>
      <c r="OXC168" s="14"/>
      <c r="OXD168" s="14"/>
      <c r="OXE168" s="14"/>
      <c r="OXF168" s="14"/>
      <c r="OXG168" s="14"/>
      <c r="OXH168" s="14"/>
      <c r="OXI168" s="14"/>
      <c r="OXJ168" s="14"/>
      <c r="OXK168" s="14"/>
      <c r="OXL168" s="14"/>
      <c r="OXM168" s="14"/>
      <c r="OXN168" s="14"/>
      <c r="OXO168" s="14"/>
      <c r="OXP168" s="14"/>
      <c r="OXQ168" s="14"/>
      <c r="OXR168" s="14"/>
      <c r="OXS168" s="14"/>
      <c r="OXT168" s="14"/>
      <c r="OXU168" s="14"/>
      <c r="OXV168" s="14"/>
      <c r="OXW168" s="14"/>
      <c r="OXX168" s="14"/>
      <c r="OXY168" s="14"/>
      <c r="OXZ168" s="14"/>
      <c r="OYA168" s="14"/>
      <c r="OYB168" s="14"/>
      <c r="OYC168" s="14"/>
      <c r="OYD168" s="14"/>
      <c r="OYE168" s="14"/>
      <c r="OYF168" s="14"/>
      <c r="OYG168" s="14"/>
      <c r="OYH168" s="14"/>
      <c r="OYI168" s="14"/>
      <c r="OYJ168" s="14"/>
      <c r="OYK168" s="14"/>
      <c r="OYL168" s="14"/>
      <c r="OYM168" s="14"/>
      <c r="OYN168" s="14"/>
      <c r="OYO168" s="14"/>
      <c r="OYP168" s="14"/>
      <c r="OYQ168" s="14"/>
      <c r="OYR168" s="14"/>
      <c r="OYS168" s="14"/>
      <c r="OYT168" s="14"/>
      <c r="OYU168" s="14"/>
      <c r="OYV168" s="14"/>
      <c r="OYW168" s="14"/>
      <c r="OYX168" s="14"/>
      <c r="OYY168" s="14"/>
      <c r="OYZ168" s="14"/>
      <c r="OZA168" s="14"/>
      <c r="OZB168" s="14"/>
      <c r="OZC168" s="14"/>
      <c r="OZD168" s="14"/>
      <c r="OZE168" s="14"/>
      <c r="OZF168" s="14"/>
      <c r="OZG168" s="14"/>
      <c r="OZH168" s="14"/>
      <c r="OZI168" s="14"/>
      <c r="OZJ168" s="14"/>
      <c r="OZK168" s="14"/>
      <c r="OZL168" s="14"/>
      <c r="OZM168" s="14"/>
      <c r="OZN168" s="14"/>
      <c r="OZO168" s="14"/>
      <c r="OZP168" s="14"/>
      <c r="OZQ168" s="14"/>
      <c r="OZR168" s="14"/>
      <c r="OZS168" s="14"/>
      <c r="OZT168" s="14"/>
      <c r="OZU168" s="14"/>
      <c r="OZV168" s="14"/>
      <c r="OZW168" s="14"/>
      <c r="OZX168" s="14"/>
      <c r="OZY168" s="14"/>
      <c r="OZZ168" s="14"/>
      <c r="PAA168" s="14"/>
      <c r="PAB168" s="14"/>
      <c r="PAC168" s="14"/>
      <c r="PAD168" s="14"/>
      <c r="PAE168" s="14"/>
      <c r="PAF168" s="14"/>
      <c r="PAG168" s="14"/>
      <c r="PAH168" s="14"/>
      <c r="PAI168" s="14"/>
      <c r="PAJ168" s="14"/>
      <c r="PAK168" s="14"/>
      <c r="PAL168" s="14"/>
      <c r="PAM168" s="14"/>
      <c r="PAN168" s="14"/>
      <c r="PAO168" s="14"/>
      <c r="PAP168" s="14"/>
      <c r="PAQ168" s="14"/>
      <c r="PAR168" s="14"/>
      <c r="PAS168" s="14"/>
      <c r="PAT168" s="14"/>
      <c r="PAU168" s="14"/>
      <c r="PAV168" s="14"/>
      <c r="PAW168" s="14"/>
      <c r="PAX168" s="14"/>
      <c r="PAY168" s="14"/>
      <c r="PAZ168" s="14"/>
      <c r="PBA168" s="14"/>
      <c r="PBB168" s="14"/>
      <c r="PBC168" s="14"/>
      <c r="PBD168" s="14"/>
      <c r="PBE168" s="14"/>
      <c r="PBF168" s="14"/>
      <c r="PBG168" s="14"/>
      <c r="PBH168" s="14"/>
      <c r="PBI168" s="14"/>
      <c r="PBJ168" s="14"/>
      <c r="PBK168" s="14"/>
      <c r="PBL168" s="14"/>
      <c r="PBM168" s="14"/>
      <c r="PBN168" s="14"/>
      <c r="PBO168" s="14"/>
      <c r="PBP168" s="14"/>
      <c r="PBQ168" s="14"/>
      <c r="PBR168" s="14"/>
      <c r="PBS168" s="14"/>
      <c r="PBT168" s="14"/>
      <c r="PBU168" s="14"/>
      <c r="PBV168" s="14"/>
      <c r="PBW168" s="14"/>
      <c r="PBX168" s="14"/>
      <c r="PBY168" s="14"/>
      <c r="PBZ168" s="14"/>
      <c r="PCA168" s="14"/>
      <c r="PCB168" s="14"/>
      <c r="PCC168" s="14"/>
      <c r="PCD168" s="14"/>
      <c r="PCE168" s="14"/>
      <c r="PCF168" s="14"/>
      <c r="PCG168" s="14"/>
      <c r="PCH168" s="14"/>
      <c r="PCI168" s="14"/>
      <c r="PCJ168" s="14"/>
      <c r="PCK168" s="14"/>
      <c r="PCL168" s="14"/>
      <c r="PCM168" s="14"/>
      <c r="PCN168" s="14"/>
      <c r="PCO168" s="14"/>
      <c r="PCP168" s="14"/>
      <c r="PCQ168" s="14"/>
      <c r="PCR168" s="14"/>
      <c r="PCS168" s="14"/>
      <c r="PCT168" s="14"/>
      <c r="PCU168" s="14"/>
      <c r="PCV168" s="14"/>
      <c r="PCW168" s="14"/>
      <c r="PCX168" s="14"/>
      <c r="PCY168" s="14"/>
      <c r="PCZ168" s="14"/>
      <c r="PDA168" s="14"/>
      <c r="PDB168" s="14"/>
      <c r="PDC168" s="14"/>
      <c r="PDD168" s="14"/>
      <c r="PDE168" s="14"/>
      <c r="PDF168" s="14"/>
      <c r="PDG168" s="14"/>
      <c r="PDH168" s="14"/>
      <c r="PDI168" s="14"/>
      <c r="PDJ168" s="14"/>
      <c r="PDK168" s="14"/>
      <c r="PDL168" s="14"/>
      <c r="PDM168" s="14"/>
      <c r="PDN168" s="14"/>
      <c r="PDO168" s="14"/>
      <c r="PDP168" s="14"/>
      <c r="PDQ168" s="14"/>
      <c r="PDR168" s="14"/>
      <c r="PDS168" s="14"/>
      <c r="PDT168" s="14"/>
      <c r="PDU168" s="14"/>
      <c r="PDV168" s="14"/>
      <c r="PDW168" s="14"/>
      <c r="PDX168" s="14"/>
      <c r="PDY168" s="14"/>
      <c r="PDZ168" s="14"/>
      <c r="PEA168" s="14"/>
      <c r="PEB168" s="14"/>
      <c r="PEC168" s="14"/>
      <c r="PED168" s="14"/>
      <c r="PEE168" s="14"/>
      <c r="PEF168" s="14"/>
      <c r="PEG168" s="14"/>
      <c r="PEH168" s="14"/>
      <c r="PEI168" s="14"/>
      <c r="PEJ168" s="14"/>
      <c r="PEK168" s="14"/>
      <c r="PEL168" s="14"/>
      <c r="PEM168" s="14"/>
      <c r="PEN168" s="14"/>
      <c r="PEO168" s="14"/>
      <c r="PEP168" s="14"/>
      <c r="PEQ168" s="14"/>
      <c r="PER168" s="14"/>
      <c r="PES168" s="14"/>
      <c r="PET168" s="14"/>
      <c r="PEU168" s="14"/>
      <c r="PEV168" s="14"/>
      <c r="PEW168" s="14"/>
      <c r="PEX168" s="14"/>
      <c r="PEY168" s="14"/>
      <c r="PEZ168" s="14"/>
      <c r="PFA168" s="14"/>
      <c r="PFB168" s="14"/>
      <c r="PFC168" s="14"/>
      <c r="PFD168" s="14"/>
      <c r="PFE168" s="14"/>
      <c r="PFF168" s="14"/>
      <c r="PFG168" s="14"/>
      <c r="PFH168" s="14"/>
      <c r="PFI168" s="14"/>
      <c r="PFJ168" s="14"/>
      <c r="PFK168" s="14"/>
      <c r="PFL168" s="14"/>
      <c r="PFM168" s="14"/>
      <c r="PFN168" s="14"/>
      <c r="PFO168" s="14"/>
      <c r="PFP168" s="14"/>
      <c r="PFQ168" s="14"/>
      <c r="PFR168" s="14"/>
      <c r="PFS168" s="14"/>
      <c r="PFT168" s="14"/>
      <c r="PFU168" s="14"/>
      <c r="PFV168" s="14"/>
      <c r="PFW168" s="14"/>
      <c r="PFX168" s="14"/>
      <c r="PFY168" s="14"/>
      <c r="PFZ168" s="14"/>
      <c r="PGA168" s="14"/>
      <c r="PGB168" s="14"/>
      <c r="PGC168" s="14"/>
      <c r="PGD168" s="14"/>
      <c r="PGE168" s="14"/>
      <c r="PGF168" s="14"/>
      <c r="PGG168" s="14"/>
      <c r="PGH168" s="14"/>
      <c r="PGI168" s="14"/>
      <c r="PGJ168" s="14"/>
      <c r="PGK168" s="14"/>
      <c r="PGL168" s="14"/>
      <c r="PGM168" s="14"/>
      <c r="PGN168" s="14"/>
      <c r="PGO168" s="14"/>
      <c r="PGP168" s="14"/>
      <c r="PGQ168" s="14"/>
      <c r="PGR168" s="14"/>
      <c r="PGS168" s="14"/>
      <c r="PGT168" s="14"/>
      <c r="PGU168" s="14"/>
      <c r="PGV168" s="14"/>
      <c r="PGW168" s="14"/>
      <c r="PGX168" s="14"/>
      <c r="PGY168" s="14"/>
      <c r="PGZ168" s="14"/>
      <c r="PHA168" s="14"/>
      <c r="PHB168" s="14"/>
      <c r="PHC168" s="14"/>
      <c r="PHD168" s="14"/>
      <c r="PHE168" s="14"/>
      <c r="PHF168" s="14"/>
      <c r="PHG168" s="14"/>
      <c r="PHH168" s="14"/>
      <c r="PHI168" s="14"/>
      <c r="PHJ168" s="14"/>
      <c r="PHK168" s="14"/>
      <c r="PHL168" s="14"/>
      <c r="PHM168" s="14"/>
      <c r="PHN168" s="14"/>
      <c r="PHO168" s="14"/>
      <c r="PHP168" s="14"/>
      <c r="PHQ168" s="14"/>
      <c r="PHR168" s="14"/>
      <c r="PHS168" s="14"/>
      <c r="PHT168" s="14"/>
      <c r="PHU168" s="14"/>
      <c r="PHV168" s="14"/>
      <c r="PHW168" s="14"/>
      <c r="PHX168" s="14"/>
      <c r="PHY168" s="14"/>
      <c r="PHZ168" s="14"/>
      <c r="PIA168" s="14"/>
      <c r="PIB168" s="14"/>
      <c r="PIC168" s="14"/>
      <c r="PID168" s="14"/>
      <c r="PIE168" s="14"/>
      <c r="PIF168" s="14"/>
      <c r="PIG168" s="14"/>
      <c r="PIH168" s="14"/>
      <c r="PII168" s="14"/>
      <c r="PIJ168" s="14"/>
      <c r="PIK168" s="14"/>
      <c r="PIL168" s="14"/>
      <c r="PIM168" s="14"/>
      <c r="PIN168" s="14"/>
      <c r="PIO168" s="14"/>
      <c r="PIP168" s="14"/>
      <c r="PIQ168" s="14"/>
      <c r="PIR168" s="14"/>
      <c r="PIS168" s="14"/>
      <c r="PIT168" s="14"/>
      <c r="PIU168" s="14"/>
      <c r="PIV168" s="14"/>
      <c r="PIW168" s="14"/>
      <c r="PIX168" s="14"/>
      <c r="PIY168" s="14"/>
      <c r="PIZ168" s="14"/>
      <c r="PJA168" s="14"/>
      <c r="PJB168" s="14"/>
      <c r="PJC168" s="14"/>
      <c r="PJD168" s="14"/>
      <c r="PJE168" s="14"/>
      <c r="PJF168" s="14"/>
      <c r="PJG168" s="14"/>
      <c r="PJH168" s="14"/>
      <c r="PJI168" s="14"/>
      <c r="PJJ168" s="14"/>
      <c r="PJK168" s="14"/>
      <c r="PJL168" s="14"/>
      <c r="PJM168" s="14"/>
      <c r="PJN168" s="14"/>
      <c r="PJO168" s="14"/>
      <c r="PJP168" s="14"/>
      <c r="PJQ168" s="14"/>
      <c r="PJR168" s="14"/>
      <c r="PJS168" s="14"/>
      <c r="PJT168" s="14"/>
      <c r="PJU168" s="14"/>
      <c r="PJV168" s="14"/>
      <c r="PJW168" s="14"/>
      <c r="PJX168" s="14"/>
      <c r="PJY168" s="14"/>
      <c r="PJZ168" s="14"/>
      <c r="PKA168" s="14"/>
      <c r="PKB168" s="14"/>
      <c r="PKC168" s="14"/>
      <c r="PKD168" s="14"/>
      <c r="PKE168" s="14"/>
      <c r="PKF168" s="14"/>
      <c r="PKG168" s="14"/>
      <c r="PKH168" s="14"/>
      <c r="PKI168" s="14"/>
      <c r="PKJ168" s="14"/>
      <c r="PKK168" s="14"/>
      <c r="PKL168" s="14"/>
      <c r="PKM168" s="14"/>
      <c r="PKN168" s="14"/>
      <c r="PKO168" s="14"/>
      <c r="PKP168" s="14"/>
      <c r="PKQ168" s="14"/>
      <c r="PKR168" s="14"/>
      <c r="PKS168" s="14"/>
      <c r="PKT168" s="14"/>
      <c r="PKU168" s="14"/>
      <c r="PKV168" s="14"/>
      <c r="PKW168" s="14"/>
      <c r="PKX168" s="14"/>
      <c r="PKY168" s="14"/>
      <c r="PKZ168" s="14"/>
      <c r="PLA168" s="14"/>
      <c r="PLB168" s="14"/>
      <c r="PLC168" s="14"/>
      <c r="PLD168" s="14"/>
      <c r="PLE168" s="14"/>
      <c r="PLF168" s="14"/>
      <c r="PLG168" s="14"/>
      <c r="PLH168" s="14"/>
      <c r="PLI168" s="14"/>
      <c r="PLJ168" s="14"/>
      <c r="PLK168" s="14"/>
      <c r="PLL168" s="14"/>
      <c r="PLM168" s="14"/>
      <c r="PLN168" s="14"/>
      <c r="PLO168" s="14"/>
      <c r="PLP168" s="14"/>
      <c r="PLQ168" s="14"/>
      <c r="PLR168" s="14"/>
      <c r="PLS168" s="14"/>
      <c r="PLT168" s="14"/>
      <c r="PLU168" s="14"/>
      <c r="PLV168" s="14"/>
      <c r="PLW168" s="14"/>
      <c r="PLX168" s="14"/>
      <c r="PLY168" s="14"/>
      <c r="PLZ168" s="14"/>
      <c r="PMA168" s="14"/>
      <c r="PMB168" s="14"/>
      <c r="PMC168" s="14"/>
      <c r="PMD168" s="14"/>
      <c r="PME168" s="14"/>
      <c r="PMF168" s="14"/>
      <c r="PMG168" s="14"/>
      <c r="PMH168" s="14"/>
      <c r="PMI168" s="14"/>
      <c r="PMJ168" s="14"/>
      <c r="PMK168" s="14"/>
      <c r="PML168" s="14"/>
      <c r="PMM168" s="14"/>
      <c r="PMN168" s="14"/>
      <c r="PMO168" s="14"/>
      <c r="PMP168" s="14"/>
      <c r="PMQ168" s="14"/>
      <c r="PMR168" s="14"/>
      <c r="PMS168" s="14"/>
      <c r="PMT168" s="14"/>
      <c r="PMU168" s="14"/>
      <c r="PMV168" s="14"/>
      <c r="PMW168" s="14"/>
      <c r="PMX168" s="14"/>
      <c r="PMY168" s="14"/>
      <c r="PMZ168" s="14"/>
      <c r="PNA168" s="14"/>
      <c r="PNB168" s="14"/>
      <c r="PNC168" s="14"/>
      <c r="PND168" s="14"/>
      <c r="PNE168" s="14"/>
      <c r="PNF168" s="14"/>
      <c r="PNG168" s="14"/>
      <c r="PNH168" s="14"/>
      <c r="PNI168" s="14"/>
      <c r="PNJ168" s="14"/>
      <c r="PNK168" s="14"/>
      <c r="PNL168" s="14"/>
      <c r="PNM168" s="14"/>
      <c r="PNN168" s="14"/>
      <c r="PNO168" s="14"/>
      <c r="PNP168" s="14"/>
      <c r="PNQ168" s="14"/>
      <c r="PNR168" s="14"/>
      <c r="PNS168" s="14"/>
      <c r="PNT168" s="14"/>
      <c r="PNU168" s="14"/>
      <c r="PNV168" s="14"/>
      <c r="PNW168" s="14"/>
      <c r="PNX168" s="14"/>
      <c r="PNY168" s="14"/>
      <c r="PNZ168" s="14"/>
      <c r="POA168" s="14"/>
      <c r="POB168" s="14"/>
      <c r="POC168" s="14"/>
      <c r="POD168" s="14"/>
      <c r="POE168" s="14"/>
      <c r="POF168" s="14"/>
      <c r="POG168" s="14"/>
      <c r="POH168" s="14"/>
      <c r="POI168" s="14"/>
      <c r="POJ168" s="14"/>
      <c r="POK168" s="14"/>
      <c r="POL168" s="14"/>
      <c r="POM168" s="14"/>
      <c r="PON168" s="14"/>
      <c r="POO168" s="14"/>
      <c r="POP168" s="14"/>
      <c r="POQ168" s="14"/>
      <c r="POR168" s="14"/>
      <c r="POS168" s="14"/>
      <c r="POT168" s="14"/>
      <c r="POU168" s="14"/>
      <c r="POV168" s="14"/>
      <c r="POW168" s="14"/>
      <c r="POX168" s="14"/>
      <c r="POY168" s="14"/>
      <c r="POZ168" s="14"/>
      <c r="PPA168" s="14"/>
      <c r="PPB168" s="14"/>
      <c r="PPC168" s="14"/>
      <c r="PPD168" s="14"/>
      <c r="PPE168" s="14"/>
      <c r="PPF168" s="14"/>
      <c r="PPG168" s="14"/>
      <c r="PPH168" s="14"/>
      <c r="PPI168" s="14"/>
      <c r="PPJ168" s="14"/>
      <c r="PPK168" s="14"/>
      <c r="PPL168" s="14"/>
      <c r="PPM168" s="14"/>
      <c r="PPN168" s="14"/>
      <c r="PPO168" s="14"/>
      <c r="PPP168" s="14"/>
      <c r="PPQ168" s="14"/>
      <c r="PPR168" s="14"/>
      <c r="PPS168" s="14"/>
      <c r="PPT168" s="14"/>
      <c r="PPU168" s="14"/>
      <c r="PPV168" s="14"/>
      <c r="PPW168" s="14"/>
      <c r="PPX168" s="14"/>
      <c r="PPY168" s="14"/>
      <c r="PPZ168" s="14"/>
      <c r="PQA168" s="14"/>
      <c r="PQB168" s="14"/>
      <c r="PQC168" s="14"/>
      <c r="PQD168" s="14"/>
      <c r="PQE168" s="14"/>
      <c r="PQF168" s="14"/>
      <c r="PQG168" s="14"/>
      <c r="PQH168" s="14"/>
      <c r="PQI168" s="14"/>
      <c r="PQJ168" s="14"/>
      <c r="PQK168" s="14"/>
      <c r="PQL168" s="14"/>
      <c r="PQM168" s="14"/>
      <c r="PQN168" s="14"/>
      <c r="PQO168" s="14"/>
      <c r="PQP168" s="14"/>
      <c r="PQQ168" s="14"/>
      <c r="PQR168" s="14"/>
      <c r="PQS168" s="14"/>
      <c r="PQT168" s="14"/>
      <c r="PQU168" s="14"/>
      <c r="PQV168" s="14"/>
      <c r="PQW168" s="14"/>
      <c r="PQX168" s="14"/>
      <c r="PQY168" s="14"/>
      <c r="PQZ168" s="14"/>
      <c r="PRA168" s="14"/>
      <c r="PRB168" s="14"/>
      <c r="PRC168" s="14"/>
      <c r="PRD168" s="14"/>
      <c r="PRE168" s="14"/>
      <c r="PRF168" s="14"/>
      <c r="PRG168" s="14"/>
      <c r="PRH168" s="14"/>
      <c r="PRI168" s="14"/>
      <c r="PRJ168" s="14"/>
      <c r="PRK168" s="14"/>
      <c r="PRL168" s="14"/>
      <c r="PRM168" s="14"/>
      <c r="PRN168" s="14"/>
      <c r="PRO168" s="14"/>
      <c r="PRP168" s="14"/>
      <c r="PRQ168" s="14"/>
      <c r="PRR168" s="14"/>
      <c r="PRS168" s="14"/>
      <c r="PRT168" s="14"/>
      <c r="PRU168" s="14"/>
      <c r="PRV168" s="14"/>
      <c r="PRW168" s="14"/>
      <c r="PRX168" s="14"/>
      <c r="PRY168" s="14"/>
      <c r="PRZ168" s="14"/>
      <c r="PSA168" s="14"/>
      <c r="PSB168" s="14"/>
      <c r="PSC168" s="14"/>
      <c r="PSD168" s="14"/>
      <c r="PSE168" s="14"/>
      <c r="PSF168" s="14"/>
      <c r="PSG168" s="14"/>
      <c r="PSH168" s="14"/>
      <c r="PSI168" s="14"/>
      <c r="PSJ168" s="14"/>
      <c r="PSK168" s="14"/>
      <c r="PSL168" s="14"/>
      <c r="PSM168" s="14"/>
      <c r="PSN168" s="14"/>
      <c r="PSO168" s="14"/>
      <c r="PSP168" s="14"/>
      <c r="PSQ168" s="14"/>
      <c r="PSR168" s="14"/>
      <c r="PSS168" s="14"/>
      <c r="PST168" s="14"/>
      <c r="PSU168" s="14"/>
      <c r="PSV168" s="14"/>
      <c r="PSW168" s="14"/>
      <c r="PSX168" s="14"/>
      <c r="PSY168" s="14"/>
      <c r="PSZ168" s="14"/>
      <c r="PTA168" s="14"/>
      <c r="PTB168" s="14"/>
      <c r="PTC168" s="14"/>
      <c r="PTD168" s="14"/>
      <c r="PTE168" s="14"/>
      <c r="PTF168" s="14"/>
      <c r="PTG168" s="14"/>
      <c r="PTH168" s="14"/>
      <c r="PTI168" s="14"/>
      <c r="PTJ168" s="14"/>
      <c r="PTK168" s="14"/>
      <c r="PTL168" s="14"/>
      <c r="PTM168" s="14"/>
      <c r="PTN168" s="14"/>
      <c r="PTO168" s="14"/>
      <c r="PTP168" s="14"/>
      <c r="PTQ168" s="14"/>
      <c r="PTR168" s="14"/>
      <c r="PTS168" s="14"/>
      <c r="PTT168" s="14"/>
      <c r="PTU168" s="14"/>
      <c r="PTV168" s="14"/>
      <c r="PTW168" s="14"/>
      <c r="PTX168" s="14"/>
      <c r="PTY168" s="14"/>
      <c r="PTZ168" s="14"/>
      <c r="PUA168" s="14"/>
      <c r="PUB168" s="14"/>
      <c r="PUC168" s="14"/>
      <c r="PUD168" s="14"/>
      <c r="PUE168" s="14"/>
      <c r="PUF168" s="14"/>
      <c r="PUG168" s="14"/>
      <c r="PUH168" s="14"/>
      <c r="PUI168" s="14"/>
      <c r="PUJ168" s="14"/>
      <c r="PUK168" s="14"/>
      <c r="PUL168" s="14"/>
      <c r="PUM168" s="14"/>
      <c r="PUN168" s="14"/>
      <c r="PUO168" s="14"/>
      <c r="PUP168" s="14"/>
      <c r="PUQ168" s="14"/>
      <c r="PUR168" s="14"/>
      <c r="PUS168" s="14"/>
      <c r="PUT168" s="14"/>
      <c r="PUU168" s="14"/>
      <c r="PUV168" s="14"/>
      <c r="PUW168" s="14"/>
      <c r="PUX168" s="14"/>
      <c r="PUY168" s="14"/>
      <c r="PUZ168" s="14"/>
      <c r="PVA168" s="14"/>
      <c r="PVB168" s="14"/>
      <c r="PVC168" s="14"/>
      <c r="PVD168" s="14"/>
      <c r="PVE168" s="14"/>
      <c r="PVF168" s="14"/>
      <c r="PVG168" s="14"/>
      <c r="PVH168" s="14"/>
      <c r="PVI168" s="14"/>
      <c r="PVJ168" s="14"/>
      <c r="PVK168" s="14"/>
      <c r="PVL168" s="14"/>
      <c r="PVM168" s="14"/>
      <c r="PVN168" s="14"/>
      <c r="PVO168" s="14"/>
      <c r="PVP168" s="14"/>
      <c r="PVQ168" s="14"/>
      <c r="PVR168" s="14"/>
      <c r="PVS168" s="14"/>
      <c r="PVT168" s="14"/>
      <c r="PVU168" s="14"/>
      <c r="PVV168" s="14"/>
      <c r="PVW168" s="14"/>
      <c r="PVX168" s="14"/>
      <c r="PVY168" s="14"/>
      <c r="PVZ168" s="14"/>
      <c r="PWA168" s="14"/>
      <c r="PWB168" s="14"/>
      <c r="PWC168" s="14"/>
      <c r="PWD168" s="14"/>
      <c r="PWE168" s="14"/>
      <c r="PWF168" s="14"/>
      <c r="PWG168" s="14"/>
      <c r="PWH168" s="14"/>
      <c r="PWI168" s="14"/>
      <c r="PWJ168" s="14"/>
      <c r="PWK168" s="14"/>
      <c r="PWL168" s="14"/>
      <c r="PWM168" s="14"/>
      <c r="PWN168" s="14"/>
      <c r="PWO168" s="14"/>
      <c r="PWP168" s="14"/>
      <c r="PWQ168" s="14"/>
      <c r="PWR168" s="14"/>
      <c r="PWS168" s="14"/>
      <c r="PWT168" s="14"/>
      <c r="PWU168" s="14"/>
      <c r="PWV168" s="14"/>
      <c r="PWW168" s="14"/>
      <c r="PWX168" s="14"/>
      <c r="PWY168" s="14"/>
      <c r="PWZ168" s="14"/>
      <c r="PXA168" s="14"/>
      <c r="PXB168" s="14"/>
      <c r="PXC168" s="14"/>
      <c r="PXD168" s="14"/>
      <c r="PXE168" s="14"/>
      <c r="PXF168" s="14"/>
      <c r="PXG168" s="14"/>
      <c r="PXH168" s="14"/>
      <c r="PXI168" s="14"/>
      <c r="PXJ168" s="14"/>
      <c r="PXK168" s="14"/>
      <c r="PXL168" s="14"/>
      <c r="PXM168" s="14"/>
      <c r="PXN168" s="14"/>
      <c r="PXO168" s="14"/>
      <c r="PXP168" s="14"/>
      <c r="PXQ168" s="14"/>
      <c r="PXR168" s="14"/>
      <c r="PXS168" s="14"/>
      <c r="PXT168" s="14"/>
      <c r="PXU168" s="14"/>
      <c r="PXV168" s="14"/>
      <c r="PXW168" s="14"/>
      <c r="PXX168" s="14"/>
      <c r="PXY168" s="14"/>
      <c r="PXZ168" s="14"/>
      <c r="PYA168" s="14"/>
      <c r="PYB168" s="14"/>
      <c r="PYC168" s="14"/>
      <c r="PYD168" s="14"/>
      <c r="PYE168" s="14"/>
      <c r="PYF168" s="14"/>
      <c r="PYG168" s="14"/>
      <c r="PYH168" s="14"/>
      <c r="PYI168" s="14"/>
      <c r="PYJ168" s="14"/>
      <c r="PYK168" s="14"/>
      <c r="PYL168" s="14"/>
      <c r="PYM168" s="14"/>
      <c r="PYN168" s="14"/>
      <c r="PYO168" s="14"/>
      <c r="PYP168" s="14"/>
      <c r="PYQ168" s="14"/>
      <c r="PYR168" s="14"/>
      <c r="PYS168" s="14"/>
      <c r="PYT168" s="14"/>
      <c r="PYU168" s="14"/>
      <c r="PYV168" s="14"/>
      <c r="PYW168" s="14"/>
      <c r="PYX168" s="14"/>
      <c r="PYY168" s="14"/>
      <c r="PYZ168" s="14"/>
      <c r="PZA168" s="14"/>
      <c r="PZB168" s="14"/>
      <c r="PZC168" s="14"/>
      <c r="PZD168" s="14"/>
      <c r="PZE168" s="14"/>
      <c r="PZF168" s="14"/>
      <c r="PZG168" s="14"/>
      <c r="PZH168" s="14"/>
      <c r="PZI168" s="14"/>
      <c r="PZJ168" s="14"/>
      <c r="PZK168" s="14"/>
      <c r="PZL168" s="14"/>
      <c r="PZM168" s="14"/>
      <c r="PZN168" s="14"/>
      <c r="PZO168" s="14"/>
      <c r="PZP168" s="14"/>
      <c r="PZQ168" s="14"/>
      <c r="PZR168" s="14"/>
      <c r="PZS168" s="14"/>
      <c r="PZT168" s="14"/>
      <c r="PZU168" s="14"/>
      <c r="PZV168" s="14"/>
      <c r="PZW168" s="14"/>
      <c r="PZX168" s="14"/>
      <c r="PZY168" s="14"/>
      <c r="PZZ168" s="14"/>
      <c r="QAA168" s="14"/>
      <c r="QAB168" s="14"/>
      <c r="QAC168" s="14"/>
      <c r="QAD168" s="14"/>
      <c r="QAE168" s="14"/>
      <c r="QAF168" s="14"/>
      <c r="QAG168" s="14"/>
      <c r="QAH168" s="14"/>
      <c r="QAI168" s="14"/>
      <c r="QAJ168" s="14"/>
      <c r="QAK168" s="14"/>
      <c r="QAL168" s="14"/>
      <c r="QAM168" s="14"/>
      <c r="QAN168" s="14"/>
      <c r="QAO168" s="14"/>
      <c r="QAP168" s="14"/>
      <c r="QAQ168" s="14"/>
      <c r="QAR168" s="14"/>
      <c r="QAS168" s="14"/>
      <c r="QAT168" s="14"/>
      <c r="QAU168" s="14"/>
      <c r="QAV168" s="14"/>
      <c r="QAW168" s="14"/>
      <c r="QAX168" s="14"/>
      <c r="QAY168" s="14"/>
      <c r="QAZ168" s="14"/>
      <c r="QBA168" s="14"/>
      <c r="QBB168" s="14"/>
      <c r="QBC168" s="14"/>
      <c r="QBD168" s="14"/>
      <c r="QBE168" s="14"/>
      <c r="QBF168" s="14"/>
      <c r="QBG168" s="14"/>
      <c r="QBH168" s="14"/>
      <c r="QBI168" s="14"/>
      <c r="QBJ168" s="14"/>
      <c r="QBK168" s="14"/>
      <c r="QBL168" s="14"/>
      <c r="QBM168" s="14"/>
      <c r="QBN168" s="14"/>
      <c r="QBO168" s="14"/>
      <c r="QBP168" s="14"/>
      <c r="QBQ168" s="14"/>
      <c r="QBR168" s="14"/>
      <c r="QBS168" s="14"/>
      <c r="QBT168" s="14"/>
      <c r="QBU168" s="14"/>
      <c r="QBV168" s="14"/>
      <c r="QBW168" s="14"/>
      <c r="QBX168" s="14"/>
      <c r="QBY168" s="14"/>
      <c r="QBZ168" s="14"/>
      <c r="QCA168" s="14"/>
      <c r="QCB168" s="14"/>
      <c r="QCC168" s="14"/>
      <c r="QCD168" s="14"/>
      <c r="QCE168" s="14"/>
      <c r="QCF168" s="14"/>
      <c r="QCG168" s="14"/>
      <c r="QCH168" s="14"/>
      <c r="QCI168" s="14"/>
      <c r="QCJ168" s="14"/>
      <c r="QCK168" s="14"/>
      <c r="QCL168" s="14"/>
      <c r="QCM168" s="14"/>
      <c r="QCN168" s="14"/>
      <c r="QCO168" s="14"/>
      <c r="QCP168" s="14"/>
      <c r="QCQ168" s="14"/>
      <c r="QCR168" s="14"/>
      <c r="QCS168" s="14"/>
      <c r="QCT168" s="14"/>
      <c r="QCU168" s="14"/>
      <c r="QCV168" s="14"/>
      <c r="QCW168" s="14"/>
      <c r="QCX168" s="14"/>
      <c r="QCY168" s="14"/>
      <c r="QCZ168" s="14"/>
      <c r="QDA168" s="14"/>
      <c r="QDB168" s="14"/>
      <c r="QDC168" s="14"/>
      <c r="QDD168" s="14"/>
      <c r="QDE168" s="14"/>
      <c r="QDF168" s="14"/>
      <c r="QDG168" s="14"/>
      <c r="QDH168" s="14"/>
      <c r="QDI168" s="14"/>
      <c r="QDJ168" s="14"/>
      <c r="QDK168" s="14"/>
      <c r="QDL168" s="14"/>
      <c r="QDM168" s="14"/>
      <c r="QDN168" s="14"/>
      <c r="QDO168" s="14"/>
      <c r="QDP168" s="14"/>
      <c r="QDQ168" s="14"/>
      <c r="QDR168" s="14"/>
      <c r="QDS168" s="14"/>
      <c r="QDT168" s="14"/>
      <c r="QDU168" s="14"/>
      <c r="QDV168" s="14"/>
      <c r="QDW168" s="14"/>
      <c r="QDX168" s="14"/>
      <c r="QDY168" s="14"/>
      <c r="QDZ168" s="14"/>
      <c r="QEA168" s="14"/>
      <c r="QEB168" s="14"/>
      <c r="QEC168" s="14"/>
      <c r="QED168" s="14"/>
      <c r="QEE168" s="14"/>
      <c r="QEF168" s="14"/>
      <c r="QEG168" s="14"/>
      <c r="QEH168" s="14"/>
      <c r="QEI168" s="14"/>
      <c r="QEJ168" s="14"/>
      <c r="QEK168" s="14"/>
      <c r="QEL168" s="14"/>
      <c r="QEM168" s="14"/>
      <c r="QEN168" s="14"/>
      <c r="QEO168" s="14"/>
      <c r="QEP168" s="14"/>
      <c r="QEQ168" s="14"/>
      <c r="QER168" s="14"/>
      <c r="QES168" s="14"/>
      <c r="QET168" s="14"/>
      <c r="QEU168" s="14"/>
      <c r="QEV168" s="14"/>
      <c r="QEW168" s="14"/>
      <c r="QEX168" s="14"/>
      <c r="QEY168" s="14"/>
      <c r="QEZ168" s="14"/>
      <c r="QFA168" s="14"/>
      <c r="QFB168" s="14"/>
      <c r="QFC168" s="14"/>
      <c r="QFD168" s="14"/>
      <c r="QFE168" s="14"/>
      <c r="QFF168" s="14"/>
      <c r="QFG168" s="14"/>
      <c r="QFH168" s="14"/>
      <c r="QFI168" s="14"/>
      <c r="QFJ168" s="14"/>
      <c r="QFK168" s="14"/>
      <c r="QFL168" s="14"/>
      <c r="QFM168" s="14"/>
      <c r="QFN168" s="14"/>
      <c r="QFO168" s="14"/>
      <c r="QFP168" s="14"/>
      <c r="QFQ168" s="14"/>
      <c r="QFR168" s="14"/>
      <c r="QFS168" s="14"/>
      <c r="QFT168" s="14"/>
      <c r="QFU168" s="14"/>
      <c r="QFV168" s="14"/>
      <c r="QFW168" s="14"/>
      <c r="QFX168" s="14"/>
      <c r="QFY168" s="14"/>
      <c r="QFZ168" s="14"/>
      <c r="QGA168" s="14"/>
      <c r="QGB168" s="14"/>
      <c r="QGC168" s="14"/>
      <c r="QGD168" s="14"/>
      <c r="QGE168" s="14"/>
      <c r="QGF168" s="14"/>
      <c r="QGG168" s="14"/>
      <c r="QGH168" s="14"/>
      <c r="QGI168" s="14"/>
      <c r="QGJ168" s="14"/>
      <c r="QGK168" s="14"/>
      <c r="QGL168" s="14"/>
      <c r="QGM168" s="14"/>
      <c r="QGN168" s="14"/>
      <c r="QGO168" s="14"/>
      <c r="QGP168" s="14"/>
      <c r="QGQ168" s="14"/>
      <c r="QGR168" s="14"/>
      <c r="QGS168" s="14"/>
      <c r="QGT168" s="14"/>
      <c r="QGU168" s="14"/>
      <c r="QGV168" s="14"/>
      <c r="QGW168" s="14"/>
      <c r="QGX168" s="14"/>
      <c r="QGY168" s="14"/>
      <c r="QGZ168" s="14"/>
      <c r="QHA168" s="14"/>
      <c r="QHB168" s="14"/>
      <c r="QHC168" s="14"/>
      <c r="QHD168" s="14"/>
      <c r="QHE168" s="14"/>
      <c r="QHF168" s="14"/>
      <c r="QHG168" s="14"/>
      <c r="QHH168" s="14"/>
      <c r="QHI168" s="14"/>
      <c r="QHJ168" s="14"/>
      <c r="QHK168" s="14"/>
      <c r="QHL168" s="14"/>
      <c r="QHM168" s="14"/>
      <c r="QHN168" s="14"/>
      <c r="QHO168" s="14"/>
      <c r="QHP168" s="14"/>
      <c r="QHQ168" s="14"/>
      <c r="QHR168" s="14"/>
      <c r="QHS168" s="14"/>
      <c r="QHT168" s="14"/>
      <c r="QHU168" s="14"/>
      <c r="QHV168" s="14"/>
      <c r="QHW168" s="14"/>
      <c r="QHX168" s="14"/>
      <c r="QHY168" s="14"/>
      <c r="QHZ168" s="14"/>
      <c r="QIA168" s="14"/>
      <c r="QIB168" s="14"/>
      <c r="QIC168" s="14"/>
      <c r="QID168" s="14"/>
      <c r="QIE168" s="14"/>
      <c r="QIF168" s="14"/>
      <c r="QIG168" s="14"/>
      <c r="QIH168" s="14"/>
      <c r="QII168" s="14"/>
      <c r="QIJ168" s="14"/>
      <c r="QIK168" s="14"/>
      <c r="QIL168" s="14"/>
      <c r="QIM168" s="14"/>
      <c r="QIN168" s="14"/>
      <c r="QIO168" s="14"/>
      <c r="QIP168" s="14"/>
      <c r="QIQ168" s="14"/>
      <c r="QIR168" s="14"/>
      <c r="QIS168" s="14"/>
      <c r="QIT168" s="14"/>
      <c r="QIU168" s="14"/>
      <c r="QIV168" s="14"/>
      <c r="QIW168" s="14"/>
      <c r="QIX168" s="14"/>
      <c r="QIY168" s="14"/>
      <c r="QIZ168" s="14"/>
      <c r="QJA168" s="14"/>
      <c r="QJB168" s="14"/>
      <c r="QJC168" s="14"/>
      <c r="QJD168" s="14"/>
      <c r="QJE168" s="14"/>
      <c r="QJF168" s="14"/>
      <c r="QJG168" s="14"/>
      <c r="QJH168" s="14"/>
      <c r="QJI168" s="14"/>
      <c r="QJJ168" s="14"/>
      <c r="QJK168" s="14"/>
      <c r="QJL168" s="14"/>
      <c r="QJM168" s="14"/>
      <c r="QJN168" s="14"/>
      <c r="QJO168" s="14"/>
      <c r="QJP168" s="14"/>
      <c r="QJQ168" s="14"/>
      <c r="QJR168" s="14"/>
      <c r="QJS168" s="14"/>
      <c r="QJT168" s="14"/>
      <c r="QJU168" s="14"/>
      <c r="QJV168" s="14"/>
      <c r="QJW168" s="14"/>
      <c r="QJX168" s="14"/>
      <c r="QJY168" s="14"/>
      <c r="QJZ168" s="14"/>
      <c r="QKA168" s="14"/>
      <c r="QKB168" s="14"/>
      <c r="QKC168" s="14"/>
      <c r="QKD168" s="14"/>
      <c r="QKE168" s="14"/>
      <c r="QKF168" s="14"/>
      <c r="QKG168" s="14"/>
      <c r="QKH168" s="14"/>
      <c r="QKI168" s="14"/>
      <c r="QKJ168" s="14"/>
      <c r="QKK168" s="14"/>
      <c r="QKL168" s="14"/>
      <c r="QKM168" s="14"/>
      <c r="QKN168" s="14"/>
      <c r="QKO168" s="14"/>
      <c r="QKP168" s="14"/>
      <c r="QKQ168" s="14"/>
      <c r="QKR168" s="14"/>
      <c r="QKS168" s="14"/>
      <c r="QKT168" s="14"/>
      <c r="QKU168" s="14"/>
      <c r="QKV168" s="14"/>
      <c r="QKW168" s="14"/>
      <c r="QKX168" s="14"/>
      <c r="QKY168" s="14"/>
      <c r="QKZ168" s="14"/>
      <c r="QLA168" s="14"/>
      <c r="QLB168" s="14"/>
      <c r="QLC168" s="14"/>
      <c r="QLD168" s="14"/>
      <c r="QLE168" s="14"/>
      <c r="QLF168" s="14"/>
      <c r="QLG168" s="14"/>
      <c r="QLH168" s="14"/>
      <c r="QLI168" s="14"/>
      <c r="QLJ168" s="14"/>
      <c r="QLK168" s="14"/>
      <c r="QLL168" s="14"/>
      <c r="QLM168" s="14"/>
      <c r="QLN168" s="14"/>
      <c r="QLO168" s="14"/>
      <c r="QLP168" s="14"/>
      <c r="QLQ168" s="14"/>
      <c r="QLR168" s="14"/>
      <c r="QLS168" s="14"/>
      <c r="QLT168" s="14"/>
      <c r="QLU168" s="14"/>
      <c r="QLV168" s="14"/>
      <c r="QLW168" s="14"/>
      <c r="QLX168" s="14"/>
      <c r="QLY168" s="14"/>
      <c r="QLZ168" s="14"/>
      <c r="QMA168" s="14"/>
      <c r="QMB168" s="14"/>
      <c r="QMC168" s="14"/>
      <c r="QMD168" s="14"/>
      <c r="QME168" s="14"/>
      <c r="QMF168" s="14"/>
      <c r="QMG168" s="14"/>
      <c r="QMH168" s="14"/>
      <c r="QMI168" s="14"/>
      <c r="QMJ168" s="14"/>
      <c r="QMK168" s="14"/>
      <c r="QML168" s="14"/>
      <c r="QMM168" s="14"/>
      <c r="QMN168" s="14"/>
      <c r="QMO168" s="14"/>
      <c r="QMP168" s="14"/>
      <c r="QMQ168" s="14"/>
      <c r="QMR168" s="14"/>
      <c r="QMS168" s="14"/>
      <c r="QMT168" s="14"/>
      <c r="QMU168" s="14"/>
      <c r="QMV168" s="14"/>
      <c r="QMW168" s="14"/>
      <c r="QMX168" s="14"/>
      <c r="QMY168" s="14"/>
      <c r="QMZ168" s="14"/>
      <c r="QNA168" s="14"/>
      <c r="QNB168" s="14"/>
      <c r="QNC168" s="14"/>
      <c r="QND168" s="14"/>
      <c r="QNE168" s="14"/>
      <c r="QNF168" s="14"/>
      <c r="QNG168" s="14"/>
      <c r="QNH168" s="14"/>
      <c r="QNI168" s="14"/>
      <c r="QNJ168" s="14"/>
      <c r="QNK168" s="14"/>
      <c r="QNL168" s="14"/>
      <c r="QNM168" s="14"/>
      <c r="QNN168" s="14"/>
      <c r="QNO168" s="14"/>
      <c r="QNP168" s="14"/>
      <c r="QNQ168" s="14"/>
      <c r="QNR168" s="14"/>
      <c r="QNS168" s="14"/>
      <c r="QNT168" s="14"/>
      <c r="QNU168" s="14"/>
      <c r="QNV168" s="14"/>
      <c r="QNW168" s="14"/>
      <c r="QNX168" s="14"/>
      <c r="QNY168" s="14"/>
      <c r="QNZ168" s="14"/>
      <c r="QOA168" s="14"/>
      <c r="QOB168" s="14"/>
      <c r="QOC168" s="14"/>
      <c r="QOD168" s="14"/>
      <c r="QOE168" s="14"/>
      <c r="QOF168" s="14"/>
      <c r="QOG168" s="14"/>
      <c r="QOH168" s="14"/>
      <c r="QOI168" s="14"/>
      <c r="QOJ168" s="14"/>
      <c r="QOK168" s="14"/>
      <c r="QOL168" s="14"/>
      <c r="QOM168" s="14"/>
      <c r="QON168" s="14"/>
      <c r="QOO168" s="14"/>
      <c r="QOP168" s="14"/>
      <c r="QOQ168" s="14"/>
      <c r="QOR168" s="14"/>
      <c r="QOS168" s="14"/>
      <c r="QOT168" s="14"/>
      <c r="QOU168" s="14"/>
      <c r="QOV168" s="14"/>
      <c r="QOW168" s="14"/>
      <c r="QOX168" s="14"/>
      <c r="QOY168" s="14"/>
      <c r="QOZ168" s="14"/>
      <c r="QPA168" s="14"/>
      <c r="QPB168" s="14"/>
      <c r="QPC168" s="14"/>
      <c r="QPD168" s="14"/>
      <c r="QPE168" s="14"/>
      <c r="QPF168" s="14"/>
      <c r="QPG168" s="14"/>
      <c r="QPH168" s="14"/>
      <c r="QPI168" s="14"/>
      <c r="QPJ168" s="14"/>
      <c r="QPK168" s="14"/>
      <c r="QPL168" s="14"/>
      <c r="QPM168" s="14"/>
      <c r="QPN168" s="14"/>
      <c r="QPO168" s="14"/>
      <c r="QPP168" s="14"/>
      <c r="QPQ168" s="14"/>
      <c r="QPR168" s="14"/>
      <c r="QPS168" s="14"/>
      <c r="QPT168" s="14"/>
      <c r="QPU168" s="14"/>
      <c r="QPV168" s="14"/>
      <c r="QPW168" s="14"/>
      <c r="QPX168" s="14"/>
      <c r="QPY168" s="14"/>
      <c r="QPZ168" s="14"/>
      <c r="QQA168" s="14"/>
      <c r="QQB168" s="14"/>
      <c r="QQC168" s="14"/>
      <c r="QQD168" s="14"/>
      <c r="QQE168" s="14"/>
      <c r="QQF168" s="14"/>
      <c r="QQG168" s="14"/>
      <c r="QQH168" s="14"/>
      <c r="QQI168" s="14"/>
      <c r="QQJ168" s="14"/>
      <c r="QQK168" s="14"/>
      <c r="QQL168" s="14"/>
      <c r="QQM168" s="14"/>
      <c r="QQN168" s="14"/>
      <c r="QQO168" s="14"/>
      <c r="QQP168" s="14"/>
      <c r="QQQ168" s="14"/>
      <c r="QQR168" s="14"/>
      <c r="QQS168" s="14"/>
      <c r="QQT168" s="14"/>
      <c r="QQU168" s="14"/>
      <c r="QQV168" s="14"/>
      <c r="QQW168" s="14"/>
      <c r="QQX168" s="14"/>
      <c r="QQY168" s="14"/>
      <c r="QQZ168" s="14"/>
      <c r="QRA168" s="14"/>
      <c r="QRB168" s="14"/>
      <c r="QRC168" s="14"/>
      <c r="QRD168" s="14"/>
      <c r="QRE168" s="14"/>
      <c r="QRF168" s="14"/>
      <c r="QRG168" s="14"/>
      <c r="QRH168" s="14"/>
      <c r="QRI168" s="14"/>
      <c r="QRJ168" s="14"/>
      <c r="QRK168" s="14"/>
      <c r="QRL168" s="14"/>
      <c r="QRM168" s="14"/>
      <c r="QRN168" s="14"/>
      <c r="QRO168" s="14"/>
      <c r="QRP168" s="14"/>
      <c r="QRQ168" s="14"/>
      <c r="QRR168" s="14"/>
      <c r="QRS168" s="14"/>
      <c r="QRT168" s="14"/>
      <c r="QRU168" s="14"/>
      <c r="QRV168" s="14"/>
      <c r="QRW168" s="14"/>
      <c r="QRX168" s="14"/>
      <c r="QRY168" s="14"/>
      <c r="QRZ168" s="14"/>
      <c r="QSA168" s="14"/>
      <c r="QSB168" s="14"/>
      <c r="QSC168" s="14"/>
      <c r="QSD168" s="14"/>
      <c r="QSE168" s="14"/>
      <c r="QSF168" s="14"/>
      <c r="QSG168" s="14"/>
      <c r="QSH168" s="14"/>
      <c r="QSI168" s="14"/>
      <c r="QSJ168" s="14"/>
      <c r="QSK168" s="14"/>
      <c r="QSL168" s="14"/>
      <c r="QSM168" s="14"/>
      <c r="QSN168" s="14"/>
      <c r="QSO168" s="14"/>
      <c r="QSP168" s="14"/>
      <c r="QSQ168" s="14"/>
      <c r="QSR168" s="14"/>
      <c r="QSS168" s="14"/>
      <c r="QST168" s="14"/>
      <c r="QSU168" s="14"/>
      <c r="QSV168" s="14"/>
      <c r="QSW168" s="14"/>
      <c r="QSX168" s="14"/>
      <c r="QSY168" s="14"/>
      <c r="QSZ168" s="14"/>
      <c r="QTA168" s="14"/>
      <c r="QTB168" s="14"/>
      <c r="QTC168" s="14"/>
      <c r="QTD168" s="14"/>
      <c r="QTE168" s="14"/>
      <c r="QTF168" s="14"/>
      <c r="QTG168" s="14"/>
      <c r="QTH168" s="14"/>
      <c r="QTI168" s="14"/>
      <c r="QTJ168" s="14"/>
      <c r="QTK168" s="14"/>
      <c r="QTL168" s="14"/>
      <c r="QTM168" s="14"/>
      <c r="QTN168" s="14"/>
      <c r="QTO168" s="14"/>
      <c r="QTP168" s="14"/>
      <c r="QTQ168" s="14"/>
      <c r="QTR168" s="14"/>
      <c r="QTS168" s="14"/>
      <c r="QTT168" s="14"/>
      <c r="QTU168" s="14"/>
      <c r="QTV168" s="14"/>
      <c r="QTW168" s="14"/>
      <c r="QTX168" s="14"/>
      <c r="QTY168" s="14"/>
      <c r="QTZ168" s="14"/>
      <c r="QUA168" s="14"/>
      <c r="QUB168" s="14"/>
      <c r="QUC168" s="14"/>
      <c r="QUD168" s="14"/>
      <c r="QUE168" s="14"/>
      <c r="QUF168" s="14"/>
      <c r="QUG168" s="14"/>
      <c r="QUH168" s="14"/>
      <c r="QUI168" s="14"/>
      <c r="QUJ168" s="14"/>
      <c r="QUK168" s="14"/>
      <c r="QUL168" s="14"/>
      <c r="QUM168" s="14"/>
      <c r="QUN168" s="14"/>
      <c r="QUO168" s="14"/>
      <c r="QUP168" s="14"/>
      <c r="QUQ168" s="14"/>
      <c r="QUR168" s="14"/>
      <c r="QUS168" s="14"/>
      <c r="QUT168" s="14"/>
      <c r="QUU168" s="14"/>
      <c r="QUV168" s="14"/>
      <c r="QUW168" s="14"/>
      <c r="QUX168" s="14"/>
      <c r="QUY168" s="14"/>
      <c r="QUZ168" s="14"/>
      <c r="QVA168" s="14"/>
      <c r="QVB168" s="14"/>
      <c r="QVC168" s="14"/>
      <c r="QVD168" s="14"/>
      <c r="QVE168" s="14"/>
      <c r="QVF168" s="14"/>
      <c r="QVG168" s="14"/>
      <c r="QVH168" s="14"/>
      <c r="QVI168" s="14"/>
      <c r="QVJ168" s="14"/>
      <c r="QVK168" s="14"/>
      <c r="QVL168" s="14"/>
      <c r="QVM168" s="14"/>
      <c r="QVN168" s="14"/>
      <c r="QVO168" s="14"/>
      <c r="QVP168" s="14"/>
      <c r="QVQ168" s="14"/>
      <c r="QVR168" s="14"/>
      <c r="QVS168" s="14"/>
      <c r="QVT168" s="14"/>
      <c r="QVU168" s="14"/>
      <c r="QVV168" s="14"/>
      <c r="QVW168" s="14"/>
      <c r="QVX168" s="14"/>
      <c r="QVY168" s="14"/>
      <c r="QVZ168" s="14"/>
      <c r="QWA168" s="14"/>
      <c r="QWB168" s="14"/>
      <c r="QWC168" s="14"/>
      <c r="QWD168" s="14"/>
      <c r="QWE168" s="14"/>
      <c r="QWF168" s="14"/>
      <c r="QWG168" s="14"/>
      <c r="QWH168" s="14"/>
      <c r="QWI168" s="14"/>
      <c r="QWJ168" s="14"/>
      <c r="QWK168" s="14"/>
      <c r="QWL168" s="14"/>
      <c r="QWM168" s="14"/>
      <c r="QWN168" s="14"/>
      <c r="QWO168" s="14"/>
      <c r="QWP168" s="14"/>
      <c r="QWQ168" s="14"/>
      <c r="QWR168" s="14"/>
      <c r="QWS168" s="14"/>
      <c r="QWT168" s="14"/>
      <c r="QWU168" s="14"/>
      <c r="QWV168" s="14"/>
      <c r="QWW168" s="14"/>
      <c r="QWX168" s="14"/>
      <c r="QWY168" s="14"/>
      <c r="QWZ168" s="14"/>
      <c r="QXA168" s="14"/>
      <c r="QXB168" s="14"/>
      <c r="QXC168" s="14"/>
      <c r="QXD168" s="14"/>
      <c r="QXE168" s="14"/>
      <c r="QXF168" s="14"/>
      <c r="QXG168" s="14"/>
      <c r="QXH168" s="14"/>
      <c r="QXI168" s="14"/>
      <c r="QXJ168" s="14"/>
      <c r="QXK168" s="14"/>
      <c r="QXL168" s="14"/>
      <c r="QXM168" s="14"/>
      <c r="QXN168" s="14"/>
      <c r="QXO168" s="14"/>
      <c r="QXP168" s="14"/>
      <c r="QXQ168" s="14"/>
      <c r="QXR168" s="14"/>
      <c r="QXS168" s="14"/>
      <c r="QXT168" s="14"/>
      <c r="QXU168" s="14"/>
      <c r="QXV168" s="14"/>
      <c r="QXW168" s="14"/>
      <c r="QXX168" s="14"/>
      <c r="QXY168" s="14"/>
      <c r="QXZ168" s="14"/>
      <c r="QYA168" s="14"/>
      <c r="QYB168" s="14"/>
      <c r="QYC168" s="14"/>
      <c r="QYD168" s="14"/>
      <c r="QYE168" s="14"/>
      <c r="QYF168" s="14"/>
      <c r="QYG168" s="14"/>
      <c r="QYH168" s="14"/>
      <c r="QYI168" s="14"/>
      <c r="QYJ168" s="14"/>
      <c r="QYK168" s="14"/>
      <c r="QYL168" s="14"/>
      <c r="QYM168" s="14"/>
      <c r="QYN168" s="14"/>
      <c r="QYO168" s="14"/>
      <c r="QYP168" s="14"/>
      <c r="QYQ168" s="14"/>
      <c r="QYR168" s="14"/>
      <c r="QYS168" s="14"/>
      <c r="QYT168" s="14"/>
      <c r="QYU168" s="14"/>
      <c r="QYV168" s="14"/>
      <c r="QYW168" s="14"/>
      <c r="QYX168" s="14"/>
      <c r="QYY168" s="14"/>
      <c r="QYZ168" s="14"/>
      <c r="QZA168" s="14"/>
      <c r="QZB168" s="14"/>
      <c r="QZC168" s="14"/>
      <c r="QZD168" s="14"/>
      <c r="QZE168" s="14"/>
      <c r="QZF168" s="14"/>
      <c r="QZG168" s="14"/>
      <c r="QZH168" s="14"/>
      <c r="QZI168" s="14"/>
      <c r="QZJ168" s="14"/>
      <c r="QZK168" s="14"/>
      <c r="QZL168" s="14"/>
      <c r="QZM168" s="14"/>
      <c r="QZN168" s="14"/>
      <c r="QZO168" s="14"/>
      <c r="QZP168" s="14"/>
      <c r="QZQ168" s="14"/>
      <c r="QZR168" s="14"/>
      <c r="QZS168" s="14"/>
      <c r="QZT168" s="14"/>
      <c r="QZU168" s="14"/>
      <c r="QZV168" s="14"/>
      <c r="QZW168" s="14"/>
      <c r="QZX168" s="14"/>
      <c r="QZY168" s="14"/>
      <c r="QZZ168" s="14"/>
      <c r="RAA168" s="14"/>
      <c r="RAB168" s="14"/>
      <c r="RAC168" s="14"/>
      <c r="RAD168" s="14"/>
      <c r="RAE168" s="14"/>
      <c r="RAF168" s="14"/>
      <c r="RAG168" s="14"/>
      <c r="RAH168" s="14"/>
      <c r="RAI168" s="14"/>
      <c r="RAJ168" s="14"/>
      <c r="RAK168" s="14"/>
      <c r="RAL168" s="14"/>
      <c r="RAM168" s="14"/>
      <c r="RAN168" s="14"/>
      <c r="RAO168" s="14"/>
      <c r="RAP168" s="14"/>
      <c r="RAQ168" s="14"/>
      <c r="RAR168" s="14"/>
      <c r="RAS168" s="14"/>
      <c r="RAT168" s="14"/>
      <c r="RAU168" s="14"/>
      <c r="RAV168" s="14"/>
      <c r="RAW168" s="14"/>
      <c r="RAX168" s="14"/>
      <c r="RAY168" s="14"/>
      <c r="RAZ168" s="14"/>
      <c r="RBA168" s="14"/>
      <c r="RBB168" s="14"/>
      <c r="RBC168" s="14"/>
      <c r="RBD168" s="14"/>
      <c r="RBE168" s="14"/>
      <c r="RBF168" s="14"/>
      <c r="RBG168" s="14"/>
      <c r="RBH168" s="14"/>
      <c r="RBI168" s="14"/>
      <c r="RBJ168" s="14"/>
      <c r="RBK168" s="14"/>
      <c r="RBL168" s="14"/>
      <c r="RBM168" s="14"/>
      <c r="RBN168" s="14"/>
      <c r="RBO168" s="14"/>
      <c r="RBP168" s="14"/>
      <c r="RBQ168" s="14"/>
      <c r="RBR168" s="14"/>
      <c r="RBS168" s="14"/>
      <c r="RBT168" s="14"/>
      <c r="RBU168" s="14"/>
      <c r="RBV168" s="14"/>
      <c r="RBW168" s="14"/>
      <c r="RBX168" s="14"/>
      <c r="RBY168" s="14"/>
      <c r="RBZ168" s="14"/>
      <c r="RCA168" s="14"/>
      <c r="RCB168" s="14"/>
      <c r="RCC168" s="14"/>
      <c r="RCD168" s="14"/>
      <c r="RCE168" s="14"/>
      <c r="RCF168" s="14"/>
      <c r="RCG168" s="14"/>
      <c r="RCH168" s="14"/>
      <c r="RCI168" s="14"/>
      <c r="RCJ168" s="14"/>
      <c r="RCK168" s="14"/>
      <c r="RCL168" s="14"/>
      <c r="RCM168" s="14"/>
      <c r="RCN168" s="14"/>
      <c r="RCO168" s="14"/>
      <c r="RCP168" s="14"/>
      <c r="RCQ168" s="14"/>
      <c r="RCR168" s="14"/>
      <c r="RCS168" s="14"/>
      <c r="RCT168" s="14"/>
      <c r="RCU168" s="14"/>
      <c r="RCV168" s="14"/>
      <c r="RCW168" s="14"/>
      <c r="RCX168" s="14"/>
      <c r="RCY168" s="14"/>
      <c r="RCZ168" s="14"/>
      <c r="RDA168" s="14"/>
      <c r="RDB168" s="14"/>
      <c r="RDC168" s="14"/>
      <c r="RDD168" s="14"/>
      <c r="RDE168" s="14"/>
      <c r="RDF168" s="14"/>
      <c r="RDG168" s="14"/>
      <c r="RDH168" s="14"/>
      <c r="RDI168" s="14"/>
      <c r="RDJ168" s="14"/>
      <c r="RDK168" s="14"/>
      <c r="RDL168" s="14"/>
      <c r="RDM168" s="14"/>
      <c r="RDN168" s="14"/>
      <c r="RDO168" s="14"/>
      <c r="RDP168" s="14"/>
      <c r="RDQ168" s="14"/>
      <c r="RDR168" s="14"/>
      <c r="RDS168" s="14"/>
      <c r="RDT168" s="14"/>
      <c r="RDU168" s="14"/>
      <c r="RDV168" s="14"/>
      <c r="RDW168" s="14"/>
      <c r="RDX168" s="14"/>
      <c r="RDY168" s="14"/>
      <c r="RDZ168" s="14"/>
      <c r="REA168" s="14"/>
      <c r="REB168" s="14"/>
      <c r="REC168" s="14"/>
      <c r="RED168" s="14"/>
      <c r="REE168" s="14"/>
      <c r="REF168" s="14"/>
      <c r="REG168" s="14"/>
      <c r="REH168" s="14"/>
      <c r="REI168" s="14"/>
      <c r="REJ168" s="14"/>
      <c r="REK168" s="14"/>
      <c r="REL168" s="14"/>
      <c r="REM168" s="14"/>
      <c r="REN168" s="14"/>
      <c r="REO168" s="14"/>
      <c r="REP168" s="14"/>
      <c r="REQ168" s="14"/>
      <c r="RER168" s="14"/>
      <c r="RES168" s="14"/>
      <c r="RET168" s="14"/>
      <c r="REU168" s="14"/>
      <c r="REV168" s="14"/>
      <c r="REW168" s="14"/>
      <c r="REX168" s="14"/>
      <c r="REY168" s="14"/>
      <c r="REZ168" s="14"/>
      <c r="RFA168" s="14"/>
      <c r="RFB168" s="14"/>
      <c r="RFC168" s="14"/>
      <c r="RFD168" s="14"/>
      <c r="RFE168" s="14"/>
      <c r="RFF168" s="14"/>
      <c r="RFG168" s="14"/>
      <c r="RFH168" s="14"/>
      <c r="RFI168" s="14"/>
      <c r="RFJ168" s="14"/>
      <c r="RFK168" s="14"/>
      <c r="RFL168" s="14"/>
      <c r="RFM168" s="14"/>
      <c r="RFN168" s="14"/>
      <c r="RFO168" s="14"/>
      <c r="RFP168" s="14"/>
      <c r="RFQ168" s="14"/>
      <c r="RFR168" s="14"/>
      <c r="RFS168" s="14"/>
      <c r="RFT168" s="14"/>
      <c r="RFU168" s="14"/>
      <c r="RFV168" s="14"/>
      <c r="RFW168" s="14"/>
      <c r="RFX168" s="14"/>
      <c r="RFY168" s="14"/>
      <c r="RFZ168" s="14"/>
      <c r="RGA168" s="14"/>
      <c r="RGB168" s="14"/>
      <c r="RGC168" s="14"/>
      <c r="RGD168" s="14"/>
      <c r="RGE168" s="14"/>
      <c r="RGF168" s="14"/>
      <c r="RGG168" s="14"/>
      <c r="RGH168" s="14"/>
      <c r="RGI168" s="14"/>
      <c r="RGJ168" s="14"/>
      <c r="RGK168" s="14"/>
      <c r="RGL168" s="14"/>
      <c r="RGM168" s="14"/>
      <c r="RGN168" s="14"/>
      <c r="RGO168" s="14"/>
      <c r="RGP168" s="14"/>
      <c r="RGQ168" s="14"/>
      <c r="RGR168" s="14"/>
      <c r="RGS168" s="14"/>
      <c r="RGT168" s="14"/>
      <c r="RGU168" s="14"/>
      <c r="RGV168" s="14"/>
      <c r="RGW168" s="14"/>
      <c r="RGX168" s="14"/>
      <c r="RGY168" s="14"/>
      <c r="RGZ168" s="14"/>
      <c r="RHA168" s="14"/>
      <c r="RHB168" s="14"/>
      <c r="RHC168" s="14"/>
      <c r="RHD168" s="14"/>
      <c r="RHE168" s="14"/>
      <c r="RHF168" s="14"/>
      <c r="RHG168" s="14"/>
      <c r="RHH168" s="14"/>
      <c r="RHI168" s="14"/>
      <c r="RHJ168" s="14"/>
      <c r="RHK168" s="14"/>
      <c r="RHL168" s="14"/>
      <c r="RHM168" s="14"/>
      <c r="RHN168" s="14"/>
      <c r="RHO168" s="14"/>
      <c r="RHP168" s="14"/>
      <c r="RHQ168" s="14"/>
      <c r="RHR168" s="14"/>
      <c r="RHS168" s="14"/>
      <c r="RHT168" s="14"/>
      <c r="RHU168" s="14"/>
      <c r="RHV168" s="14"/>
      <c r="RHW168" s="14"/>
      <c r="RHX168" s="14"/>
      <c r="RHY168" s="14"/>
      <c r="RHZ168" s="14"/>
      <c r="RIA168" s="14"/>
      <c r="RIB168" s="14"/>
      <c r="RIC168" s="14"/>
      <c r="RID168" s="14"/>
      <c r="RIE168" s="14"/>
      <c r="RIF168" s="14"/>
      <c r="RIG168" s="14"/>
      <c r="RIH168" s="14"/>
      <c r="RII168" s="14"/>
      <c r="RIJ168" s="14"/>
      <c r="RIK168" s="14"/>
      <c r="RIL168" s="14"/>
      <c r="RIM168" s="14"/>
      <c r="RIN168" s="14"/>
      <c r="RIO168" s="14"/>
      <c r="RIP168" s="14"/>
      <c r="RIQ168" s="14"/>
      <c r="RIR168" s="14"/>
      <c r="RIS168" s="14"/>
      <c r="RIT168" s="14"/>
      <c r="RIU168" s="14"/>
      <c r="RIV168" s="14"/>
      <c r="RIW168" s="14"/>
      <c r="RIX168" s="14"/>
      <c r="RIY168" s="14"/>
      <c r="RIZ168" s="14"/>
      <c r="RJA168" s="14"/>
      <c r="RJB168" s="14"/>
      <c r="RJC168" s="14"/>
      <c r="RJD168" s="14"/>
      <c r="RJE168" s="14"/>
      <c r="RJF168" s="14"/>
      <c r="RJG168" s="14"/>
      <c r="RJH168" s="14"/>
      <c r="RJI168" s="14"/>
      <c r="RJJ168" s="14"/>
      <c r="RJK168" s="14"/>
      <c r="RJL168" s="14"/>
      <c r="RJM168" s="14"/>
      <c r="RJN168" s="14"/>
      <c r="RJO168" s="14"/>
      <c r="RJP168" s="14"/>
      <c r="RJQ168" s="14"/>
      <c r="RJR168" s="14"/>
      <c r="RJS168" s="14"/>
      <c r="RJT168" s="14"/>
      <c r="RJU168" s="14"/>
      <c r="RJV168" s="14"/>
      <c r="RJW168" s="14"/>
      <c r="RJX168" s="14"/>
      <c r="RJY168" s="14"/>
      <c r="RJZ168" s="14"/>
      <c r="RKA168" s="14"/>
      <c r="RKB168" s="14"/>
      <c r="RKC168" s="14"/>
      <c r="RKD168" s="14"/>
      <c r="RKE168" s="14"/>
      <c r="RKF168" s="14"/>
      <c r="RKG168" s="14"/>
      <c r="RKH168" s="14"/>
      <c r="RKI168" s="14"/>
      <c r="RKJ168" s="14"/>
      <c r="RKK168" s="14"/>
      <c r="RKL168" s="14"/>
      <c r="RKM168" s="14"/>
      <c r="RKN168" s="14"/>
      <c r="RKO168" s="14"/>
      <c r="RKP168" s="14"/>
      <c r="RKQ168" s="14"/>
      <c r="RKR168" s="14"/>
      <c r="RKS168" s="14"/>
      <c r="RKT168" s="14"/>
      <c r="RKU168" s="14"/>
      <c r="RKV168" s="14"/>
      <c r="RKW168" s="14"/>
      <c r="RKX168" s="14"/>
      <c r="RKY168" s="14"/>
      <c r="RKZ168" s="14"/>
      <c r="RLA168" s="14"/>
      <c r="RLB168" s="14"/>
      <c r="RLC168" s="14"/>
      <c r="RLD168" s="14"/>
      <c r="RLE168" s="14"/>
      <c r="RLF168" s="14"/>
      <c r="RLG168" s="14"/>
      <c r="RLH168" s="14"/>
      <c r="RLI168" s="14"/>
      <c r="RLJ168" s="14"/>
      <c r="RLK168" s="14"/>
      <c r="RLL168" s="14"/>
      <c r="RLM168" s="14"/>
      <c r="RLN168" s="14"/>
      <c r="RLO168" s="14"/>
      <c r="RLP168" s="14"/>
      <c r="RLQ168" s="14"/>
      <c r="RLR168" s="14"/>
      <c r="RLS168" s="14"/>
      <c r="RLT168" s="14"/>
      <c r="RLU168" s="14"/>
      <c r="RLV168" s="14"/>
      <c r="RLW168" s="14"/>
      <c r="RLX168" s="14"/>
      <c r="RLY168" s="14"/>
      <c r="RLZ168" s="14"/>
      <c r="RMA168" s="14"/>
      <c r="RMB168" s="14"/>
      <c r="RMC168" s="14"/>
      <c r="RMD168" s="14"/>
      <c r="RME168" s="14"/>
      <c r="RMF168" s="14"/>
      <c r="RMG168" s="14"/>
      <c r="RMH168" s="14"/>
      <c r="RMI168" s="14"/>
      <c r="RMJ168" s="14"/>
      <c r="RMK168" s="14"/>
      <c r="RML168" s="14"/>
      <c r="RMM168" s="14"/>
      <c r="RMN168" s="14"/>
      <c r="RMO168" s="14"/>
      <c r="RMP168" s="14"/>
      <c r="RMQ168" s="14"/>
      <c r="RMR168" s="14"/>
      <c r="RMS168" s="14"/>
      <c r="RMT168" s="14"/>
      <c r="RMU168" s="14"/>
      <c r="RMV168" s="14"/>
      <c r="RMW168" s="14"/>
      <c r="RMX168" s="14"/>
      <c r="RMY168" s="14"/>
      <c r="RMZ168" s="14"/>
      <c r="RNA168" s="14"/>
      <c r="RNB168" s="14"/>
      <c r="RNC168" s="14"/>
      <c r="RND168" s="14"/>
      <c r="RNE168" s="14"/>
      <c r="RNF168" s="14"/>
      <c r="RNG168" s="14"/>
      <c r="RNH168" s="14"/>
      <c r="RNI168" s="14"/>
      <c r="RNJ168" s="14"/>
      <c r="RNK168" s="14"/>
      <c r="RNL168" s="14"/>
      <c r="RNM168" s="14"/>
      <c r="RNN168" s="14"/>
      <c r="RNO168" s="14"/>
      <c r="RNP168" s="14"/>
      <c r="RNQ168" s="14"/>
      <c r="RNR168" s="14"/>
      <c r="RNS168" s="14"/>
      <c r="RNT168" s="14"/>
      <c r="RNU168" s="14"/>
      <c r="RNV168" s="14"/>
      <c r="RNW168" s="14"/>
      <c r="RNX168" s="14"/>
      <c r="RNY168" s="14"/>
      <c r="RNZ168" s="14"/>
      <c r="ROA168" s="14"/>
      <c r="ROB168" s="14"/>
      <c r="ROC168" s="14"/>
      <c r="ROD168" s="14"/>
      <c r="ROE168" s="14"/>
      <c r="ROF168" s="14"/>
      <c r="ROG168" s="14"/>
      <c r="ROH168" s="14"/>
      <c r="ROI168" s="14"/>
      <c r="ROJ168" s="14"/>
      <c r="ROK168" s="14"/>
      <c r="ROL168" s="14"/>
      <c r="ROM168" s="14"/>
      <c r="RON168" s="14"/>
      <c r="ROO168" s="14"/>
      <c r="ROP168" s="14"/>
      <c r="ROQ168" s="14"/>
      <c r="ROR168" s="14"/>
      <c r="ROS168" s="14"/>
      <c r="ROT168" s="14"/>
      <c r="ROU168" s="14"/>
      <c r="ROV168" s="14"/>
      <c r="ROW168" s="14"/>
      <c r="ROX168" s="14"/>
      <c r="ROY168" s="14"/>
      <c r="ROZ168" s="14"/>
      <c r="RPA168" s="14"/>
      <c r="RPB168" s="14"/>
      <c r="RPC168" s="14"/>
      <c r="RPD168" s="14"/>
      <c r="RPE168" s="14"/>
      <c r="RPF168" s="14"/>
      <c r="RPG168" s="14"/>
      <c r="RPH168" s="14"/>
      <c r="RPI168" s="14"/>
      <c r="RPJ168" s="14"/>
      <c r="RPK168" s="14"/>
      <c r="RPL168" s="14"/>
      <c r="RPM168" s="14"/>
      <c r="RPN168" s="14"/>
      <c r="RPO168" s="14"/>
      <c r="RPP168" s="14"/>
      <c r="RPQ168" s="14"/>
      <c r="RPR168" s="14"/>
      <c r="RPS168" s="14"/>
      <c r="RPT168" s="14"/>
      <c r="RPU168" s="14"/>
      <c r="RPV168" s="14"/>
      <c r="RPW168" s="14"/>
      <c r="RPX168" s="14"/>
      <c r="RPY168" s="14"/>
      <c r="RPZ168" s="14"/>
      <c r="RQA168" s="14"/>
      <c r="RQB168" s="14"/>
      <c r="RQC168" s="14"/>
      <c r="RQD168" s="14"/>
      <c r="RQE168" s="14"/>
      <c r="RQF168" s="14"/>
      <c r="RQG168" s="14"/>
      <c r="RQH168" s="14"/>
      <c r="RQI168" s="14"/>
      <c r="RQJ168" s="14"/>
      <c r="RQK168" s="14"/>
      <c r="RQL168" s="14"/>
      <c r="RQM168" s="14"/>
      <c r="RQN168" s="14"/>
      <c r="RQO168" s="14"/>
      <c r="RQP168" s="14"/>
      <c r="RQQ168" s="14"/>
      <c r="RQR168" s="14"/>
      <c r="RQS168" s="14"/>
      <c r="RQT168" s="14"/>
      <c r="RQU168" s="14"/>
      <c r="RQV168" s="14"/>
      <c r="RQW168" s="14"/>
      <c r="RQX168" s="14"/>
      <c r="RQY168" s="14"/>
      <c r="RQZ168" s="14"/>
      <c r="RRA168" s="14"/>
      <c r="RRB168" s="14"/>
      <c r="RRC168" s="14"/>
      <c r="RRD168" s="14"/>
      <c r="RRE168" s="14"/>
      <c r="RRF168" s="14"/>
      <c r="RRG168" s="14"/>
      <c r="RRH168" s="14"/>
      <c r="RRI168" s="14"/>
      <c r="RRJ168" s="14"/>
      <c r="RRK168" s="14"/>
      <c r="RRL168" s="14"/>
      <c r="RRM168" s="14"/>
      <c r="RRN168" s="14"/>
      <c r="RRO168" s="14"/>
      <c r="RRP168" s="14"/>
      <c r="RRQ168" s="14"/>
      <c r="RRR168" s="14"/>
      <c r="RRS168" s="14"/>
      <c r="RRT168" s="14"/>
      <c r="RRU168" s="14"/>
      <c r="RRV168" s="14"/>
      <c r="RRW168" s="14"/>
      <c r="RRX168" s="14"/>
      <c r="RRY168" s="14"/>
      <c r="RRZ168" s="14"/>
      <c r="RSA168" s="14"/>
      <c r="RSB168" s="14"/>
      <c r="RSC168" s="14"/>
      <c r="RSD168" s="14"/>
      <c r="RSE168" s="14"/>
      <c r="RSF168" s="14"/>
      <c r="RSG168" s="14"/>
      <c r="RSH168" s="14"/>
      <c r="RSI168" s="14"/>
      <c r="RSJ168" s="14"/>
      <c r="RSK168" s="14"/>
      <c r="RSL168" s="14"/>
      <c r="RSM168" s="14"/>
      <c r="RSN168" s="14"/>
      <c r="RSO168" s="14"/>
      <c r="RSP168" s="14"/>
      <c r="RSQ168" s="14"/>
      <c r="RSR168" s="14"/>
      <c r="RSS168" s="14"/>
      <c r="RST168" s="14"/>
      <c r="RSU168" s="14"/>
      <c r="RSV168" s="14"/>
      <c r="RSW168" s="14"/>
      <c r="RSX168" s="14"/>
      <c r="RSY168" s="14"/>
      <c r="RSZ168" s="14"/>
      <c r="RTA168" s="14"/>
      <c r="RTB168" s="14"/>
      <c r="RTC168" s="14"/>
      <c r="RTD168" s="14"/>
      <c r="RTE168" s="14"/>
      <c r="RTF168" s="14"/>
      <c r="RTG168" s="14"/>
      <c r="RTH168" s="14"/>
      <c r="RTI168" s="14"/>
      <c r="RTJ168" s="14"/>
      <c r="RTK168" s="14"/>
      <c r="RTL168" s="14"/>
      <c r="RTM168" s="14"/>
      <c r="RTN168" s="14"/>
      <c r="RTO168" s="14"/>
      <c r="RTP168" s="14"/>
      <c r="RTQ168" s="14"/>
      <c r="RTR168" s="14"/>
      <c r="RTS168" s="14"/>
      <c r="RTT168" s="14"/>
      <c r="RTU168" s="14"/>
      <c r="RTV168" s="14"/>
      <c r="RTW168" s="14"/>
      <c r="RTX168" s="14"/>
      <c r="RTY168" s="14"/>
      <c r="RTZ168" s="14"/>
      <c r="RUA168" s="14"/>
      <c r="RUB168" s="14"/>
      <c r="RUC168" s="14"/>
      <c r="RUD168" s="14"/>
      <c r="RUE168" s="14"/>
      <c r="RUF168" s="14"/>
      <c r="RUG168" s="14"/>
      <c r="RUH168" s="14"/>
      <c r="RUI168" s="14"/>
      <c r="RUJ168" s="14"/>
      <c r="RUK168" s="14"/>
      <c r="RUL168" s="14"/>
      <c r="RUM168" s="14"/>
      <c r="RUN168" s="14"/>
      <c r="RUO168" s="14"/>
      <c r="RUP168" s="14"/>
      <c r="RUQ168" s="14"/>
      <c r="RUR168" s="14"/>
      <c r="RUS168" s="14"/>
      <c r="RUT168" s="14"/>
      <c r="RUU168" s="14"/>
      <c r="RUV168" s="14"/>
      <c r="RUW168" s="14"/>
      <c r="RUX168" s="14"/>
      <c r="RUY168" s="14"/>
      <c r="RUZ168" s="14"/>
      <c r="RVA168" s="14"/>
      <c r="RVB168" s="14"/>
      <c r="RVC168" s="14"/>
      <c r="RVD168" s="14"/>
      <c r="RVE168" s="14"/>
      <c r="RVF168" s="14"/>
      <c r="RVG168" s="14"/>
      <c r="RVH168" s="14"/>
      <c r="RVI168" s="14"/>
      <c r="RVJ168" s="14"/>
      <c r="RVK168" s="14"/>
      <c r="RVL168" s="14"/>
      <c r="RVM168" s="14"/>
      <c r="RVN168" s="14"/>
      <c r="RVO168" s="14"/>
      <c r="RVP168" s="14"/>
      <c r="RVQ168" s="14"/>
      <c r="RVR168" s="14"/>
      <c r="RVS168" s="14"/>
      <c r="RVT168" s="14"/>
      <c r="RVU168" s="14"/>
      <c r="RVV168" s="14"/>
      <c r="RVW168" s="14"/>
      <c r="RVX168" s="14"/>
      <c r="RVY168" s="14"/>
      <c r="RVZ168" s="14"/>
      <c r="RWA168" s="14"/>
      <c r="RWB168" s="14"/>
      <c r="RWC168" s="14"/>
      <c r="RWD168" s="14"/>
      <c r="RWE168" s="14"/>
      <c r="RWF168" s="14"/>
      <c r="RWG168" s="14"/>
      <c r="RWH168" s="14"/>
      <c r="RWI168" s="14"/>
      <c r="RWJ168" s="14"/>
      <c r="RWK168" s="14"/>
      <c r="RWL168" s="14"/>
      <c r="RWM168" s="14"/>
      <c r="RWN168" s="14"/>
      <c r="RWO168" s="14"/>
      <c r="RWP168" s="14"/>
      <c r="RWQ168" s="14"/>
      <c r="RWR168" s="14"/>
      <c r="RWS168" s="14"/>
      <c r="RWT168" s="14"/>
      <c r="RWU168" s="14"/>
      <c r="RWV168" s="14"/>
      <c r="RWW168" s="14"/>
      <c r="RWX168" s="14"/>
      <c r="RWY168" s="14"/>
      <c r="RWZ168" s="14"/>
      <c r="RXA168" s="14"/>
      <c r="RXB168" s="14"/>
      <c r="RXC168" s="14"/>
      <c r="RXD168" s="14"/>
      <c r="RXE168" s="14"/>
      <c r="RXF168" s="14"/>
      <c r="RXG168" s="14"/>
      <c r="RXH168" s="14"/>
      <c r="RXI168" s="14"/>
      <c r="RXJ168" s="14"/>
      <c r="RXK168" s="14"/>
      <c r="RXL168" s="14"/>
      <c r="RXM168" s="14"/>
      <c r="RXN168" s="14"/>
      <c r="RXO168" s="14"/>
      <c r="RXP168" s="14"/>
      <c r="RXQ168" s="14"/>
      <c r="RXR168" s="14"/>
      <c r="RXS168" s="14"/>
      <c r="RXT168" s="14"/>
      <c r="RXU168" s="14"/>
      <c r="RXV168" s="14"/>
      <c r="RXW168" s="14"/>
      <c r="RXX168" s="14"/>
      <c r="RXY168" s="14"/>
      <c r="RXZ168" s="14"/>
      <c r="RYA168" s="14"/>
      <c r="RYB168" s="14"/>
      <c r="RYC168" s="14"/>
      <c r="RYD168" s="14"/>
      <c r="RYE168" s="14"/>
      <c r="RYF168" s="14"/>
      <c r="RYG168" s="14"/>
      <c r="RYH168" s="14"/>
      <c r="RYI168" s="14"/>
      <c r="RYJ168" s="14"/>
      <c r="RYK168" s="14"/>
      <c r="RYL168" s="14"/>
      <c r="RYM168" s="14"/>
      <c r="RYN168" s="14"/>
      <c r="RYO168" s="14"/>
      <c r="RYP168" s="14"/>
      <c r="RYQ168" s="14"/>
      <c r="RYR168" s="14"/>
      <c r="RYS168" s="14"/>
      <c r="RYT168" s="14"/>
      <c r="RYU168" s="14"/>
      <c r="RYV168" s="14"/>
      <c r="RYW168" s="14"/>
      <c r="RYX168" s="14"/>
      <c r="RYY168" s="14"/>
      <c r="RYZ168" s="14"/>
      <c r="RZA168" s="14"/>
      <c r="RZB168" s="14"/>
      <c r="RZC168" s="14"/>
      <c r="RZD168" s="14"/>
      <c r="RZE168" s="14"/>
      <c r="RZF168" s="14"/>
      <c r="RZG168" s="14"/>
      <c r="RZH168" s="14"/>
      <c r="RZI168" s="14"/>
      <c r="RZJ168" s="14"/>
      <c r="RZK168" s="14"/>
      <c r="RZL168" s="14"/>
      <c r="RZM168" s="14"/>
      <c r="RZN168" s="14"/>
      <c r="RZO168" s="14"/>
      <c r="RZP168" s="14"/>
      <c r="RZQ168" s="14"/>
      <c r="RZR168" s="14"/>
      <c r="RZS168" s="14"/>
      <c r="RZT168" s="14"/>
      <c r="RZU168" s="14"/>
      <c r="RZV168" s="14"/>
      <c r="RZW168" s="14"/>
      <c r="RZX168" s="14"/>
      <c r="RZY168" s="14"/>
      <c r="RZZ168" s="14"/>
      <c r="SAA168" s="14"/>
      <c r="SAB168" s="14"/>
      <c r="SAC168" s="14"/>
      <c r="SAD168" s="14"/>
      <c r="SAE168" s="14"/>
      <c r="SAF168" s="14"/>
      <c r="SAG168" s="14"/>
      <c r="SAH168" s="14"/>
      <c r="SAI168" s="14"/>
      <c r="SAJ168" s="14"/>
      <c r="SAK168" s="14"/>
      <c r="SAL168" s="14"/>
      <c r="SAM168" s="14"/>
      <c r="SAN168" s="14"/>
      <c r="SAO168" s="14"/>
      <c r="SAP168" s="14"/>
      <c r="SAQ168" s="14"/>
      <c r="SAR168" s="14"/>
      <c r="SAS168" s="14"/>
      <c r="SAT168" s="14"/>
      <c r="SAU168" s="14"/>
      <c r="SAV168" s="14"/>
      <c r="SAW168" s="14"/>
      <c r="SAX168" s="14"/>
      <c r="SAY168" s="14"/>
      <c r="SAZ168" s="14"/>
      <c r="SBA168" s="14"/>
      <c r="SBB168" s="14"/>
      <c r="SBC168" s="14"/>
      <c r="SBD168" s="14"/>
      <c r="SBE168" s="14"/>
      <c r="SBF168" s="14"/>
      <c r="SBG168" s="14"/>
      <c r="SBH168" s="14"/>
      <c r="SBI168" s="14"/>
      <c r="SBJ168" s="14"/>
      <c r="SBK168" s="14"/>
      <c r="SBL168" s="14"/>
      <c r="SBM168" s="14"/>
      <c r="SBN168" s="14"/>
      <c r="SBO168" s="14"/>
      <c r="SBP168" s="14"/>
      <c r="SBQ168" s="14"/>
      <c r="SBR168" s="14"/>
      <c r="SBS168" s="14"/>
      <c r="SBT168" s="14"/>
      <c r="SBU168" s="14"/>
      <c r="SBV168" s="14"/>
      <c r="SBW168" s="14"/>
      <c r="SBX168" s="14"/>
      <c r="SBY168" s="14"/>
      <c r="SBZ168" s="14"/>
      <c r="SCA168" s="14"/>
      <c r="SCB168" s="14"/>
      <c r="SCC168" s="14"/>
      <c r="SCD168" s="14"/>
      <c r="SCE168" s="14"/>
      <c r="SCF168" s="14"/>
      <c r="SCG168" s="14"/>
      <c r="SCH168" s="14"/>
      <c r="SCI168" s="14"/>
      <c r="SCJ168" s="14"/>
      <c r="SCK168" s="14"/>
      <c r="SCL168" s="14"/>
      <c r="SCM168" s="14"/>
      <c r="SCN168" s="14"/>
      <c r="SCO168" s="14"/>
      <c r="SCP168" s="14"/>
      <c r="SCQ168" s="14"/>
      <c r="SCR168" s="14"/>
      <c r="SCS168" s="14"/>
      <c r="SCT168" s="14"/>
      <c r="SCU168" s="14"/>
      <c r="SCV168" s="14"/>
      <c r="SCW168" s="14"/>
      <c r="SCX168" s="14"/>
      <c r="SCY168" s="14"/>
      <c r="SCZ168" s="14"/>
      <c r="SDA168" s="14"/>
      <c r="SDB168" s="14"/>
      <c r="SDC168" s="14"/>
      <c r="SDD168" s="14"/>
      <c r="SDE168" s="14"/>
      <c r="SDF168" s="14"/>
      <c r="SDG168" s="14"/>
      <c r="SDH168" s="14"/>
      <c r="SDI168" s="14"/>
      <c r="SDJ168" s="14"/>
      <c r="SDK168" s="14"/>
      <c r="SDL168" s="14"/>
      <c r="SDM168" s="14"/>
      <c r="SDN168" s="14"/>
      <c r="SDO168" s="14"/>
      <c r="SDP168" s="14"/>
      <c r="SDQ168" s="14"/>
      <c r="SDR168" s="14"/>
      <c r="SDS168" s="14"/>
      <c r="SDT168" s="14"/>
      <c r="SDU168" s="14"/>
      <c r="SDV168" s="14"/>
      <c r="SDW168" s="14"/>
      <c r="SDX168" s="14"/>
      <c r="SDY168" s="14"/>
      <c r="SDZ168" s="14"/>
      <c r="SEA168" s="14"/>
      <c r="SEB168" s="14"/>
      <c r="SEC168" s="14"/>
      <c r="SED168" s="14"/>
      <c r="SEE168" s="14"/>
      <c r="SEF168" s="14"/>
      <c r="SEG168" s="14"/>
      <c r="SEH168" s="14"/>
      <c r="SEI168" s="14"/>
      <c r="SEJ168" s="14"/>
      <c r="SEK168" s="14"/>
      <c r="SEL168" s="14"/>
      <c r="SEM168" s="14"/>
      <c r="SEN168" s="14"/>
      <c r="SEO168" s="14"/>
      <c r="SEP168" s="14"/>
      <c r="SEQ168" s="14"/>
      <c r="SER168" s="14"/>
      <c r="SES168" s="14"/>
      <c r="SET168" s="14"/>
      <c r="SEU168" s="14"/>
      <c r="SEV168" s="14"/>
      <c r="SEW168" s="14"/>
      <c r="SEX168" s="14"/>
      <c r="SEY168" s="14"/>
      <c r="SEZ168" s="14"/>
      <c r="SFA168" s="14"/>
      <c r="SFB168" s="14"/>
      <c r="SFC168" s="14"/>
      <c r="SFD168" s="14"/>
      <c r="SFE168" s="14"/>
      <c r="SFF168" s="14"/>
      <c r="SFG168" s="14"/>
      <c r="SFH168" s="14"/>
      <c r="SFI168" s="14"/>
      <c r="SFJ168" s="14"/>
      <c r="SFK168" s="14"/>
      <c r="SFL168" s="14"/>
      <c r="SFM168" s="14"/>
      <c r="SFN168" s="14"/>
      <c r="SFO168" s="14"/>
      <c r="SFP168" s="14"/>
      <c r="SFQ168" s="14"/>
      <c r="SFR168" s="14"/>
      <c r="SFS168" s="14"/>
      <c r="SFT168" s="14"/>
      <c r="SFU168" s="14"/>
      <c r="SFV168" s="14"/>
      <c r="SFW168" s="14"/>
      <c r="SFX168" s="14"/>
      <c r="SFY168" s="14"/>
      <c r="SFZ168" s="14"/>
      <c r="SGA168" s="14"/>
      <c r="SGB168" s="14"/>
      <c r="SGC168" s="14"/>
      <c r="SGD168" s="14"/>
      <c r="SGE168" s="14"/>
      <c r="SGF168" s="14"/>
      <c r="SGG168" s="14"/>
      <c r="SGH168" s="14"/>
      <c r="SGI168" s="14"/>
      <c r="SGJ168" s="14"/>
      <c r="SGK168" s="14"/>
      <c r="SGL168" s="14"/>
      <c r="SGM168" s="14"/>
      <c r="SGN168" s="14"/>
      <c r="SGO168" s="14"/>
      <c r="SGP168" s="14"/>
      <c r="SGQ168" s="14"/>
      <c r="SGR168" s="14"/>
      <c r="SGS168" s="14"/>
      <c r="SGT168" s="14"/>
      <c r="SGU168" s="14"/>
      <c r="SGV168" s="14"/>
      <c r="SGW168" s="14"/>
      <c r="SGX168" s="14"/>
      <c r="SGY168" s="14"/>
      <c r="SGZ168" s="14"/>
      <c r="SHA168" s="14"/>
      <c r="SHB168" s="14"/>
      <c r="SHC168" s="14"/>
      <c r="SHD168" s="14"/>
      <c r="SHE168" s="14"/>
      <c r="SHF168" s="14"/>
      <c r="SHG168" s="14"/>
      <c r="SHH168" s="14"/>
      <c r="SHI168" s="14"/>
      <c r="SHJ168" s="14"/>
      <c r="SHK168" s="14"/>
      <c r="SHL168" s="14"/>
      <c r="SHM168" s="14"/>
      <c r="SHN168" s="14"/>
      <c r="SHO168" s="14"/>
      <c r="SHP168" s="14"/>
      <c r="SHQ168" s="14"/>
      <c r="SHR168" s="14"/>
      <c r="SHS168" s="14"/>
      <c r="SHT168" s="14"/>
      <c r="SHU168" s="14"/>
      <c r="SHV168" s="14"/>
      <c r="SHW168" s="14"/>
      <c r="SHX168" s="14"/>
      <c r="SHY168" s="14"/>
      <c r="SHZ168" s="14"/>
      <c r="SIA168" s="14"/>
      <c r="SIB168" s="14"/>
      <c r="SIC168" s="14"/>
      <c r="SID168" s="14"/>
      <c r="SIE168" s="14"/>
      <c r="SIF168" s="14"/>
      <c r="SIG168" s="14"/>
      <c r="SIH168" s="14"/>
      <c r="SII168" s="14"/>
      <c r="SIJ168" s="14"/>
      <c r="SIK168" s="14"/>
      <c r="SIL168" s="14"/>
      <c r="SIM168" s="14"/>
      <c r="SIN168" s="14"/>
      <c r="SIO168" s="14"/>
      <c r="SIP168" s="14"/>
      <c r="SIQ168" s="14"/>
      <c r="SIR168" s="14"/>
      <c r="SIS168" s="14"/>
      <c r="SIT168" s="14"/>
      <c r="SIU168" s="14"/>
      <c r="SIV168" s="14"/>
      <c r="SIW168" s="14"/>
      <c r="SIX168" s="14"/>
      <c r="SIY168" s="14"/>
      <c r="SIZ168" s="14"/>
      <c r="SJA168" s="14"/>
      <c r="SJB168" s="14"/>
      <c r="SJC168" s="14"/>
      <c r="SJD168" s="14"/>
      <c r="SJE168" s="14"/>
      <c r="SJF168" s="14"/>
      <c r="SJG168" s="14"/>
      <c r="SJH168" s="14"/>
      <c r="SJI168" s="14"/>
      <c r="SJJ168" s="14"/>
      <c r="SJK168" s="14"/>
      <c r="SJL168" s="14"/>
      <c r="SJM168" s="14"/>
      <c r="SJN168" s="14"/>
      <c r="SJO168" s="14"/>
      <c r="SJP168" s="14"/>
      <c r="SJQ168" s="14"/>
      <c r="SJR168" s="14"/>
      <c r="SJS168" s="14"/>
      <c r="SJT168" s="14"/>
      <c r="SJU168" s="14"/>
      <c r="SJV168" s="14"/>
      <c r="SJW168" s="14"/>
      <c r="SJX168" s="14"/>
      <c r="SJY168" s="14"/>
      <c r="SJZ168" s="14"/>
      <c r="SKA168" s="14"/>
      <c r="SKB168" s="14"/>
      <c r="SKC168" s="14"/>
      <c r="SKD168" s="14"/>
      <c r="SKE168" s="14"/>
      <c r="SKF168" s="14"/>
      <c r="SKG168" s="14"/>
      <c r="SKH168" s="14"/>
      <c r="SKI168" s="14"/>
      <c r="SKJ168" s="14"/>
      <c r="SKK168" s="14"/>
      <c r="SKL168" s="14"/>
      <c r="SKM168" s="14"/>
      <c r="SKN168" s="14"/>
      <c r="SKO168" s="14"/>
      <c r="SKP168" s="14"/>
      <c r="SKQ168" s="14"/>
      <c r="SKR168" s="14"/>
      <c r="SKS168" s="14"/>
      <c r="SKT168" s="14"/>
      <c r="SKU168" s="14"/>
      <c r="SKV168" s="14"/>
      <c r="SKW168" s="14"/>
      <c r="SKX168" s="14"/>
      <c r="SKY168" s="14"/>
      <c r="SKZ168" s="14"/>
      <c r="SLA168" s="14"/>
      <c r="SLB168" s="14"/>
      <c r="SLC168" s="14"/>
      <c r="SLD168" s="14"/>
      <c r="SLE168" s="14"/>
      <c r="SLF168" s="14"/>
      <c r="SLG168" s="14"/>
      <c r="SLH168" s="14"/>
      <c r="SLI168" s="14"/>
      <c r="SLJ168" s="14"/>
      <c r="SLK168" s="14"/>
      <c r="SLL168" s="14"/>
      <c r="SLM168" s="14"/>
      <c r="SLN168" s="14"/>
      <c r="SLO168" s="14"/>
      <c r="SLP168" s="14"/>
      <c r="SLQ168" s="14"/>
      <c r="SLR168" s="14"/>
      <c r="SLS168" s="14"/>
      <c r="SLT168" s="14"/>
      <c r="SLU168" s="14"/>
      <c r="SLV168" s="14"/>
      <c r="SLW168" s="14"/>
      <c r="SLX168" s="14"/>
      <c r="SLY168" s="14"/>
      <c r="SLZ168" s="14"/>
      <c r="SMA168" s="14"/>
      <c r="SMB168" s="14"/>
      <c r="SMC168" s="14"/>
      <c r="SMD168" s="14"/>
      <c r="SME168" s="14"/>
      <c r="SMF168" s="14"/>
      <c r="SMG168" s="14"/>
      <c r="SMH168" s="14"/>
      <c r="SMI168" s="14"/>
      <c r="SMJ168" s="14"/>
      <c r="SMK168" s="14"/>
      <c r="SML168" s="14"/>
      <c r="SMM168" s="14"/>
      <c r="SMN168" s="14"/>
      <c r="SMO168" s="14"/>
      <c r="SMP168" s="14"/>
      <c r="SMQ168" s="14"/>
      <c r="SMR168" s="14"/>
      <c r="SMS168" s="14"/>
      <c r="SMT168" s="14"/>
      <c r="SMU168" s="14"/>
      <c r="SMV168" s="14"/>
      <c r="SMW168" s="14"/>
      <c r="SMX168" s="14"/>
      <c r="SMY168" s="14"/>
      <c r="SMZ168" s="14"/>
      <c r="SNA168" s="14"/>
      <c r="SNB168" s="14"/>
      <c r="SNC168" s="14"/>
      <c r="SND168" s="14"/>
      <c r="SNE168" s="14"/>
      <c r="SNF168" s="14"/>
      <c r="SNG168" s="14"/>
      <c r="SNH168" s="14"/>
      <c r="SNI168" s="14"/>
      <c r="SNJ168" s="14"/>
      <c r="SNK168" s="14"/>
      <c r="SNL168" s="14"/>
      <c r="SNM168" s="14"/>
      <c r="SNN168" s="14"/>
      <c r="SNO168" s="14"/>
      <c r="SNP168" s="14"/>
      <c r="SNQ168" s="14"/>
      <c r="SNR168" s="14"/>
      <c r="SNS168" s="14"/>
      <c r="SNT168" s="14"/>
      <c r="SNU168" s="14"/>
      <c r="SNV168" s="14"/>
      <c r="SNW168" s="14"/>
      <c r="SNX168" s="14"/>
      <c r="SNY168" s="14"/>
      <c r="SNZ168" s="14"/>
      <c r="SOA168" s="14"/>
      <c r="SOB168" s="14"/>
      <c r="SOC168" s="14"/>
      <c r="SOD168" s="14"/>
      <c r="SOE168" s="14"/>
      <c r="SOF168" s="14"/>
      <c r="SOG168" s="14"/>
      <c r="SOH168" s="14"/>
      <c r="SOI168" s="14"/>
      <c r="SOJ168" s="14"/>
      <c r="SOK168" s="14"/>
      <c r="SOL168" s="14"/>
      <c r="SOM168" s="14"/>
      <c r="SON168" s="14"/>
      <c r="SOO168" s="14"/>
      <c r="SOP168" s="14"/>
      <c r="SOQ168" s="14"/>
      <c r="SOR168" s="14"/>
      <c r="SOS168" s="14"/>
      <c r="SOT168" s="14"/>
      <c r="SOU168" s="14"/>
      <c r="SOV168" s="14"/>
      <c r="SOW168" s="14"/>
      <c r="SOX168" s="14"/>
      <c r="SOY168" s="14"/>
      <c r="SOZ168" s="14"/>
      <c r="SPA168" s="14"/>
      <c r="SPB168" s="14"/>
      <c r="SPC168" s="14"/>
      <c r="SPD168" s="14"/>
      <c r="SPE168" s="14"/>
      <c r="SPF168" s="14"/>
      <c r="SPG168" s="14"/>
      <c r="SPH168" s="14"/>
      <c r="SPI168" s="14"/>
      <c r="SPJ168" s="14"/>
      <c r="SPK168" s="14"/>
      <c r="SPL168" s="14"/>
      <c r="SPM168" s="14"/>
      <c r="SPN168" s="14"/>
      <c r="SPO168" s="14"/>
      <c r="SPP168" s="14"/>
      <c r="SPQ168" s="14"/>
      <c r="SPR168" s="14"/>
      <c r="SPS168" s="14"/>
      <c r="SPT168" s="14"/>
      <c r="SPU168" s="14"/>
      <c r="SPV168" s="14"/>
      <c r="SPW168" s="14"/>
      <c r="SPX168" s="14"/>
      <c r="SPY168" s="14"/>
      <c r="SPZ168" s="14"/>
      <c r="SQA168" s="14"/>
      <c r="SQB168" s="14"/>
      <c r="SQC168" s="14"/>
      <c r="SQD168" s="14"/>
      <c r="SQE168" s="14"/>
      <c r="SQF168" s="14"/>
      <c r="SQG168" s="14"/>
      <c r="SQH168" s="14"/>
      <c r="SQI168" s="14"/>
      <c r="SQJ168" s="14"/>
      <c r="SQK168" s="14"/>
      <c r="SQL168" s="14"/>
      <c r="SQM168" s="14"/>
      <c r="SQN168" s="14"/>
      <c r="SQO168" s="14"/>
      <c r="SQP168" s="14"/>
      <c r="SQQ168" s="14"/>
      <c r="SQR168" s="14"/>
      <c r="SQS168" s="14"/>
      <c r="SQT168" s="14"/>
      <c r="SQU168" s="14"/>
      <c r="SQV168" s="14"/>
      <c r="SQW168" s="14"/>
      <c r="SQX168" s="14"/>
      <c r="SQY168" s="14"/>
      <c r="SQZ168" s="14"/>
      <c r="SRA168" s="14"/>
      <c r="SRB168" s="14"/>
      <c r="SRC168" s="14"/>
      <c r="SRD168" s="14"/>
      <c r="SRE168" s="14"/>
      <c r="SRF168" s="14"/>
      <c r="SRG168" s="14"/>
      <c r="SRH168" s="14"/>
      <c r="SRI168" s="14"/>
      <c r="SRJ168" s="14"/>
      <c r="SRK168" s="14"/>
      <c r="SRL168" s="14"/>
      <c r="SRM168" s="14"/>
      <c r="SRN168" s="14"/>
      <c r="SRO168" s="14"/>
      <c r="SRP168" s="14"/>
      <c r="SRQ168" s="14"/>
      <c r="SRR168" s="14"/>
      <c r="SRS168" s="14"/>
      <c r="SRT168" s="14"/>
      <c r="SRU168" s="14"/>
      <c r="SRV168" s="14"/>
      <c r="SRW168" s="14"/>
      <c r="SRX168" s="14"/>
      <c r="SRY168" s="14"/>
      <c r="SRZ168" s="14"/>
      <c r="SSA168" s="14"/>
      <c r="SSB168" s="14"/>
      <c r="SSC168" s="14"/>
      <c r="SSD168" s="14"/>
      <c r="SSE168" s="14"/>
      <c r="SSF168" s="14"/>
      <c r="SSG168" s="14"/>
      <c r="SSH168" s="14"/>
      <c r="SSI168" s="14"/>
      <c r="SSJ168" s="14"/>
      <c r="SSK168" s="14"/>
      <c r="SSL168" s="14"/>
      <c r="SSM168" s="14"/>
      <c r="SSN168" s="14"/>
      <c r="SSO168" s="14"/>
      <c r="SSP168" s="14"/>
      <c r="SSQ168" s="14"/>
      <c r="SSR168" s="14"/>
      <c r="SSS168" s="14"/>
      <c r="SST168" s="14"/>
      <c r="SSU168" s="14"/>
      <c r="SSV168" s="14"/>
      <c r="SSW168" s="14"/>
      <c r="SSX168" s="14"/>
      <c r="SSY168" s="14"/>
      <c r="SSZ168" s="14"/>
      <c r="STA168" s="14"/>
      <c r="STB168" s="14"/>
      <c r="STC168" s="14"/>
      <c r="STD168" s="14"/>
      <c r="STE168" s="14"/>
      <c r="STF168" s="14"/>
      <c r="STG168" s="14"/>
      <c r="STH168" s="14"/>
      <c r="STI168" s="14"/>
      <c r="STJ168" s="14"/>
      <c r="STK168" s="14"/>
      <c r="STL168" s="14"/>
      <c r="STM168" s="14"/>
      <c r="STN168" s="14"/>
      <c r="STO168" s="14"/>
      <c r="STP168" s="14"/>
      <c r="STQ168" s="14"/>
      <c r="STR168" s="14"/>
      <c r="STS168" s="14"/>
      <c r="STT168" s="14"/>
      <c r="STU168" s="14"/>
      <c r="STV168" s="14"/>
      <c r="STW168" s="14"/>
      <c r="STX168" s="14"/>
      <c r="STY168" s="14"/>
      <c r="STZ168" s="14"/>
      <c r="SUA168" s="14"/>
      <c r="SUB168" s="14"/>
      <c r="SUC168" s="14"/>
      <c r="SUD168" s="14"/>
      <c r="SUE168" s="14"/>
      <c r="SUF168" s="14"/>
      <c r="SUG168" s="14"/>
      <c r="SUH168" s="14"/>
      <c r="SUI168" s="14"/>
      <c r="SUJ168" s="14"/>
      <c r="SUK168" s="14"/>
      <c r="SUL168" s="14"/>
      <c r="SUM168" s="14"/>
      <c r="SUN168" s="14"/>
      <c r="SUO168" s="14"/>
      <c r="SUP168" s="14"/>
      <c r="SUQ168" s="14"/>
      <c r="SUR168" s="14"/>
      <c r="SUS168" s="14"/>
      <c r="SUT168" s="14"/>
      <c r="SUU168" s="14"/>
      <c r="SUV168" s="14"/>
      <c r="SUW168" s="14"/>
      <c r="SUX168" s="14"/>
      <c r="SUY168" s="14"/>
      <c r="SUZ168" s="14"/>
      <c r="SVA168" s="14"/>
      <c r="SVB168" s="14"/>
      <c r="SVC168" s="14"/>
      <c r="SVD168" s="14"/>
      <c r="SVE168" s="14"/>
      <c r="SVF168" s="14"/>
      <c r="SVG168" s="14"/>
      <c r="SVH168" s="14"/>
      <c r="SVI168" s="14"/>
      <c r="SVJ168" s="14"/>
      <c r="SVK168" s="14"/>
      <c r="SVL168" s="14"/>
      <c r="SVM168" s="14"/>
      <c r="SVN168" s="14"/>
      <c r="SVO168" s="14"/>
      <c r="SVP168" s="14"/>
      <c r="SVQ168" s="14"/>
      <c r="SVR168" s="14"/>
      <c r="SVS168" s="14"/>
      <c r="SVT168" s="14"/>
      <c r="SVU168" s="14"/>
      <c r="SVV168" s="14"/>
      <c r="SVW168" s="14"/>
      <c r="SVX168" s="14"/>
      <c r="SVY168" s="14"/>
      <c r="SVZ168" s="14"/>
      <c r="SWA168" s="14"/>
      <c r="SWB168" s="14"/>
      <c r="SWC168" s="14"/>
      <c r="SWD168" s="14"/>
      <c r="SWE168" s="14"/>
      <c r="SWF168" s="14"/>
      <c r="SWG168" s="14"/>
      <c r="SWH168" s="14"/>
      <c r="SWI168" s="14"/>
      <c r="SWJ168" s="14"/>
      <c r="SWK168" s="14"/>
      <c r="SWL168" s="14"/>
      <c r="SWM168" s="14"/>
      <c r="SWN168" s="14"/>
      <c r="SWO168" s="14"/>
      <c r="SWP168" s="14"/>
      <c r="SWQ168" s="14"/>
      <c r="SWR168" s="14"/>
      <c r="SWS168" s="14"/>
      <c r="SWT168" s="14"/>
      <c r="SWU168" s="14"/>
      <c r="SWV168" s="14"/>
      <c r="SWW168" s="14"/>
      <c r="SWX168" s="14"/>
      <c r="SWY168" s="14"/>
      <c r="SWZ168" s="14"/>
      <c r="SXA168" s="14"/>
      <c r="SXB168" s="14"/>
      <c r="SXC168" s="14"/>
      <c r="SXD168" s="14"/>
      <c r="SXE168" s="14"/>
      <c r="SXF168" s="14"/>
      <c r="SXG168" s="14"/>
      <c r="SXH168" s="14"/>
      <c r="SXI168" s="14"/>
      <c r="SXJ168" s="14"/>
      <c r="SXK168" s="14"/>
      <c r="SXL168" s="14"/>
      <c r="SXM168" s="14"/>
      <c r="SXN168" s="14"/>
      <c r="SXO168" s="14"/>
      <c r="SXP168" s="14"/>
      <c r="SXQ168" s="14"/>
      <c r="SXR168" s="14"/>
      <c r="SXS168" s="14"/>
      <c r="SXT168" s="14"/>
      <c r="SXU168" s="14"/>
      <c r="SXV168" s="14"/>
      <c r="SXW168" s="14"/>
      <c r="SXX168" s="14"/>
      <c r="SXY168" s="14"/>
      <c r="SXZ168" s="14"/>
      <c r="SYA168" s="14"/>
      <c r="SYB168" s="14"/>
      <c r="SYC168" s="14"/>
      <c r="SYD168" s="14"/>
      <c r="SYE168" s="14"/>
      <c r="SYF168" s="14"/>
      <c r="SYG168" s="14"/>
      <c r="SYH168" s="14"/>
      <c r="SYI168" s="14"/>
      <c r="SYJ168" s="14"/>
      <c r="SYK168" s="14"/>
      <c r="SYL168" s="14"/>
      <c r="SYM168" s="14"/>
      <c r="SYN168" s="14"/>
      <c r="SYO168" s="14"/>
      <c r="SYP168" s="14"/>
      <c r="SYQ168" s="14"/>
      <c r="SYR168" s="14"/>
      <c r="SYS168" s="14"/>
      <c r="SYT168" s="14"/>
      <c r="SYU168" s="14"/>
      <c r="SYV168" s="14"/>
      <c r="SYW168" s="14"/>
      <c r="SYX168" s="14"/>
      <c r="SYY168" s="14"/>
      <c r="SYZ168" s="14"/>
      <c r="SZA168" s="14"/>
      <c r="SZB168" s="14"/>
      <c r="SZC168" s="14"/>
      <c r="SZD168" s="14"/>
      <c r="SZE168" s="14"/>
      <c r="SZF168" s="14"/>
      <c r="SZG168" s="14"/>
      <c r="SZH168" s="14"/>
      <c r="SZI168" s="14"/>
      <c r="SZJ168" s="14"/>
      <c r="SZK168" s="14"/>
      <c r="SZL168" s="14"/>
      <c r="SZM168" s="14"/>
      <c r="SZN168" s="14"/>
      <c r="SZO168" s="14"/>
      <c r="SZP168" s="14"/>
      <c r="SZQ168" s="14"/>
      <c r="SZR168" s="14"/>
      <c r="SZS168" s="14"/>
      <c r="SZT168" s="14"/>
      <c r="SZU168" s="14"/>
      <c r="SZV168" s="14"/>
      <c r="SZW168" s="14"/>
      <c r="SZX168" s="14"/>
      <c r="SZY168" s="14"/>
      <c r="SZZ168" s="14"/>
      <c r="TAA168" s="14"/>
      <c r="TAB168" s="14"/>
      <c r="TAC168" s="14"/>
      <c r="TAD168" s="14"/>
      <c r="TAE168" s="14"/>
      <c r="TAF168" s="14"/>
      <c r="TAG168" s="14"/>
      <c r="TAH168" s="14"/>
      <c r="TAI168" s="14"/>
      <c r="TAJ168" s="14"/>
      <c r="TAK168" s="14"/>
      <c r="TAL168" s="14"/>
      <c r="TAM168" s="14"/>
      <c r="TAN168" s="14"/>
      <c r="TAO168" s="14"/>
      <c r="TAP168" s="14"/>
      <c r="TAQ168" s="14"/>
      <c r="TAR168" s="14"/>
      <c r="TAS168" s="14"/>
      <c r="TAT168" s="14"/>
      <c r="TAU168" s="14"/>
      <c r="TAV168" s="14"/>
      <c r="TAW168" s="14"/>
      <c r="TAX168" s="14"/>
      <c r="TAY168" s="14"/>
      <c r="TAZ168" s="14"/>
      <c r="TBA168" s="14"/>
      <c r="TBB168" s="14"/>
      <c r="TBC168" s="14"/>
      <c r="TBD168" s="14"/>
      <c r="TBE168" s="14"/>
      <c r="TBF168" s="14"/>
      <c r="TBG168" s="14"/>
      <c r="TBH168" s="14"/>
      <c r="TBI168" s="14"/>
      <c r="TBJ168" s="14"/>
      <c r="TBK168" s="14"/>
      <c r="TBL168" s="14"/>
      <c r="TBM168" s="14"/>
      <c r="TBN168" s="14"/>
      <c r="TBO168" s="14"/>
      <c r="TBP168" s="14"/>
      <c r="TBQ168" s="14"/>
      <c r="TBR168" s="14"/>
      <c r="TBS168" s="14"/>
      <c r="TBT168" s="14"/>
      <c r="TBU168" s="14"/>
      <c r="TBV168" s="14"/>
      <c r="TBW168" s="14"/>
      <c r="TBX168" s="14"/>
      <c r="TBY168" s="14"/>
      <c r="TBZ168" s="14"/>
      <c r="TCA168" s="14"/>
      <c r="TCB168" s="14"/>
      <c r="TCC168" s="14"/>
      <c r="TCD168" s="14"/>
      <c r="TCE168" s="14"/>
      <c r="TCF168" s="14"/>
      <c r="TCG168" s="14"/>
      <c r="TCH168" s="14"/>
      <c r="TCI168" s="14"/>
      <c r="TCJ168" s="14"/>
      <c r="TCK168" s="14"/>
      <c r="TCL168" s="14"/>
      <c r="TCM168" s="14"/>
      <c r="TCN168" s="14"/>
      <c r="TCO168" s="14"/>
      <c r="TCP168" s="14"/>
      <c r="TCQ168" s="14"/>
      <c r="TCR168" s="14"/>
      <c r="TCS168" s="14"/>
      <c r="TCT168" s="14"/>
      <c r="TCU168" s="14"/>
      <c r="TCV168" s="14"/>
      <c r="TCW168" s="14"/>
      <c r="TCX168" s="14"/>
      <c r="TCY168" s="14"/>
      <c r="TCZ168" s="14"/>
      <c r="TDA168" s="14"/>
      <c r="TDB168" s="14"/>
      <c r="TDC168" s="14"/>
      <c r="TDD168" s="14"/>
      <c r="TDE168" s="14"/>
      <c r="TDF168" s="14"/>
      <c r="TDG168" s="14"/>
      <c r="TDH168" s="14"/>
      <c r="TDI168" s="14"/>
      <c r="TDJ168" s="14"/>
      <c r="TDK168" s="14"/>
      <c r="TDL168" s="14"/>
      <c r="TDM168" s="14"/>
      <c r="TDN168" s="14"/>
      <c r="TDO168" s="14"/>
      <c r="TDP168" s="14"/>
      <c r="TDQ168" s="14"/>
      <c r="TDR168" s="14"/>
      <c r="TDS168" s="14"/>
      <c r="TDT168" s="14"/>
      <c r="TDU168" s="14"/>
      <c r="TDV168" s="14"/>
      <c r="TDW168" s="14"/>
      <c r="TDX168" s="14"/>
      <c r="TDY168" s="14"/>
      <c r="TDZ168" s="14"/>
      <c r="TEA168" s="14"/>
      <c r="TEB168" s="14"/>
      <c r="TEC168" s="14"/>
      <c r="TED168" s="14"/>
      <c r="TEE168" s="14"/>
      <c r="TEF168" s="14"/>
      <c r="TEG168" s="14"/>
      <c r="TEH168" s="14"/>
      <c r="TEI168" s="14"/>
      <c r="TEJ168" s="14"/>
      <c r="TEK168" s="14"/>
      <c r="TEL168" s="14"/>
      <c r="TEM168" s="14"/>
      <c r="TEN168" s="14"/>
      <c r="TEO168" s="14"/>
      <c r="TEP168" s="14"/>
      <c r="TEQ168" s="14"/>
      <c r="TER168" s="14"/>
      <c r="TES168" s="14"/>
      <c r="TET168" s="14"/>
      <c r="TEU168" s="14"/>
      <c r="TEV168" s="14"/>
      <c r="TEW168" s="14"/>
      <c r="TEX168" s="14"/>
      <c r="TEY168" s="14"/>
      <c r="TEZ168" s="14"/>
      <c r="TFA168" s="14"/>
      <c r="TFB168" s="14"/>
      <c r="TFC168" s="14"/>
      <c r="TFD168" s="14"/>
      <c r="TFE168" s="14"/>
      <c r="TFF168" s="14"/>
      <c r="TFG168" s="14"/>
      <c r="TFH168" s="14"/>
      <c r="TFI168" s="14"/>
      <c r="TFJ168" s="14"/>
      <c r="TFK168" s="14"/>
      <c r="TFL168" s="14"/>
      <c r="TFM168" s="14"/>
      <c r="TFN168" s="14"/>
      <c r="TFO168" s="14"/>
      <c r="TFP168" s="14"/>
      <c r="TFQ168" s="14"/>
      <c r="TFR168" s="14"/>
      <c r="TFS168" s="14"/>
      <c r="TFT168" s="14"/>
      <c r="TFU168" s="14"/>
      <c r="TFV168" s="14"/>
      <c r="TFW168" s="14"/>
      <c r="TFX168" s="14"/>
      <c r="TFY168" s="14"/>
      <c r="TFZ168" s="14"/>
      <c r="TGA168" s="14"/>
      <c r="TGB168" s="14"/>
      <c r="TGC168" s="14"/>
      <c r="TGD168" s="14"/>
      <c r="TGE168" s="14"/>
      <c r="TGF168" s="14"/>
      <c r="TGG168" s="14"/>
      <c r="TGH168" s="14"/>
      <c r="TGI168" s="14"/>
      <c r="TGJ168" s="14"/>
      <c r="TGK168" s="14"/>
      <c r="TGL168" s="14"/>
      <c r="TGM168" s="14"/>
      <c r="TGN168" s="14"/>
      <c r="TGO168" s="14"/>
      <c r="TGP168" s="14"/>
      <c r="TGQ168" s="14"/>
      <c r="TGR168" s="14"/>
      <c r="TGS168" s="14"/>
      <c r="TGT168" s="14"/>
      <c r="TGU168" s="14"/>
      <c r="TGV168" s="14"/>
      <c r="TGW168" s="14"/>
      <c r="TGX168" s="14"/>
      <c r="TGY168" s="14"/>
      <c r="TGZ168" s="14"/>
      <c r="THA168" s="14"/>
      <c r="THB168" s="14"/>
      <c r="THC168" s="14"/>
      <c r="THD168" s="14"/>
      <c r="THE168" s="14"/>
      <c r="THF168" s="14"/>
      <c r="THG168" s="14"/>
      <c r="THH168" s="14"/>
      <c r="THI168" s="14"/>
      <c r="THJ168" s="14"/>
      <c r="THK168" s="14"/>
      <c r="THL168" s="14"/>
      <c r="THM168" s="14"/>
      <c r="THN168" s="14"/>
      <c r="THO168" s="14"/>
      <c r="THP168" s="14"/>
      <c r="THQ168" s="14"/>
      <c r="THR168" s="14"/>
      <c r="THS168" s="14"/>
      <c r="THT168" s="14"/>
      <c r="THU168" s="14"/>
      <c r="THV168" s="14"/>
      <c r="THW168" s="14"/>
      <c r="THX168" s="14"/>
      <c r="THY168" s="14"/>
      <c r="THZ168" s="14"/>
      <c r="TIA168" s="14"/>
      <c r="TIB168" s="14"/>
      <c r="TIC168" s="14"/>
      <c r="TID168" s="14"/>
      <c r="TIE168" s="14"/>
      <c r="TIF168" s="14"/>
      <c r="TIG168" s="14"/>
      <c r="TIH168" s="14"/>
      <c r="TII168" s="14"/>
      <c r="TIJ168" s="14"/>
      <c r="TIK168" s="14"/>
      <c r="TIL168" s="14"/>
      <c r="TIM168" s="14"/>
      <c r="TIN168" s="14"/>
      <c r="TIO168" s="14"/>
      <c r="TIP168" s="14"/>
      <c r="TIQ168" s="14"/>
      <c r="TIR168" s="14"/>
      <c r="TIS168" s="14"/>
      <c r="TIT168" s="14"/>
      <c r="TIU168" s="14"/>
      <c r="TIV168" s="14"/>
      <c r="TIW168" s="14"/>
      <c r="TIX168" s="14"/>
      <c r="TIY168" s="14"/>
      <c r="TIZ168" s="14"/>
      <c r="TJA168" s="14"/>
      <c r="TJB168" s="14"/>
      <c r="TJC168" s="14"/>
      <c r="TJD168" s="14"/>
      <c r="TJE168" s="14"/>
      <c r="TJF168" s="14"/>
      <c r="TJG168" s="14"/>
      <c r="TJH168" s="14"/>
      <c r="TJI168" s="14"/>
      <c r="TJJ168" s="14"/>
      <c r="TJK168" s="14"/>
      <c r="TJL168" s="14"/>
      <c r="TJM168" s="14"/>
      <c r="TJN168" s="14"/>
      <c r="TJO168" s="14"/>
      <c r="TJP168" s="14"/>
      <c r="TJQ168" s="14"/>
      <c r="TJR168" s="14"/>
      <c r="TJS168" s="14"/>
      <c r="TJT168" s="14"/>
      <c r="TJU168" s="14"/>
      <c r="TJV168" s="14"/>
      <c r="TJW168" s="14"/>
      <c r="TJX168" s="14"/>
      <c r="TJY168" s="14"/>
      <c r="TJZ168" s="14"/>
      <c r="TKA168" s="14"/>
      <c r="TKB168" s="14"/>
      <c r="TKC168" s="14"/>
      <c r="TKD168" s="14"/>
      <c r="TKE168" s="14"/>
      <c r="TKF168" s="14"/>
      <c r="TKG168" s="14"/>
      <c r="TKH168" s="14"/>
      <c r="TKI168" s="14"/>
      <c r="TKJ168" s="14"/>
      <c r="TKK168" s="14"/>
      <c r="TKL168" s="14"/>
      <c r="TKM168" s="14"/>
      <c r="TKN168" s="14"/>
      <c r="TKO168" s="14"/>
      <c r="TKP168" s="14"/>
      <c r="TKQ168" s="14"/>
      <c r="TKR168" s="14"/>
      <c r="TKS168" s="14"/>
      <c r="TKT168" s="14"/>
      <c r="TKU168" s="14"/>
      <c r="TKV168" s="14"/>
      <c r="TKW168" s="14"/>
      <c r="TKX168" s="14"/>
      <c r="TKY168" s="14"/>
      <c r="TKZ168" s="14"/>
      <c r="TLA168" s="14"/>
      <c r="TLB168" s="14"/>
      <c r="TLC168" s="14"/>
      <c r="TLD168" s="14"/>
      <c r="TLE168" s="14"/>
      <c r="TLF168" s="14"/>
      <c r="TLG168" s="14"/>
      <c r="TLH168" s="14"/>
      <c r="TLI168" s="14"/>
      <c r="TLJ168" s="14"/>
      <c r="TLK168" s="14"/>
      <c r="TLL168" s="14"/>
      <c r="TLM168" s="14"/>
      <c r="TLN168" s="14"/>
      <c r="TLO168" s="14"/>
      <c r="TLP168" s="14"/>
      <c r="TLQ168" s="14"/>
      <c r="TLR168" s="14"/>
      <c r="TLS168" s="14"/>
      <c r="TLT168" s="14"/>
      <c r="TLU168" s="14"/>
      <c r="TLV168" s="14"/>
      <c r="TLW168" s="14"/>
      <c r="TLX168" s="14"/>
      <c r="TLY168" s="14"/>
      <c r="TLZ168" s="14"/>
      <c r="TMA168" s="14"/>
      <c r="TMB168" s="14"/>
      <c r="TMC168" s="14"/>
      <c r="TMD168" s="14"/>
      <c r="TME168" s="14"/>
      <c r="TMF168" s="14"/>
      <c r="TMG168" s="14"/>
      <c r="TMH168" s="14"/>
      <c r="TMI168" s="14"/>
      <c r="TMJ168" s="14"/>
      <c r="TMK168" s="14"/>
      <c r="TML168" s="14"/>
      <c r="TMM168" s="14"/>
      <c r="TMN168" s="14"/>
      <c r="TMO168" s="14"/>
      <c r="TMP168" s="14"/>
      <c r="TMQ168" s="14"/>
      <c r="TMR168" s="14"/>
      <c r="TMS168" s="14"/>
      <c r="TMT168" s="14"/>
      <c r="TMU168" s="14"/>
      <c r="TMV168" s="14"/>
      <c r="TMW168" s="14"/>
      <c r="TMX168" s="14"/>
      <c r="TMY168" s="14"/>
      <c r="TMZ168" s="14"/>
      <c r="TNA168" s="14"/>
      <c r="TNB168" s="14"/>
      <c r="TNC168" s="14"/>
      <c r="TND168" s="14"/>
      <c r="TNE168" s="14"/>
      <c r="TNF168" s="14"/>
      <c r="TNG168" s="14"/>
      <c r="TNH168" s="14"/>
      <c r="TNI168" s="14"/>
      <c r="TNJ168" s="14"/>
      <c r="TNK168" s="14"/>
      <c r="TNL168" s="14"/>
      <c r="TNM168" s="14"/>
      <c r="TNN168" s="14"/>
      <c r="TNO168" s="14"/>
      <c r="TNP168" s="14"/>
      <c r="TNQ168" s="14"/>
      <c r="TNR168" s="14"/>
      <c r="TNS168" s="14"/>
      <c r="TNT168" s="14"/>
      <c r="TNU168" s="14"/>
      <c r="TNV168" s="14"/>
      <c r="TNW168" s="14"/>
      <c r="TNX168" s="14"/>
      <c r="TNY168" s="14"/>
      <c r="TNZ168" s="14"/>
      <c r="TOA168" s="14"/>
      <c r="TOB168" s="14"/>
      <c r="TOC168" s="14"/>
      <c r="TOD168" s="14"/>
      <c r="TOE168" s="14"/>
      <c r="TOF168" s="14"/>
      <c r="TOG168" s="14"/>
      <c r="TOH168" s="14"/>
      <c r="TOI168" s="14"/>
      <c r="TOJ168" s="14"/>
      <c r="TOK168" s="14"/>
      <c r="TOL168" s="14"/>
      <c r="TOM168" s="14"/>
      <c r="TON168" s="14"/>
      <c r="TOO168" s="14"/>
      <c r="TOP168" s="14"/>
      <c r="TOQ168" s="14"/>
      <c r="TOR168" s="14"/>
      <c r="TOS168" s="14"/>
      <c r="TOT168" s="14"/>
      <c r="TOU168" s="14"/>
      <c r="TOV168" s="14"/>
      <c r="TOW168" s="14"/>
      <c r="TOX168" s="14"/>
      <c r="TOY168" s="14"/>
      <c r="TOZ168" s="14"/>
      <c r="TPA168" s="14"/>
      <c r="TPB168" s="14"/>
      <c r="TPC168" s="14"/>
      <c r="TPD168" s="14"/>
      <c r="TPE168" s="14"/>
      <c r="TPF168" s="14"/>
      <c r="TPG168" s="14"/>
      <c r="TPH168" s="14"/>
      <c r="TPI168" s="14"/>
      <c r="TPJ168" s="14"/>
      <c r="TPK168" s="14"/>
      <c r="TPL168" s="14"/>
      <c r="TPM168" s="14"/>
      <c r="TPN168" s="14"/>
      <c r="TPO168" s="14"/>
      <c r="TPP168" s="14"/>
      <c r="TPQ168" s="14"/>
      <c r="TPR168" s="14"/>
      <c r="TPS168" s="14"/>
      <c r="TPT168" s="14"/>
      <c r="TPU168" s="14"/>
      <c r="TPV168" s="14"/>
      <c r="TPW168" s="14"/>
      <c r="TPX168" s="14"/>
      <c r="TPY168" s="14"/>
      <c r="TPZ168" s="14"/>
      <c r="TQA168" s="14"/>
      <c r="TQB168" s="14"/>
      <c r="TQC168" s="14"/>
      <c r="TQD168" s="14"/>
      <c r="TQE168" s="14"/>
      <c r="TQF168" s="14"/>
      <c r="TQG168" s="14"/>
      <c r="TQH168" s="14"/>
      <c r="TQI168" s="14"/>
      <c r="TQJ168" s="14"/>
      <c r="TQK168" s="14"/>
      <c r="TQL168" s="14"/>
      <c r="TQM168" s="14"/>
      <c r="TQN168" s="14"/>
      <c r="TQO168" s="14"/>
      <c r="TQP168" s="14"/>
      <c r="TQQ168" s="14"/>
      <c r="TQR168" s="14"/>
      <c r="TQS168" s="14"/>
      <c r="TQT168" s="14"/>
      <c r="TQU168" s="14"/>
      <c r="TQV168" s="14"/>
      <c r="TQW168" s="14"/>
      <c r="TQX168" s="14"/>
      <c r="TQY168" s="14"/>
      <c r="TQZ168" s="14"/>
      <c r="TRA168" s="14"/>
      <c r="TRB168" s="14"/>
      <c r="TRC168" s="14"/>
      <c r="TRD168" s="14"/>
      <c r="TRE168" s="14"/>
      <c r="TRF168" s="14"/>
      <c r="TRG168" s="14"/>
      <c r="TRH168" s="14"/>
      <c r="TRI168" s="14"/>
      <c r="TRJ168" s="14"/>
      <c r="TRK168" s="14"/>
      <c r="TRL168" s="14"/>
      <c r="TRM168" s="14"/>
      <c r="TRN168" s="14"/>
      <c r="TRO168" s="14"/>
      <c r="TRP168" s="14"/>
      <c r="TRQ168" s="14"/>
      <c r="TRR168" s="14"/>
      <c r="TRS168" s="14"/>
      <c r="TRT168" s="14"/>
      <c r="TRU168" s="14"/>
      <c r="TRV168" s="14"/>
      <c r="TRW168" s="14"/>
      <c r="TRX168" s="14"/>
      <c r="TRY168" s="14"/>
      <c r="TRZ168" s="14"/>
      <c r="TSA168" s="14"/>
      <c r="TSB168" s="14"/>
      <c r="TSC168" s="14"/>
      <c r="TSD168" s="14"/>
      <c r="TSE168" s="14"/>
      <c r="TSF168" s="14"/>
      <c r="TSG168" s="14"/>
      <c r="TSH168" s="14"/>
      <c r="TSI168" s="14"/>
      <c r="TSJ168" s="14"/>
      <c r="TSK168" s="14"/>
      <c r="TSL168" s="14"/>
      <c r="TSM168" s="14"/>
      <c r="TSN168" s="14"/>
      <c r="TSO168" s="14"/>
      <c r="TSP168" s="14"/>
      <c r="TSQ168" s="14"/>
      <c r="TSR168" s="14"/>
      <c r="TSS168" s="14"/>
      <c r="TST168" s="14"/>
      <c r="TSU168" s="14"/>
      <c r="TSV168" s="14"/>
      <c r="TSW168" s="14"/>
      <c r="TSX168" s="14"/>
      <c r="TSY168" s="14"/>
      <c r="TSZ168" s="14"/>
      <c r="TTA168" s="14"/>
      <c r="TTB168" s="14"/>
      <c r="TTC168" s="14"/>
      <c r="TTD168" s="14"/>
      <c r="TTE168" s="14"/>
      <c r="TTF168" s="14"/>
      <c r="TTG168" s="14"/>
      <c r="TTH168" s="14"/>
      <c r="TTI168" s="14"/>
      <c r="TTJ168" s="14"/>
      <c r="TTK168" s="14"/>
      <c r="TTL168" s="14"/>
      <c r="TTM168" s="14"/>
      <c r="TTN168" s="14"/>
      <c r="TTO168" s="14"/>
      <c r="TTP168" s="14"/>
      <c r="TTQ168" s="14"/>
      <c r="TTR168" s="14"/>
      <c r="TTS168" s="14"/>
      <c r="TTT168" s="14"/>
      <c r="TTU168" s="14"/>
      <c r="TTV168" s="14"/>
      <c r="TTW168" s="14"/>
      <c r="TTX168" s="14"/>
      <c r="TTY168" s="14"/>
      <c r="TTZ168" s="14"/>
      <c r="TUA168" s="14"/>
      <c r="TUB168" s="14"/>
      <c r="TUC168" s="14"/>
      <c r="TUD168" s="14"/>
      <c r="TUE168" s="14"/>
      <c r="TUF168" s="14"/>
      <c r="TUG168" s="14"/>
      <c r="TUH168" s="14"/>
      <c r="TUI168" s="14"/>
      <c r="TUJ168" s="14"/>
      <c r="TUK168" s="14"/>
      <c r="TUL168" s="14"/>
      <c r="TUM168" s="14"/>
      <c r="TUN168" s="14"/>
      <c r="TUO168" s="14"/>
      <c r="TUP168" s="14"/>
      <c r="TUQ168" s="14"/>
      <c r="TUR168" s="14"/>
      <c r="TUS168" s="14"/>
      <c r="TUT168" s="14"/>
      <c r="TUU168" s="14"/>
      <c r="TUV168" s="14"/>
      <c r="TUW168" s="14"/>
      <c r="TUX168" s="14"/>
      <c r="TUY168" s="14"/>
      <c r="TUZ168" s="14"/>
      <c r="TVA168" s="14"/>
      <c r="TVB168" s="14"/>
      <c r="TVC168" s="14"/>
      <c r="TVD168" s="14"/>
      <c r="TVE168" s="14"/>
      <c r="TVF168" s="14"/>
      <c r="TVG168" s="14"/>
      <c r="TVH168" s="14"/>
      <c r="TVI168" s="14"/>
      <c r="TVJ168" s="14"/>
      <c r="TVK168" s="14"/>
      <c r="TVL168" s="14"/>
      <c r="TVM168" s="14"/>
      <c r="TVN168" s="14"/>
      <c r="TVO168" s="14"/>
      <c r="TVP168" s="14"/>
      <c r="TVQ168" s="14"/>
      <c r="TVR168" s="14"/>
      <c r="TVS168" s="14"/>
      <c r="TVT168" s="14"/>
      <c r="TVU168" s="14"/>
      <c r="TVV168" s="14"/>
      <c r="TVW168" s="14"/>
      <c r="TVX168" s="14"/>
      <c r="TVY168" s="14"/>
      <c r="TVZ168" s="14"/>
      <c r="TWA168" s="14"/>
      <c r="TWB168" s="14"/>
      <c r="TWC168" s="14"/>
      <c r="TWD168" s="14"/>
      <c r="TWE168" s="14"/>
      <c r="TWF168" s="14"/>
      <c r="TWG168" s="14"/>
      <c r="TWH168" s="14"/>
      <c r="TWI168" s="14"/>
      <c r="TWJ168" s="14"/>
      <c r="TWK168" s="14"/>
      <c r="TWL168" s="14"/>
      <c r="TWM168" s="14"/>
      <c r="TWN168" s="14"/>
      <c r="TWO168" s="14"/>
      <c r="TWP168" s="14"/>
      <c r="TWQ168" s="14"/>
      <c r="TWR168" s="14"/>
      <c r="TWS168" s="14"/>
      <c r="TWT168" s="14"/>
      <c r="TWU168" s="14"/>
      <c r="TWV168" s="14"/>
      <c r="TWW168" s="14"/>
      <c r="TWX168" s="14"/>
      <c r="TWY168" s="14"/>
      <c r="TWZ168" s="14"/>
      <c r="TXA168" s="14"/>
      <c r="TXB168" s="14"/>
      <c r="TXC168" s="14"/>
      <c r="TXD168" s="14"/>
      <c r="TXE168" s="14"/>
      <c r="TXF168" s="14"/>
      <c r="TXG168" s="14"/>
      <c r="TXH168" s="14"/>
      <c r="TXI168" s="14"/>
      <c r="TXJ168" s="14"/>
      <c r="TXK168" s="14"/>
      <c r="TXL168" s="14"/>
      <c r="TXM168" s="14"/>
      <c r="TXN168" s="14"/>
      <c r="TXO168" s="14"/>
      <c r="TXP168" s="14"/>
      <c r="TXQ168" s="14"/>
      <c r="TXR168" s="14"/>
      <c r="TXS168" s="14"/>
      <c r="TXT168" s="14"/>
      <c r="TXU168" s="14"/>
      <c r="TXV168" s="14"/>
      <c r="TXW168" s="14"/>
      <c r="TXX168" s="14"/>
      <c r="TXY168" s="14"/>
      <c r="TXZ168" s="14"/>
      <c r="TYA168" s="14"/>
      <c r="TYB168" s="14"/>
      <c r="TYC168" s="14"/>
      <c r="TYD168" s="14"/>
      <c r="TYE168" s="14"/>
      <c r="TYF168" s="14"/>
      <c r="TYG168" s="14"/>
      <c r="TYH168" s="14"/>
      <c r="TYI168" s="14"/>
      <c r="TYJ168" s="14"/>
      <c r="TYK168" s="14"/>
      <c r="TYL168" s="14"/>
      <c r="TYM168" s="14"/>
      <c r="TYN168" s="14"/>
      <c r="TYO168" s="14"/>
      <c r="TYP168" s="14"/>
      <c r="TYQ168" s="14"/>
      <c r="TYR168" s="14"/>
      <c r="TYS168" s="14"/>
      <c r="TYT168" s="14"/>
      <c r="TYU168" s="14"/>
      <c r="TYV168" s="14"/>
      <c r="TYW168" s="14"/>
      <c r="TYX168" s="14"/>
      <c r="TYY168" s="14"/>
      <c r="TYZ168" s="14"/>
      <c r="TZA168" s="14"/>
      <c r="TZB168" s="14"/>
      <c r="TZC168" s="14"/>
      <c r="TZD168" s="14"/>
      <c r="TZE168" s="14"/>
      <c r="TZF168" s="14"/>
      <c r="TZG168" s="14"/>
      <c r="TZH168" s="14"/>
      <c r="TZI168" s="14"/>
      <c r="TZJ168" s="14"/>
      <c r="TZK168" s="14"/>
      <c r="TZL168" s="14"/>
      <c r="TZM168" s="14"/>
      <c r="TZN168" s="14"/>
      <c r="TZO168" s="14"/>
      <c r="TZP168" s="14"/>
      <c r="TZQ168" s="14"/>
      <c r="TZR168" s="14"/>
      <c r="TZS168" s="14"/>
      <c r="TZT168" s="14"/>
      <c r="TZU168" s="14"/>
      <c r="TZV168" s="14"/>
      <c r="TZW168" s="14"/>
      <c r="TZX168" s="14"/>
      <c r="TZY168" s="14"/>
      <c r="TZZ168" s="14"/>
      <c r="UAA168" s="14"/>
      <c r="UAB168" s="14"/>
      <c r="UAC168" s="14"/>
      <c r="UAD168" s="14"/>
      <c r="UAE168" s="14"/>
      <c r="UAF168" s="14"/>
      <c r="UAG168" s="14"/>
      <c r="UAH168" s="14"/>
      <c r="UAI168" s="14"/>
      <c r="UAJ168" s="14"/>
      <c r="UAK168" s="14"/>
      <c r="UAL168" s="14"/>
      <c r="UAM168" s="14"/>
      <c r="UAN168" s="14"/>
      <c r="UAO168" s="14"/>
      <c r="UAP168" s="14"/>
      <c r="UAQ168" s="14"/>
      <c r="UAR168" s="14"/>
      <c r="UAS168" s="14"/>
      <c r="UAT168" s="14"/>
      <c r="UAU168" s="14"/>
      <c r="UAV168" s="14"/>
      <c r="UAW168" s="14"/>
      <c r="UAX168" s="14"/>
      <c r="UAY168" s="14"/>
      <c r="UAZ168" s="14"/>
      <c r="UBA168" s="14"/>
      <c r="UBB168" s="14"/>
      <c r="UBC168" s="14"/>
      <c r="UBD168" s="14"/>
      <c r="UBE168" s="14"/>
      <c r="UBF168" s="14"/>
      <c r="UBG168" s="14"/>
      <c r="UBH168" s="14"/>
      <c r="UBI168" s="14"/>
      <c r="UBJ168" s="14"/>
      <c r="UBK168" s="14"/>
      <c r="UBL168" s="14"/>
      <c r="UBM168" s="14"/>
      <c r="UBN168" s="14"/>
      <c r="UBO168" s="14"/>
      <c r="UBP168" s="14"/>
      <c r="UBQ168" s="14"/>
      <c r="UBR168" s="14"/>
      <c r="UBS168" s="14"/>
      <c r="UBT168" s="14"/>
      <c r="UBU168" s="14"/>
      <c r="UBV168" s="14"/>
      <c r="UBW168" s="14"/>
      <c r="UBX168" s="14"/>
      <c r="UBY168" s="14"/>
      <c r="UBZ168" s="14"/>
      <c r="UCA168" s="14"/>
      <c r="UCB168" s="14"/>
      <c r="UCC168" s="14"/>
      <c r="UCD168" s="14"/>
      <c r="UCE168" s="14"/>
      <c r="UCF168" s="14"/>
      <c r="UCG168" s="14"/>
      <c r="UCH168" s="14"/>
      <c r="UCI168" s="14"/>
      <c r="UCJ168" s="14"/>
      <c r="UCK168" s="14"/>
      <c r="UCL168" s="14"/>
      <c r="UCM168" s="14"/>
      <c r="UCN168" s="14"/>
      <c r="UCO168" s="14"/>
      <c r="UCP168" s="14"/>
      <c r="UCQ168" s="14"/>
      <c r="UCR168" s="14"/>
      <c r="UCS168" s="14"/>
      <c r="UCT168" s="14"/>
      <c r="UCU168" s="14"/>
      <c r="UCV168" s="14"/>
      <c r="UCW168" s="14"/>
      <c r="UCX168" s="14"/>
      <c r="UCY168" s="14"/>
      <c r="UCZ168" s="14"/>
      <c r="UDA168" s="14"/>
      <c r="UDB168" s="14"/>
      <c r="UDC168" s="14"/>
      <c r="UDD168" s="14"/>
      <c r="UDE168" s="14"/>
      <c r="UDF168" s="14"/>
      <c r="UDG168" s="14"/>
      <c r="UDH168" s="14"/>
      <c r="UDI168" s="14"/>
      <c r="UDJ168" s="14"/>
      <c r="UDK168" s="14"/>
      <c r="UDL168" s="14"/>
      <c r="UDM168" s="14"/>
      <c r="UDN168" s="14"/>
      <c r="UDO168" s="14"/>
      <c r="UDP168" s="14"/>
      <c r="UDQ168" s="14"/>
      <c r="UDR168" s="14"/>
      <c r="UDS168" s="14"/>
      <c r="UDT168" s="14"/>
      <c r="UDU168" s="14"/>
      <c r="UDV168" s="14"/>
      <c r="UDW168" s="14"/>
      <c r="UDX168" s="14"/>
      <c r="UDY168" s="14"/>
      <c r="UDZ168" s="14"/>
      <c r="UEA168" s="14"/>
      <c r="UEB168" s="14"/>
      <c r="UEC168" s="14"/>
      <c r="UED168" s="14"/>
      <c r="UEE168" s="14"/>
      <c r="UEF168" s="14"/>
      <c r="UEG168" s="14"/>
      <c r="UEH168" s="14"/>
      <c r="UEI168" s="14"/>
      <c r="UEJ168" s="14"/>
      <c r="UEK168" s="14"/>
      <c r="UEL168" s="14"/>
      <c r="UEM168" s="14"/>
      <c r="UEN168" s="14"/>
      <c r="UEO168" s="14"/>
      <c r="UEP168" s="14"/>
      <c r="UEQ168" s="14"/>
      <c r="UER168" s="14"/>
      <c r="UES168" s="14"/>
      <c r="UET168" s="14"/>
      <c r="UEU168" s="14"/>
      <c r="UEV168" s="14"/>
      <c r="UEW168" s="14"/>
      <c r="UEX168" s="14"/>
      <c r="UEY168" s="14"/>
      <c r="UEZ168" s="14"/>
      <c r="UFA168" s="14"/>
      <c r="UFB168" s="14"/>
      <c r="UFC168" s="14"/>
      <c r="UFD168" s="14"/>
      <c r="UFE168" s="14"/>
      <c r="UFF168" s="14"/>
      <c r="UFG168" s="14"/>
      <c r="UFH168" s="14"/>
      <c r="UFI168" s="14"/>
      <c r="UFJ168" s="14"/>
      <c r="UFK168" s="14"/>
      <c r="UFL168" s="14"/>
      <c r="UFM168" s="14"/>
      <c r="UFN168" s="14"/>
      <c r="UFO168" s="14"/>
      <c r="UFP168" s="14"/>
      <c r="UFQ168" s="14"/>
      <c r="UFR168" s="14"/>
      <c r="UFS168" s="14"/>
      <c r="UFT168" s="14"/>
      <c r="UFU168" s="14"/>
      <c r="UFV168" s="14"/>
      <c r="UFW168" s="14"/>
      <c r="UFX168" s="14"/>
      <c r="UFY168" s="14"/>
      <c r="UFZ168" s="14"/>
      <c r="UGA168" s="14"/>
      <c r="UGB168" s="14"/>
      <c r="UGC168" s="14"/>
      <c r="UGD168" s="14"/>
      <c r="UGE168" s="14"/>
      <c r="UGF168" s="14"/>
      <c r="UGG168" s="14"/>
      <c r="UGH168" s="14"/>
      <c r="UGI168" s="14"/>
      <c r="UGJ168" s="14"/>
      <c r="UGK168" s="14"/>
      <c r="UGL168" s="14"/>
      <c r="UGM168" s="14"/>
      <c r="UGN168" s="14"/>
      <c r="UGO168" s="14"/>
      <c r="UGP168" s="14"/>
      <c r="UGQ168" s="14"/>
      <c r="UGR168" s="14"/>
      <c r="UGS168" s="14"/>
      <c r="UGT168" s="14"/>
      <c r="UGU168" s="14"/>
      <c r="UGV168" s="14"/>
      <c r="UGW168" s="14"/>
      <c r="UGX168" s="14"/>
      <c r="UGY168" s="14"/>
      <c r="UGZ168" s="14"/>
      <c r="UHA168" s="14"/>
      <c r="UHB168" s="14"/>
      <c r="UHC168" s="14"/>
      <c r="UHD168" s="14"/>
      <c r="UHE168" s="14"/>
      <c r="UHF168" s="14"/>
      <c r="UHG168" s="14"/>
      <c r="UHH168" s="14"/>
      <c r="UHI168" s="14"/>
      <c r="UHJ168" s="14"/>
      <c r="UHK168" s="14"/>
      <c r="UHL168" s="14"/>
      <c r="UHM168" s="14"/>
      <c r="UHN168" s="14"/>
      <c r="UHO168" s="14"/>
      <c r="UHP168" s="14"/>
      <c r="UHQ168" s="14"/>
      <c r="UHR168" s="14"/>
      <c r="UHS168" s="14"/>
      <c r="UHT168" s="14"/>
      <c r="UHU168" s="14"/>
      <c r="UHV168" s="14"/>
      <c r="UHW168" s="14"/>
      <c r="UHX168" s="14"/>
      <c r="UHY168" s="14"/>
      <c r="UHZ168" s="14"/>
      <c r="UIA168" s="14"/>
      <c r="UIB168" s="14"/>
      <c r="UIC168" s="14"/>
      <c r="UID168" s="14"/>
      <c r="UIE168" s="14"/>
      <c r="UIF168" s="14"/>
      <c r="UIG168" s="14"/>
      <c r="UIH168" s="14"/>
      <c r="UII168" s="14"/>
      <c r="UIJ168" s="14"/>
      <c r="UIK168" s="14"/>
      <c r="UIL168" s="14"/>
      <c r="UIM168" s="14"/>
      <c r="UIN168" s="14"/>
      <c r="UIO168" s="14"/>
      <c r="UIP168" s="14"/>
      <c r="UIQ168" s="14"/>
      <c r="UIR168" s="14"/>
      <c r="UIS168" s="14"/>
      <c r="UIT168" s="14"/>
      <c r="UIU168" s="14"/>
      <c r="UIV168" s="14"/>
      <c r="UIW168" s="14"/>
      <c r="UIX168" s="14"/>
      <c r="UIY168" s="14"/>
      <c r="UIZ168" s="14"/>
      <c r="UJA168" s="14"/>
      <c r="UJB168" s="14"/>
      <c r="UJC168" s="14"/>
      <c r="UJD168" s="14"/>
      <c r="UJE168" s="14"/>
      <c r="UJF168" s="14"/>
      <c r="UJG168" s="14"/>
      <c r="UJH168" s="14"/>
      <c r="UJI168" s="14"/>
      <c r="UJJ168" s="14"/>
      <c r="UJK168" s="14"/>
      <c r="UJL168" s="14"/>
      <c r="UJM168" s="14"/>
      <c r="UJN168" s="14"/>
      <c r="UJO168" s="14"/>
      <c r="UJP168" s="14"/>
      <c r="UJQ168" s="14"/>
      <c r="UJR168" s="14"/>
      <c r="UJS168" s="14"/>
      <c r="UJT168" s="14"/>
      <c r="UJU168" s="14"/>
      <c r="UJV168" s="14"/>
      <c r="UJW168" s="14"/>
      <c r="UJX168" s="14"/>
      <c r="UJY168" s="14"/>
      <c r="UJZ168" s="14"/>
      <c r="UKA168" s="14"/>
      <c r="UKB168" s="14"/>
      <c r="UKC168" s="14"/>
      <c r="UKD168" s="14"/>
      <c r="UKE168" s="14"/>
      <c r="UKF168" s="14"/>
      <c r="UKG168" s="14"/>
      <c r="UKH168" s="14"/>
      <c r="UKI168" s="14"/>
      <c r="UKJ168" s="14"/>
      <c r="UKK168" s="14"/>
      <c r="UKL168" s="14"/>
      <c r="UKM168" s="14"/>
      <c r="UKN168" s="14"/>
      <c r="UKO168" s="14"/>
      <c r="UKP168" s="14"/>
      <c r="UKQ168" s="14"/>
      <c r="UKR168" s="14"/>
      <c r="UKS168" s="14"/>
      <c r="UKT168" s="14"/>
      <c r="UKU168" s="14"/>
      <c r="UKV168" s="14"/>
      <c r="UKW168" s="14"/>
      <c r="UKX168" s="14"/>
      <c r="UKY168" s="14"/>
      <c r="UKZ168" s="14"/>
      <c r="ULA168" s="14"/>
      <c r="ULB168" s="14"/>
      <c r="ULC168" s="14"/>
      <c r="ULD168" s="14"/>
      <c r="ULE168" s="14"/>
      <c r="ULF168" s="14"/>
      <c r="ULG168" s="14"/>
      <c r="ULH168" s="14"/>
      <c r="ULI168" s="14"/>
      <c r="ULJ168" s="14"/>
      <c r="ULK168" s="14"/>
      <c r="ULL168" s="14"/>
      <c r="ULM168" s="14"/>
      <c r="ULN168" s="14"/>
      <c r="ULO168" s="14"/>
      <c r="ULP168" s="14"/>
      <c r="ULQ168" s="14"/>
      <c r="ULR168" s="14"/>
      <c r="ULS168" s="14"/>
      <c r="ULT168" s="14"/>
      <c r="ULU168" s="14"/>
      <c r="ULV168" s="14"/>
      <c r="ULW168" s="14"/>
      <c r="ULX168" s="14"/>
      <c r="ULY168" s="14"/>
      <c r="ULZ168" s="14"/>
      <c r="UMA168" s="14"/>
      <c r="UMB168" s="14"/>
      <c r="UMC168" s="14"/>
      <c r="UMD168" s="14"/>
      <c r="UME168" s="14"/>
      <c r="UMF168" s="14"/>
      <c r="UMG168" s="14"/>
      <c r="UMH168" s="14"/>
      <c r="UMI168" s="14"/>
      <c r="UMJ168" s="14"/>
      <c r="UMK168" s="14"/>
      <c r="UML168" s="14"/>
      <c r="UMM168" s="14"/>
      <c r="UMN168" s="14"/>
      <c r="UMO168" s="14"/>
      <c r="UMP168" s="14"/>
      <c r="UMQ168" s="14"/>
      <c r="UMR168" s="14"/>
      <c r="UMS168" s="14"/>
      <c r="UMT168" s="14"/>
      <c r="UMU168" s="14"/>
      <c r="UMV168" s="14"/>
      <c r="UMW168" s="14"/>
      <c r="UMX168" s="14"/>
      <c r="UMY168" s="14"/>
      <c r="UMZ168" s="14"/>
      <c r="UNA168" s="14"/>
      <c r="UNB168" s="14"/>
      <c r="UNC168" s="14"/>
      <c r="UND168" s="14"/>
      <c r="UNE168" s="14"/>
      <c r="UNF168" s="14"/>
      <c r="UNG168" s="14"/>
      <c r="UNH168" s="14"/>
      <c r="UNI168" s="14"/>
      <c r="UNJ168" s="14"/>
      <c r="UNK168" s="14"/>
      <c r="UNL168" s="14"/>
      <c r="UNM168" s="14"/>
      <c r="UNN168" s="14"/>
      <c r="UNO168" s="14"/>
      <c r="UNP168" s="14"/>
      <c r="UNQ168" s="14"/>
      <c r="UNR168" s="14"/>
      <c r="UNS168" s="14"/>
      <c r="UNT168" s="14"/>
      <c r="UNU168" s="14"/>
      <c r="UNV168" s="14"/>
      <c r="UNW168" s="14"/>
      <c r="UNX168" s="14"/>
      <c r="UNY168" s="14"/>
      <c r="UNZ168" s="14"/>
      <c r="UOA168" s="14"/>
      <c r="UOB168" s="14"/>
      <c r="UOC168" s="14"/>
      <c r="UOD168" s="14"/>
      <c r="UOE168" s="14"/>
      <c r="UOF168" s="14"/>
      <c r="UOG168" s="14"/>
      <c r="UOH168" s="14"/>
      <c r="UOI168" s="14"/>
      <c r="UOJ168" s="14"/>
      <c r="UOK168" s="14"/>
      <c r="UOL168" s="14"/>
      <c r="UOM168" s="14"/>
      <c r="UON168" s="14"/>
      <c r="UOO168" s="14"/>
      <c r="UOP168" s="14"/>
      <c r="UOQ168" s="14"/>
      <c r="UOR168" s="14"/>
      <c r="UOS168" s="14"/>
      <c r="UOT168" s="14"/>
      <c r="UOU168" s="14"/>
      <c r="UOV168" s="14"/>
      <c r="UOW168" s="14"/>
      <c r="UOX168" s="14"/>
      <c r="UOY168" s="14"/>
      <c r="UOZ168" s="14"/>
      <c r="UPA168" s="14"/>
      <c r="UPB168" s="14"/>
      <c r="UPC168" s="14"/>
      <c r="UPD168" s="14"/>
      <c r="UPE168" s="14"/>
      <c r="UPF168" s="14"/>
      <c r="UPG168" s="14"/>
      <c r="UPH168" s="14"/>
      <c r="UPI168" s="14"/>
      <c r="UPJ168" s="14"/>
      <c r="UPK168" s="14"/>
      <c r="UPL168" s="14"/>
      <c r="UPM168" s="14"/>
      <c r="UPN168" s="14"/>
      <c r="UPO168" s="14"/>
      <c r="UPP168" s="14"/>
      <c r="UPQ168" s="14"/>
      <c r="UPR168" s="14"/>
      <c r="UPS168" s="14"/>
      <c r="UPT168" s="14"/>
      <c r="UPU168" s="14"/>
      <c r="UPV168" s="14"/>
      <c r="UPW168" s="14"/>
      <c r="UPX168" s="14"/>
      <c r="UPY168" s="14"/>
      <c r="UPZ168" s="14"/>
      <c r="UQA168" s="14"/>
      <c r="UQB168" s="14"/>
      <c r="UQC168" s="14"/>
      <c r="UQD168" s="14"/>
      <c r="UQE168" s="14"/>
      <c r="UQF168" s="14"/>
      <c r="UQG168" s="14"/>
      <c r="UQH168" s="14"/>
      <c r="UQI168" s="14"/>
      <c r="UQJ168" s="14"/>
      <c r="UQK168" s="14"/>
      <c r="UQL168" s="14"/>
      <c r="UQM168" s="14"/>
      <c r="UQN168" s="14"/>
      <c r="UQO168" s="14"/>
      <c r="UQP168" s="14"/>
      <c r="UQQ168" s="14"/>
      <c r="UQR168" s="14"/>
      <c r="UQS168" s="14"/>
      <c r="UQT168" s="14"/>
      <c r="UQU168" s="14"/>
      <c r="UQV168" s="14"/>
      <c r="UQW168" s="14"/>
      <c r="UQX168" s="14"/>
      <c r="UQY168" s="14"/>
      <c r="UQZ168" s="14"/>
      <c r="URA168" s="14"/>
      <c r="URB168" s="14"/>
      <c r="URC168" s="14"/>
      <c r="URD168" s="14"/>
      <c r="URE168" s="14"/>
      <c r="URF168" s="14"/>
      <c r="URG168" s="14"/>
      <c r="URH168" s="14"/>
      <c r="URI168" s="14"/>
      <c r="URJ168" s="14"/>
      <c r="URK168" s="14"/>
      <c r="URL168" s="14"/>
      <c r="URM168" s="14"/>
      <c r="URN168" s="14"/>
      <c r="URO168" s="14"/>
      <c r="URP168" s="14"/>
      <c r="URQ168" s="14"/>
      <c r="URR168" s="14"/>
      <c r="URS168" s="14"/>
      <c r="URT168" s="14"/>
      <c r="URU168" s="14"/>
      <c r="URV168" s="14"/>
      <c r="URW168" s="14"/>
      <c r="URX168" s="14"/>
      <c r="URY168" s="14"/>
      <c r="URZ168" s="14"/>
      <c r="USA168" s="14"/>
      <c r="USB168" s="14"/>
      <c r="USC168" s="14"/>
      <c r="USD168" s="14"/>
      <c r="USE168" s="14"/>
      <c r="USF168" s="14"/>
      <c r="USG168" s="14"/>
      <c r="USH168" s="14"/>
      <c r="USI168" s="14"/>
      <c r="USJ168" s="14"/>
      <c r="USK168" s="14"/>
      <c r="USL168" s="14"/>
      <c r="USM168" s="14"/>
      <c r="USN168" s="14"/>
      <c r="USO168" s="14"/>
      <c r="USP168" s="14"/>
      <c r="USQ168" s="14"/>
      <c r="USR168" s="14"/>
      <c r="USS168" s="14"/>
      <c r="UST168" s="14"/>
      <c r="USU168" s="14"/>
      <c r="USV168" s="14"/>
      <c r="USW168" s="14"/>
      <c r="USX168" s="14"/>
      <c r="USY168" s="14"/>
      <c r="USZ168" s="14"/>
      <c r="UTA168" s="14"/>
      <c r="UTB168" s="14"/>
      <c r="UTC168" s="14"/>
      <c r="UTD168" s="14"/>
      <c r="UTE168" s="14"/>
      <c r="UTF168" s="14"/>
      <c r="UTG168" s="14"/>
      <c r="UTH168" s="14"/>
      <c r="UTI168" s="14"/>
      <c r="UTJ168" s="14"/>
      <c r="UTK168" s="14"/>
      <c r="UTL168" s="14"/>
      <c r="UTM168" s="14"/>
      <c r="UTN168" s="14"/>
      <c r="UTO168" s="14"/>
      <c r="UTP168" s="14"/>
      <c r="UTQ168" s="14"/>
      <c r="UTR168" s="14"/>
      <c r="UTS168" s="14"/>
      <c r="UTT168" s="14"/>
      <c r="UTU168" s="14"/>
      <c r="UTV168" s="14"/>
      <c r="UTW168" s="14"/>
      <c r="UTX168" s="14"/>
      <c r="UTY168" s="14"/>
      <c r="UTZ168" s="14"/>
      <c r="UUA168" s="14"/>
      <c r="UUB168" s="14"/>
      <c r="UUC168" s="14"/>
      <c r="UUD168" s="14"/>
      <c r="UUE168" s="14"/>
      <c r="UUF168" s="14"/>
      <c r="UUG168" s="14"/>
      <c r="UUH168" s="14"/>
      <c r="UUI168" s="14"/>
      <c r="UUJ168" s="14"/>
      <c r="UUK168" s="14"/>
      <c r="UUL168" s="14"/>
      <c r="UUM168" s="14"/>
      <c r="UUN168" s="14"/>
      <c r="UUO168" s="14"/>
      <c r="UUP168" s="14"/>
      <c r="UUQ168" s="14"/>
      <c r="UUR168" s="14"/>
      <c r="UUS168" s="14"/>
      <c r="UUT168" s="14"/>
      <c r="UUU168" s="14"/>
      <c r="UUV168" s="14"/>
      <c r="UUW168" s="14"/>
      <c r="UUX168" s="14"/>
      <c r="UUY168" s="14"/>
      <c r="UUZ168" s="14"/>
      <c r="UVA168" s="14"/>
      <c r="UVB168" s="14"/>
      <c r="UVC168" s="14"/>
      <c r="UVD168" s="14"/>
      <c r="UVE168" s="14"/>
      <c r="UVF168" s="14"/>
      <c r="UVG168" s="14"/>
      <c r="UVH168" s="14"/>
      <c r="UVI168" s="14"/>
      <c r="UVJ168" s="14"/>
      <c r="UVK168" s="14"/>
      <c r="UVL168" s="14"/>
      <c r="UVM168" s="14"/>
      <c r="UVN168" s="14"/>
      <c r="UVO168" s="14"/>
      <c r="UVP168" s="14"/>
      <c r="UVQ168" s="14"/>
      <c r="UVR168" s="14"/>
      <c r="UVS168" s="14"/>
      <c r="UVT168" s="14"/>
      <c r="UVU168" s="14"/>
      <c r="UVV168" s="14"/>
      <c r="UVW168" s="14"/>
      <c r="UVX168" s="14"/>
      <c r="UVY168" s="14"/>
      <c r="UVZ168" s="14"/>
      <c r="UWA168" s="14"/>
      <c r="UWB168" s="14"/>
      <c r="UWC168" s="14"/>
      <c r="UWD168" s="14"/>
      <c r="UWE168" s="14"/>
      <c r="UWF168" s="14"/>
      <c r="UWG168" s="14"/>
      <c r="UWH168" s="14"/>
      <c r="UWI168" s="14"/>
      <c r="UWJ168" s="14"/>
      <c r="UWK168" s="14"/>
      <c r="UWL168" s="14"/>
      <c r="UWM168" s="14"/>
      <c r="UWN168" s="14"/>
      <c r="UWO168" s="14"/>
      <c r="UWP168" s="14"/>
      <c r="UWQ168" s="14"/>
      <c r="UWR168" s="14"/>
      <c r="UWS168" s="14"/>
      <c r="UWT168" s="14"/>
      <c r="UWU168" s="14"/>
      <c r="UWV168" s="14"/>
      <c r="UWW168" s="14"/>
      <c r="UWX168" s="14"/>
      <c r="UWY168" s="14"/>
      <c r="UWZ168" s="14"/>
      <c r="UXA168" s="14"/>
      <c r="UXB168" s="14"/>
      <c r="UXC168" s="14"/>
      <c r="UXD168" s="14"/>
      <c r="UXE168" s="14"/>
      <c r="UXF168" s="14"/>
      <c r="UXG168" s="14"/>
      <c r="UXH168" s="14"/>
      <c r="UXI168" s="14"/>
      <c r="UXJ168" s="14"/>
      <c r="UXK168" s="14"/>
      <c r="UXL168" s="14"/>
      <c r="UXM168" s="14"/>
      <c r="UXN168" s="14"/>
      <c r="UXO168" s="14"/>
      <c r="UXP168" s="14"/>
      <c r="UXQ168" s="14"/>
      <c r="UXR168" s="14"/>
      <c r="UXS168" s="14"/>
      <c r="UXT168" s="14"/>
      <c r="UXU168" s="14"/>
      <c r="UXV168" s="14"/>
      <c r="UXW168" s="14"/>
      <c r="UXX168" s="14"/>
      <c r="UXY168" s="14"/>
      <c r="UXZ168" s="14"/>
      <c r="UYA168" s="14"/>
      <c r="UYB168" s="14"/>
      <c r="UYC168" s="14"/>
      <c r="UYD168" s="14"/>
      <c r="UYE168" s="14"/>
      <c r="UYF168" s="14"/>
      <c r="UYG168" s="14"/>
      <c r="UYH168" s="14"/>
      <c r="UYI168" s="14"/>
      <c r="UYJ168" s="14"/>
      <c r="UYK168" s="14"/>
      <c r="UYL168" s="14"/>
      <c r="UYM168" s="14"/>
      <c r="UYN168" s="14"/>
      <c r="UYO168" s="14"/>
      <c r="UYP168" s="14"/>
      <c r="UYQ168" s="14"/>
      <c r="UYR168" s="14"/>
      <c r="UYS168" s="14"/>
      <c r="UYT168" s="14"/>
      <c r="UYU168" s="14"/>
      <c r="UYV168" s="14"/>
      <c r="UYW168" s="14"/>
      <c r="UYX168" s="14"/>
      <c r="UYY168" s="14"/>
      <c r="UYZ168" s="14"/>
      <c r="UZA168" s="14"/>
      <c r="UZB168" s="14"/>
      <c r="UZC168" s="14"/>
      <c r="UZD168" s="14"/>
      <c r="UZE168" s="14"/>
      <c r="UZF168" s="14"/>
      <c r="UZG168" s="14"/>
      <c r="UZH168" s="14"/>
      <c r="UZI168" s="14"/>
      <c r="UZJ168" s="14"/>
      <c r="UZK168" s="14"/>
      <c r="UZL168" s="14"/>
      <c r="UZM168" s="14"/>
      <c r="UZN168" s="14"/>
      <c r="UZO168" s="14"/>
      <c r="UZP168" s="14"/>
      <c r="UZQ168" s="14"/>
      <c r="UZR168" s="14"/>
      <c r="UZS168" s="14"/>
      <c r="UZT168" s="14"/>
      <c r="UZU168" s="14"/>
      <c r="UZV168" s="14"/>
      <c r="UZW168" s="14"/>
      <c r="UZX168" s="14"/>
      <c r="UZY168" s="14"/>
      <c r="UZZ168" s="14"/>
      <c r="VAA168" s="14"/>
      <c r="VAB168" s="14"/>
      <c r="VAC168" s="14"/>
      <c r="VAD168" s="14"/>
      <c r="VAE168" s="14"/>
      <c r="VAF168" s="14"/>
      <c r="VAG168" s="14"/>
      <c r="VAH168" s="14"/>
      <c r="VAI168" s="14"/>
      <c r="VAJ168" s="14"/>
      <c r="VAK168" s="14"/>
      <c r="VAL168" s="14"/>
      <c r="VAM168" s="14"/>
      <c r="VAN168" s="14"/>
      <c r="VAO168" s="14"/>
      <c r="VAP168" s="14"/>
      <c r="VAQ168" s="14"/>
      <c r="VAR168" s="14"/>
      <c r="VAS168" s="14"/>
      <c r="VAT168" s="14"/>
      <c r="VAU168" s="14"/>
      <c r="VAV168" s="14"/>
      <c r="VAW168" s="14"/>
      <c r="VAX168" s="14"/>
      <c r="VAY168" s="14"/>
      <c r="VAZ168" s="14"/>
      <c r="VBA168" s="14"/>
      <c r="VBB168" s="14"/>
      <c r="VBC168" s="14"/>
      <c r="VBD168" s="14"/>
      <c r="VBE168" s="14"/>
      <c r="VBF168" s="14"/>
      <c r="VBG168" s="14"/>
      <c r="VBH168" s="14"/>
      <c r="VBI168" s="14"/>
      <c r="VBJ168" s="14"/>
      <c r="VBK168" s="14"/>
      <c r="VBL168" s="14"/>
      <c r="VBM168" s="14"/>
      <c r="VBN168" s="14"/>
      <c r="VBO168" s="14"/>
      <c r="VBP168" s="14"/>
      <c r="VBQ168" s="14"/>
      <c r="VBR168" s="14"/>
      <c r="VBS168" s="14"/>
      <c r="VBT168" s="14"/>
      <c r="VBU168" s="14"/>
      <c r="VBV168" s="14"/>
      <c r="VBW168" s="14"/>
      <c r="VBX168" s="14"/>
      <c r="VBY168" s="14"/>
      <c r="VBZ168" s="14"/>
      <c r="VCA168" s="14"/>
      <c r="VCB168" s="14"/>
      <c r="VCC168" s="14"/>
      <c r="VCD168" s="14"/>
      <c r="VCE168" s="14"/>
      <c r="VCF168" s="14"/>
      <c r="VCG168" s="14"/>
      <c r="VCH168" s="14"/>
      <c r="VCI168" s="14"/>
      <c r="VCJ168" s="14"/>
      <c r="VCK168" s="14"/>
      <c r="VCL168" s="14"/>
      <c r="VCM168" s="14"/>
      <c r="VCN168" s="14"/>
      <c r="VCO168" s="14"/>
      <c r="VCP168" s="14"/>
      <c r="VCQ168" s="14"/>
      <c r="VCR168" s="14"/>
      <c r="VCS168" s="14"/>
      <c r="VCT168" s="14"/>
      <c r="VCU168" s="14"/>
      <c r="VCV168" s="14"/>
      <c r="VCW168" s="14"/>
      <c r="VCX168" s="14"/>
      <c r="VCY168" s="14"/>
      <c r="VCZ168" s="14"/>
      <c r="VDA168" s="14"/>
      <c r="VDB168" s="14"/>
      <c r="VDC168" s="14"/>
      <c r="VDD168" s="14"/>
      <c r="VDE168" s="14"/>
      <c r="VDF168" s="14"/>
      <c r="VDG168" s="14"/>
      <c r="VDH168" s="14"/>
      <c r="VDI168" s="14"/>
      <c r="VDJ168" s="14"/>
      <c r="VDK168" s="14"/>
      <c r="VDL168" s="14"/>
      <c r="VDM168" s="14"/>
      <c r="VDN168" s="14"/>
      <c r="VDO168" s="14"/>
      <c r="VDP168" s="14"/>
      <c r="VDQ168" s="14"/>
      <c r="VDR168" s="14"/>
      <c r="VDS168" s="14"/>
      <c r="VDT168" s="14"/>
      <c r="VDU168" s="14"/>
      <c r="VDV168" s="14"/>
      <c r="VDW168" s="14"/>
      <c r="VDX168" s="14"/>
      <c r="VDY168" s="14"/>
      <c r="VDZ168" s="14"/>
      <c r="VEA168" s="14"/>
      <c r="VEB168" s="14"/>
      <c r="VEC168" s="14"/>
      <c r="VED168" s="14"/>
      <c r="VEE168" s="14"/>
      <c r="VEF168" s="14"/>
      <c r="VEG168" s="14"/>
      <c r="VEH168" s="14"/>
      <c r="VEI168" s="14"/>
      <c r="VEJ168" s="14"/>
      <c r="VEK168" s="14"/>
      <c r="VEL168" s="14"/>
      <c r="VEM168" s="14"/>
      <c r="VEN168" s="14"/>
      <c r="VEO168" s="14"/>
      <c r="VEP168" s="14"/>
      <c r="VEQ168" s="14"/>
      <c r="VER168" s="14"/>
      <c r="VES168" s="14"/>
      <c r="VET168" s="14"/>
      <c r="VEU168" s="14"/>
      <c r="VEV168" s="14"/>
      <c r="VEW168" s="14"/>
      <c r="VEX168" s="14"/>
      <c r="VEY168" s="14"/>
      <c r="VEZ168" s="14"/>
      <c r="VFA168" s="14"/>
      <c r="VFB168" s="14"/>
      <c r="VFC168" s="14"/>
      <c r="VFD168" s="14"/>
      <c r="VFE168" s="14"/>
      <c r="VFF168" s="14"/>
      <c r="VFG168" s="14"/>
      <c r="VFH168" s="14"/>
      <c r="VFI168" s="14"/>
      <c r="VFJ168" s="14"/>
      <c r="VFK168" s="14"/>
      <c r="VFL168" s="14"/>
      <c r="VFM168" s="14"/>
      <c r="VFN168" s="14"/>
      <c r="VFO168" s="14"/>
      <c r="VFP168" s="14"/>
      <c r="VFQ168" s="14"/>
      <c r="VFR168" s="14"/>
      <c r="VFS168" s="14"/>
      <c r="VFT168" s="14"/>
      <c r="VFU168" s="14"/>
      <c r="VFV168" s="14"/>
      <c r="VFW168" s="14"/>
      <c r="VFX168" s="14"/>
      <c r="VFY168" s="14"/>
      <c r="VFZ168" s="14"/>
      <c r="VGA168" s="14"/>
      <c r="VGB168" s="14"/>
      <c r="VGC168" s="14"/>
      <c r="VGD168" s="14"/>
      <c r="VGE168" s="14"/>
      <c r="VGF168" s="14"/>
      <c r="VGG168" s="14"/>
      <c r="VGH168" s="14"/>
      <c r="VGI168" s="14"/>
      <c r="VGJ168" s="14"/>
      <c r="VGK168" s="14"/>
      <c r="VGL168" s="14"/>
      <c r="VGM168" s="14"/>
      <c r="VGN168" s="14"/>
      <c r="VGO168" s="14"/>
      <c r="VGP168" s="14"/>
      <c r="VGQ168" s="14"/>
      <c r="VGR168" s="14"/>
      <c r="VGS168" s="14"/>
      <c r="VGT168" s="14"/>
      <c r="VGU168" s="14"/>
      <c r="VGV168" s="14"/>
      <c r="VGW168" s="14"/>
      <c r="VGX168" s="14"/>
      <c r="VGY168" s="14"/>
      <c r="VGZ168" s="14"/>
      <c r="VHA168" s="14"/>
      <c r="VHB168" s="14"/>
      <c r="VHC168" s="14"/>
      <c r="VHD168" s="14"/>
      <c r="VHE168" s="14"/>
      <c r="VHF168" s="14"/>
      <c r="VHG168" s="14"/>
      <c r="VHH168" s="14"/>
      <c r="VHI168" s="14"/>
      <c r="VHJ168" s="14"/>
      <c r="VHK168" s="14"/>
      <c r="VHL168" s="14"/>
      <c r="VHM168" s="14"/>
      <c r="VHN168" s="14"/>
      <c r="VHO168" s="14"/>
      <c r="VHP168" s="14"/>
      <c r="VHQ168" s="14"/>
      <c r="VHR168" s="14"/>
      <c r="VHS168" s="14"/>
      <c r="VHT168" s="14"/>
      <c r="VHU168" s="14"/>
      <c r="VHV168" s="14"/>
      <c r="VHW168" s="14"/>
      <c r="VHX168" s="14"/>
      <c r="VHY168" s="14"/>
      <c r="VHZ168" s="14"/>
      <c r="VIA168" s="14"/>
      <c r="VIB168" s="14"/>
      <c r="VIC168" s="14"/>
      <c r="VID168" s="14"/>
      <c r="VIE168" s="14"/>
      <c r="VIF168" s="14"/>
      <c r="VIG168" s="14"/>
      <c r="VIH168" s="14"/>
      <c r="VII168" s="14"/>
      <c r="VIJ168" s="14"/>
      <c r="VIK168" s="14"/>
      <c r="VIL168" s="14"/>
      <c r="VIM168" s="14"/>
      <c r="VIN168" s="14"/>
      <c r="VIO168" s="14"/>
      <c r="VIP168" s="14"/>
      <c r="VIQ168" s="14"/>
      <c r="VIR168" s="14"/>
      <c r="VIS168" s="14"/>
      <c r="VIT168" s="14"/>
      <c r="VIU168" s="14"/>
      <c r="VIV168" s="14"/>
      <c r="VIW168" s="14"/>
      <c r="VIX168" s="14"/>
      <c r="VIY168" s="14"/>
      <c r="VIZ168" s="14"/>
      <c r="VJA168" s="14"/>
      <c r="VJB168" s="14"/>
      <c r="VJC168" s="14"/>
      <c r="VJD168" s="14"/>
      <c r="VJE168" s="14"/>
      <c r="VJF168" s="14"/>
      <c r="VJG168" s="14"/>
      <c r="VJH168" s="14"/>
      <c r="VJI168" s="14"/>
      <c r="VJJ168" s="14"/>
      <c r="VJK168" s="14"/>
      <c r="VJL168" s="14"/>
      <c r="VJM168" s="14"/>
      <c r="VJN168" s="14"/>
      <c r="VJO168" s="14"/>
      <c r="VJP168" s="14"/>
      <c r="VJQ168" s="14"/>
      <c r="VJR168" s="14"/>
      <c r="VJS168" s="14"/>
      <c r="VJT168" s="14"/>
      <c r="VJU168" s="14"/>
      <c r="VJV168" s="14"/>
      <c r="VJW168" s="14"/>
      <c r="VJX168" s="14"/>
      <c r="VJY168" s="14"/>
      <c r="VJZ168" s="14"/>
      <c r="VKA168" s="14"/>
      <c r="VKB168" s="14"/>
      <c r="VKC168" s="14"/>
      <c r="VKD168" s="14"/>
      <c r="VKE168" s="14"/>
      <c r="VKF168" s="14"/>
      <c r="VKG168" s="14"/>
      <c r="VKH168" s="14"/>
      <c r="VKI168" s="14"/>
      <c r="VKJ168" s="14"/>
      <c r="VKK168" s="14"/>
      <c r="VKL168" s="14"/>
      <c r="VKM168" s="14"/>
      <c r="VKN168" s="14"/>
      <c r="VKO168" s="14"/>
      <c r="VKP168" s="14"/>
      <c r="VKQ168" s="14"/>
      <c r="VKR168" s="14"/>
      <c r="VKS168" s="14"/>
      <c r="VKT168" s="14"/>
      <c r="VKU168" s="14"/>
      <c r="VKV168" s="14"/>
      <c r="VKW168" s="14"/>
      <c r="VKX168" s="14"/>
      <c r="VKY168" s="14"/>
      <c r="VKZ168" s="14"/>
      <c r="VLA168" s="14"/>
      <c r="VLB168" s="14"/>
      <c r="VLC168" s="14"/>
      <c r="VLD168" s="14"/>
      <c r="VLE168" s="14"/>
      <c r="VLF168" s="14"/>
      <c r="VLG168" s="14"/>
      <c r="VLH168" s="14"/>
      <c r="VLI168" s="14"/>
      <c r="VLJ168" s="14"/>
      <c r="VLK168" s="14"/>
      <c r="VLL168" s="14"/>
      <c r="VLM168" s="14"/>
      <c r="VLN168" s="14"/>
      <c r="VLO168" s="14"/>
      <c r="VLP168" s="14"/>
      <c r="VLQ168" s="14"/>
      <c r="VLR168" s="14"/>
      <c r="VLS168" s="14"/>
      <c r="VLT168" s="14"/>
      <c r="VLU168" s="14"/>
      <c r="VLV168" s="14"/>
      <c r="VLW168" s="14"/>
      <c r="VLX168" s="14"/>
      <c r="VLY168" s="14"/>
      <c r="VLZ168" s="14"/>
      <c r="VMA168" s="14"/>
      <c r="VMB168" s="14"/>
      <c r="VMC168" s="14"/>
      <c r="VMD168" s="14"/>
      <c r="VME168" s="14"/>
      <c r="VMF168" s="14"/>
      <c r="VMG168" s="14"/>
      <c r="VMH168" s="14"/>
      <c r="VMI168" s="14"/>
      <c r="VMJ168" s="14"/>
      <c r="VMK168" s="14"/>
      <c r="VML168" s="14"/>
      <c r="VMM168" s="14"/>
      <c r="VMN168" s="14"/>
      <c r="VMO168" s="14"/>
      <c r="VMP168" s="14"/>
      <c r="VMQ168" s="14"/>
      <c r="VMR168" s="14"/>
      <c r="VMS168" s="14"/>
      <c r="VMT168" s="14"/>
      <c r="VMU168" s="14"/>
      <c r="VMV168" s="14"/>
      <c r="VMW168" s="14"/>
      <c r="VMX168" s="14"/>
      <c r="VMY168" s="14"/>
      <c r="VMZ168" s="14"/>
      <c r="VNA168" s="14"/>
      <c r="VNB168" s="14"/>
      <c r="VNC168" s="14"/>
      <c r="VND168" s="14"/>
      <c r="VNE168" s="14"/>
      <c r="VNF168" s="14"/>
      <c r="VNG168" s="14"/>
      <c r="VNH168" s="14"/>
      <c r="VNI168" s="14"/>
      <c r="VNJ168" s="14"/>
      <c r="VNK168" s="14"/>
      <c r="VNL168" s="14"/>
      <c r="VNM168" s="14"/>
      <c r="VNN168" s="14"/>
      <c r="VNO168" s="14"/>
      <c r="VNP168" s="14"/>
      <c r="VNQ168" s="14"/>
      <c r="VNR168" s="14"/>
      <c r="VNS168" s="14"/>
      <c r="VNT168" s="14"/>
      <c r="VNU168" s="14"/>
      <c r="VNV168" s="14"/>
      <c r="VNW168" s="14"/>
      <c r="VNX168" s="14"/>
      <c r="VNY168" s="14"/>
      <c r="VNZ168" s="14"/>
      <c r="VOA168" s="14"/>
      <c r="VOB168" s="14"/>
      <c r="VOC168" s="14"/>
      <c r="VOD168" s="14"/>
      <c r="VOE168" s="14"/>
      <c r="VOF168" s="14"/>
      <c r="VOG168" s="14"/>
      <c r="VOH168" s="14"/>
      <c r="VOI168" s="14"/>
      <c r="VOJ168" s="14"/>
      <c r="VOK168" s="14"/>
      <c r="VOL168" s="14"/>
      <c r="VOM168" s="14"/>
      <c r="VON168" s="14"/>
      <c r="VOO168" s="14"/>
      <c r="VOP168" s="14"/>
      <c r="VOQ168" s="14"/>
      <c r="VOR168" s="14"/>
      <c r="VOS168" s="14"/>
      <c r="VOT168" s="14"/>
      <c r="VOU168" s="14"/>
      <c r="VOV168" s="14"/>
      <c r="VOW168" s="14"/>
      <c r="VOX168" s="14"/>
      <c r="VOY168" s="14"/>
      <c r="VOZ168" s="14"/>
      <c r="VPA168" s="14"/>
      <c r="VPB168" s="14"/>
      <c r="VPC168" s="14"/>
      <c r="VPD168" s="14"/>
      <c r="VPE168" s="14"/>
      <c r="VPF168" s="14"/>
      <c r="VPG168" s="14"/>
      <c r="VPH168" s="14"/>
      <c r="VPI168" s="14"/>
      <c r="VPJ168" s="14"/>
      <c r="VPK168" s="14"/>
      <c r="VPL168" s="14"/>
      <c r="VPM168" s="14"/>
      <c r="VPN168" s="14"/>
      <c r="VPO168" s="14"/>
      <c r="VPP168" s="14"/>
      <c r="VPQ168" s="14"/>
      <c r="VPR168" s="14"/>
      <c r="VPS168" s="14"/>
      <c r="VPT168" s="14"/>
      <c r="VPU168" s="14"/>
      <c r="VPV168" s="14"/>
      <c r="VPW168" s="14"/>
      <c r="VPX168" s="14"/>
      <c r="VPY168" s="14"/>
      <c r="VPZ168" s="14"/>
      <c r="VQA168" s="14"/>
      <c r="VQB168" s="14"/>
      <c r="VQC168" s="14"/>
      <c r="VQD168" s="14"/>
      <c r="VQE168" s="14"/>
      <c r="VQF168" s="14"/>
      <c r="VQG168" s="14"/>
      <c r="VQH168" s="14"/>
      <c r="VQI168" s="14"/>
      <c r="VQJ168" s="14"/>
      <c r="VQK168" s="14"/>
      <c r="VQL168" s="14"/>
      <c r="VQM168" s="14"/>
      <c r="VQN168" s="14"/>
      <c r="VQO168" s="14"/>
      <c r="VQP168" s="14"/>
      <c r="VQQ168" s="14"/>
      <c r="VQR168" s="14"/>
      <c r="VQS168" s="14"/>
      <c r="VQT168" s="14"/>
      <c r="VQU168" s="14"/>
      <c r="VQV168" s="14"/>
      <c r="VQW168" s="14"/>
      <c r="VQX168" s="14"/>
      <c r="VQY168" s="14"/>
      <c r="VQZ168" s="14"/>
      <c r="VRA168" s="14"/>
      <c r="VRB168" s="14"/>
      <c r="VRC168" s="14"/>
      <c r="VRD168" s="14"/>
      <c r="VRE168" s="14"/>
      <c r="VRF168" s="14"/>
      <c r="VRG168" s="14"/>
      <c r="VRH168" s="14"/>
      <c r="VRI168" s="14"/>
      <c r="VRJ168" s="14"/>
      <c r="VRK168" s="14"/>
      <c r="VRL168" s="14"/>
      <c r="VRM168" s="14"/>
      <c r="VRN168" s="14"/>
      <c r="VRO168" s="14"/>
      <c r="VRP168" s="14"/>
      <c r="VRQ168" s="14"/>
      <c r="VRR168" s="14"/>
      <c r="VRS168" s="14"/>
      <c r="VRT168" s="14"/>
      <c r="VRU168" s="14"/>
      <c r="VRV168" s="14"/>
      <c r="VRW168" s="14"/>
      <c r="VRX168" s="14"/>
      <c r="VRY168" s="14"/>
      <c r="VRZ168" s="14"/>
      <c r="VSA168" s="14"/>
      <c r="VSB168" s="14"/>
      <c r="VSC168" s="14"/>
      <c r="VSD168" s="14"/>
      <c r="VSE168" s="14"/>
      <c r="VSF168" s="14"/>
      <c r="VSG168" s="14"/>
      <c r="VSH168" s="14"/>
      <c r="VSI168" s="14"/>
      <c r="VSJ168" s="14"/>
      <c r="VSK168" s="14"/>
      <c r="VSL168" s="14"/>
      <c r="VSM168" s="14"/>
      <c r="VSN168" s="14"/>
      <c r="VSO168" s="14"/>
      <c r="VSP168" s="14"/>
      <c r="VSQ168" s="14"/>
      <c r="VSR168" s="14"/>
      <c r="VSS168" s="14"/>
      <c r="VST168" s="14"/>
      <c r="VSU168" s="14"/>
      <c r="VSV168" s="14"/>
      <c r="VSW168" s="14"/>
      <c r="VSX168" s="14"/>
      <c r="VSY168" s="14"/>
      <c r="VSZ168" s="14"/>
      <c r="VTA168" s="14"/>
      <c r="VTB168" s="14"/>
      <c r="VTC168" s="14"/>
      <c r="VTD168" s="14"/>
      <c r="VTE168" s="14"/>
      <c r="VTF168" s="14"/>
      <c r="VTG168" s="14"/>
      <c r="VTH168" s="14"/>
      <c r="VTI168" s="14"/>
      <c r="VTJ168" s="14"/>
      <c r="VTK168" s="14"/>
      <c r="VTL168" s="14"/>
      <c r="VTM168" s="14"/>
      <c r="VTN168" s="14"/>
      <c r="VTO168" s="14"/>
      <c r="VTP168" s="14"/>
      <c r="VTQ168" s="14"/>
      <c r="VTR168" s="14"/>
      <c r="VTS168" s="14"/>
      <c r="VTT168" s="14"/>
      <c r="VTU168" s="14"/>
      <c r="VTV168" s="14"/>
      <c r="VTW168" s="14"/>
      <c r="VTX168" s="14"/>
      <c r="VTY168" s="14"/>
      <c r="VTZ168" s="14"/>
      <c r="VUA168" s="14"/>
      <c r="VUB168" s="14"/>
      <c r="VUC168" s="14"/>
      <c r="VUD168" s="14"/>
      <c r="VUE168" s="14"/>
      <c r="VUF168" s="14"/>
      <c r="VUG168" s="14"/>
      <c r="VUH168" s="14"/>
      <c r="VUI168" s="14"/>
      <c r="VUJ168" s="14"/>
      <c r="VUK168" s="14"/>
      <c r="VUL168" s="14"/>
      <c r="VUM168" s="14"/>
      <c r="VUN168" s="14"/>
      <c r="VUO168" s="14"/>
      <c r="VUP168" s="14"/>
      <c r="VUQ168" s="14"/>
      <c r="VUR168" s="14"/>
      <c r="VUS168" s="14"/>
      <c r="VUT168" s="14"/>
      <c r="VUU168" s="14"/>
      <c r="VUV168" s="14"/>
      <c r="VUW168" s="14"/>
      <c r="VUX168" s="14"/>
      <c r="VUY168" s="14"/>
      <c r="VUZ168" s="14"/>
      <c r="VVA168" s="14"/>
      <c r="VVB168" s="14"/>
      <c r="VVC168" s="14"/>
      <c r="VVD168" s="14"/>
      <c r="VVE168" s="14"/>
      <c r="VVF168" s="14"/>
      <c r="VVG168" s="14"/>
      <c r="VVH168" s="14"/>
      <c r="VVI168" s="14"/>
      <c r="VVJ168" s="14"/>
      <c r="VVK168" s="14"/>
      <c r="VVL168" s="14"/>
      <c r="VVM168" s="14"/>
      <c r="VVN168" s="14"/>
      <c r="VVO168" s="14"/>
      <c r="VVP168" s="14"/>
      <c r="VVQ168" s="14"/>
      <c r="VVR168" s="14"/>
      <c r="VVS168" s="14"/>
      <c r="VVT168" s="14"/>
      <c r="VVU168" s="14"/>
      <c r="VVV168" s="14"/>
      <c r="VVW168" s="14"/>
      <c r="VVX168" s="14"/>
      <c r="VVY168" s="14"/>
      <c r="VVZ168" s="14"/>
      <c r="VWA168" s="14"/>
      <c r="VWB168" s="14"/>
      <c r="VWC168" s="14"/>
      <c r="VWD168" s="14"/>
      <c r="VWE168" s="14"/>
      <c r="VWF168" s="14"/>
      <c r="VWG168" s="14"/>
      <c r="VWH168" s="14"/>
      <c r="VWI168" s="14"/>
      <c r="VWJ168" s="14"/>
      <c r="VWK168" s="14"/>
      <c r="VWL168" s="14"/>
      <c r="VWM168" s="14"/>
      <c r="VWN168" s="14"/>
      <c r="VWO168" s="14"/>
      <c r="VWP168" s="14"/>
      <c r="VWQ168" s="14"/>
      <c r="VWR168" s="14"/>
      <c r="VWS168" s="14"/>
      <c r="VWT168" s="14"/>
      <c r="VWU168" s="14"/>
      <c r="VWV168" s="14"/>
      <c r="VWW168" s="14"/>
      <c r="VWX168" s="14"/>
      <c r="VWY168" s="14"/>
      <c r="VWZ168" s="14"/>
      <c r="VXA168" s="14"/>
      <c r="VXB168" s="14"/>
      <c r="VXC168" s="14"/>
      <c r="VXD168" s="14"/>
      <c r="VXE168" s="14"/>
      <c r="VXF168" s="14"/>
      <c r="VXG168" s="14"/>
      <c r="VXH168" s="14"/>
      <c r="VXI168" s="14"/>
      <c r="VXJ168" s="14"/>
      <c r="VXK168" s="14"/>
      <c r="VXL168" s="14"/>
      <c r="VXM168" s="14"/>
      <c r="VXN168" s="14"/>
      <c r="VXO168" s="14"/>
      <c r="VXP168" s="14"/>
      <c r="VXQ168" s="14"/>
      <c r="VXR168" s="14"/>
      <c r="VXS168" s="14"/>
      <c r="VXT168" s="14"/>
      <c r="VXU168" s="14"/>
      <c r="VXV168" s="14"/>
      <c r="VXW168" s="14"/>
      <c r="VXX168" s="14"/>
      <c r="VXY168" s="14"/>
      <c r="VXZ168" s="14"/>
      <c r="VYA168" s="14"/>
      <c r="VYB168" s="14"/>
      <c r="VYC168" s="14"/>
      <c r="VYD168" s="14"/>
      <c r="VYE168" s="14"/>
      <c r="VYF168" s="14"/>
      <c r="VYG168" s="14"/>
      <c r="VYH168" s="14"/>
      <c r="VYI168" s="14"/>
      <c r="VYJ168" s="14"/>
      <c r="VYK168" s="14"/>
      <c r="VYL168" s="14"/>
      <c r="VYM168" s="14"/>
      <c r="VYN168" s="14"/>
      <c r="VYO168" s="14"/>
      <c r="VYP168" s="14"/>
      <c r="VYQ168" s="14"/>
      <c r="VYR168" s="14"/>
      <c r="VYS168" s="14"/>
      <c r="VYT168" s="14"/>
      <c r="VYU168" s="14"/>
      <c r="VYV168" s="14"/>
      <c r="VYW168" s="14"/>
      <c r="VYX168" s="14"/>
      <c r="VYY168" s="14"/>
      <c r="VYZ168" s="14"/>
      <c r="VZA168" s="14"/>
      <c r="VZB168" s="14"/>
      <c r="VZC168" s="14"/>
      <c r="VZD168" s="14"/>
      <c r="VZE168" s="14"/>
      <c r="VZF168" s="14"/>
      <c r="VZG168" s="14"/>
      <c r="VZH168" s="14"/>
      <c r="VZI168" s="14"/>
      <c r="VZJ168" s="14"/>
      <c r="VZK168" s="14"/>
      <c r="VZL168" s="14"/>
      <c r="VZM168" s="14"/>
      <c r="VZN168" s="14"/>
      <c r="VZO168" s="14"/>
      <c r="VZP168" s="14"/>
      <c r="VZQ168" s="14"/>
      <c r="VZR168" s="14"/>
      <c r="VZS168" s="14"/>
      <c r="VZT168" s="14"/>
      <c r="VZU168" s="14"/>
      <c r="VZV168" s="14"/>
      <c r="VZW168" s="14"/>
      <c r="VZX168" s="14"/>
      <c r="VZY168" s="14"/>
      <c r="VZZ168" s="14"/>
      <c r="WAA168" s="14"/>
      <c r="WAB168" s="14"/>
      <c r="WAC168" s="14"/>
      <c r="WAD168" s="14"/>
      <c r="WAE168" s="14"/>
      <c r="WAF168" s="14"/>
      <c r="WAG168" s="14"/>
      <c r="WAH168" s="14"/>
      <c r="WAI168" s="14"/>
      <c r="WAJ168" s="14"/>
      <c r="WAK168" s="14"/>
      <c r="WAL168" s="14"/>
      <c r="WAM168" s="14"/>
      <c r="WAN168" s="14"/>
      <c r="WAO168" s="14"/>
      <c r="WAP168" s="14"/>
      <c r="WAQ168" s="14"/>
      <c r="WAR168" s="14"/>
      <c r="WAS168" s="14"/>
      <c r="WAT168" s="14"/>
      <c r="WAU168" s="14"/>
      <c r="WAV168" s="14"/>
      <c r="WAW168" s="14"/>
      <c r="WAX168" s="14"/>
      <c r="WAY168" s="14"/>
      <c r="WAZ168" s="14"/>
      <c r="WBA168" s="14"/>
      <c r="WBB168" s="14"/>
      <c r="WBC168" s="14"/>
      <c r="WBD168" s="14"/>
      <c r="WBE168" s="14"/>
      <c r="WBF168" s="14"/>
      <c r="WBG168" s="14"/>
      <c r="WBH168" s="14"/>
      <c r="WBI168" s="14"/>
      <c r="WBJ168" s="14"/>
      <c r="WBK168" s="14"/>
      <c r="WBL168" s="14"/>
      <c r="WBM168" s="14"/>
      <c r="WBN168" s="14"/>
      <c r="WBO168" s="14"/>
      <c r="WBP168" s="14"/>
      <c r="WBQ168" s="14"/>
      <c r="WBR168" s="14"/>
      <c r="WBS168" s="14"/>
      <c r="WBT168" s="14"/>
      <c r="WBU168" s="14"/>
      <c r="WBV168" s="14"/>
      <c r="WBW168" s="14"/>
      <c r="WBX168" s="14"/>
      <c r="WBY168" s="14"/>
      <c r="WBZ168" s="14"/>
      <c r="WCA168" s="14"/>
      <c r="WCB168" s="14"/>
      <c r="WCC168" s="14"/>
      <c r="WCD168" s="14"/>
      <c r="WCE168" s="14"/>
      <c r="WCF168" s="14"/>
      <c r="WCG168" s="14"/>
      <c r="WCH168" s="14"/>
      <c r="WCI168" s="14"/>
      <c r="WCJ168" s="14"/>
      <c r="WCK168" s="14"/>
      <c r="WCL168" s="14"/>
      <c r="WCM168" s="14"/>
      <c r="WCN168" s="14"/>
      <c r="WCO168" s="14"/>
      <c r="WCP168" s="14"/>
      <c r="WCQ168" s="14"/>
      <c r="WCR168" s="14"/>
      <c r="WCS168" s="14"/>
      <c r="WCT168" s="14"/>
      <c r="WCU168" s="14"/>
      <c r="WCV168" s="14"/>
      <c r="WCW168" s="14"/>
      <c r="WCX168" s="14"/>
      <c r="WCY168" s="14"/>
      <c r="WCZ168" s="14"/>
      <c r="WDA168" s="14"/>
      <c r="WDB168" s="14"/>
      <c r="WDC168" s="14"/>
      <c r="WDD168" s="14"/>
      <c r="WDE168" s="14"/>
      <c r="WDF168" s="14"/>
      <c r="WDG168" s="14"/>
      <c r="WDH168" s="14"/>
      <c r="WDI168" s="14"/>
      <c r="WDJ168" s="14"/>
      <c r="WDK168" s="14"/>
      <c r="WDL168" s="14"/>
      <c r="WDM168" s="14"/>
      <c r="WDN168" s="14"/>
      <c r="WDO168" s="14"/>
      <c r="WDP168" s="14"/>
      <c r="WDQ168" s="14"/>
      <c r="WDR168" s="14"/>
      <c r="WDS168" s="14"/>
      <c r="WDT168" s="14"/>
      <c r="WDU168" s="14"/>
      <c r="WDV168" s="14"/>
      <c r="WDW168" s="14"/>
      <c r="WDX168" s="14"/>
      <c r="WDY168" s="14"/>
      <c r="WDZ168" s="14"/>
      <c r="WEA168" s="14"/>
      <c r="WEB168" s="14"/>
      <c r="WEC168" s="14"/>
      <c r="WED168" s="14"/>
      <c r="WEE168" s="14"/>
      <c r="WEF168" s="14"/>
      <c r="WEG168" s="14"/>
      <c r="WEH168" s="14"/>
      <c r="WEI168" s="14"/>
      <c r="WEJ168" s="14"/>
      <c r="WEK168" s="14"/>
      <c r="WEL168" s="14"/>
      <c r="WEM168" s="14"/>
      <c r="WEN168" s="14"/>
      <c r="WEO168" s="14"/>
      <c r="WEP168" s="14"/>
      <c r="WEQ168" s="14"/>
      <c r="WER168" s="14"/>
      <c r="WES168" s="14"/>
      <c r="WET168" s="14"/>
      <c r="WEU168" s="14"/>
      <c r="WEV168" s="14"/>
      <c r="WEW168" s="14"/>
      <c r="WEX168" s="14"/>
      <c r="WEY168" s="14"/>
      <c r="WEZ168" s="14"/>
      <c r="WFA168" s="14"/>
      <c r="WFB168" s="14"/>
      <c r="WFC168" s="14"/>
      <c r="WFD168" s="14"/>
      <c r="WFE168" s="14"/>
      <c r="WFF168" s="14"/>
      <c r="WFG168" s="14"/>
      <c r="WFH168" s="14"/>
      <c r="WFI168" s="14"/>
      <c r="WFJ168" s="14"/>
      <c r="WFK168" s="14"/>
      <c r="WFL168" s="14"/>
      <c r="WFM168" s="14"/>
      <c r="WFN168" s="14"/>
      <c r="WFO168" s="14"/>
      <c r="WFP168" s="14"/>
      <c r="WFQ168" s="14"/>
      <c r="WFR168" s="14"/>
      <c r="WFS168" s="14"/>
      <c r="WFT168" s="14"/>
      <c r="WFU168" s="14"/>
      <c r="WFV168" s="14"/>
      <c r="WFW168" s="14"/>
      <c r="WFX168" s="14"/>
      <c r="WFY168" s="14"/>
      <c r="WFZ168" s="14"/>
      <c r="WGA168" s="14"/>
      <c r="WGB168" s="14"/>
      <c r="WGC168" s="14"/>
      <c r="WGD168" s="14"/>
      <c r="WGE168" s="14"/>
      <c r="WGF168" s="14"/>
      <c r="WGG168" s="14"/>
      <c r="WGH168" s="14"/>
      <c r="WGI168" s="14"/>
      <c r="WGJ168" s="14"/>
      <c r="WGK168" s="14"/>
      <c r="WGL168" s="14"/>
      <c r="WGM168" s="14"/>
      <c r="WGN168" s="14"/>
      <c r="WGO168" s="14"/>
      <c r="WGP168" s="14"/>
      <c r="WGQ168" s="14"/>
      <c r="WGR168" s="14"/>
      <c r="WGS168" s="14"/>
      <c r="WGT168" s="14"/>
      <c r="WGU168" s="14"/>
      <c r="WGV168" s="14"/>
      <c r="WGW168" s="14"/>
      <c r="WGX168" s="14"/>
      <c r="WGY168" s="14"/>
      <c r="WGZ168" s="14"/>
      <c r="WHA168" s="14"/>
      <c r="WHB168" s="14"/>
      <c r="WHC168" s="14"/>
      <c r="WHD168" s="14"/>
      <c r="WHE168" s="14"/>
      <c r="WHF168" s="14"/>
      <c r="WHG168" s="14"/>
      <c r="WHH168" s="14"/>
      <c r="WHI168" s="14"/>
      <c r="WHJ168" s="14"/>
      <c r="WHK168" s="14"/>
      <c r="WHL168" s="14"/>
      <c r="WHM168" s="14"/>
      <c r="WHN168" s="14"/>
      <c r="WHO168" s="14"/>
      <c r="WHP168" s="14"/>
      <c r="WHQ168" s="14"/>
      <c r="WHR168" s="14"/>
      <c r="WHS168" s="14"/>
      <c r="WHT168" s="14"/>
      <c r="WHU168" s="14"/>
      <c r="WHV168" s="14"/>
      <c r="WHW168" s="14"/>
      <c r="WHX168" s="14"/>
      <c r="WHY168" s="14"/>
      <c r="WHZ168" s="14"/>
      <c r="WIA168" s="14"/>
      <c r="WIB168" s="14"/>
      <c r="WIC168" s="14"/>
      <c r="WID168" s="14"/>
      <c r="WIE168" s="14"/>
      <c r="WIF168" s="14"/>
      <c r="WIG168" s="14"/>
      <c r="WIH168" s="14"/>
      <c r="WII168" s="14"/>
      <c r="WIJ168" s="14"/>
      <c r="WIK168" s="14"/>
      <c r="WIL168" s="14"/>
      <c r="WIM168" s="14"/>
      <c r="WIN168" s="14"/>
      <c r="WIO168" s="14"/>
      <c r="WIP168" s="14"/>
      <c r="WIQ168" s="14"/>
      <c r="WIR168" s="14"/>
      <c r="WIS168" s="14"/>
      <c r="WIT168" s="14"/>
      <c r="WIU168" s="14"/>
      <c r="WIV168" s="14"/>
      <c r="WIW168" s="14"/>
      <c r="WIX168" s="14"/>
      <c r="WIY168" s="14"/>
      <c r="WIZ168" s="14"/>
      <c r="WJA168" s="14"/>
      <c r="WJB168" s="14"/>
      <c r="WJC168" s="14"/>
      <c r="WJD168" s="14"/>
      <c r="WJE168" s="14"/>
      <c r="WJF168" s="14"/>
      <c r="WJG168" s="14"/>
      <c r="WJH168" s="14"/>
      <c r="WJI168" s="14"/>
      <c r="WJJ168" s="14"/>
      <c r="WJK168" s="14"/>
      <c r="WJL168" s="14"/>
      <c r="WJM168" s="14"/>
      <c r="WJN168" s="14"/>
      <c r="WJO168" s="14"/>
      <c r="WJP168" s="14"/>
      <c r="WJQ168" s="14"/>
      <c r="WJR168" s="14"/>
      <c r="WJS168" s="14"/>
      <c r="WJT168" s="14"/>
      <c r="WJU168" s="14"/>
      <c r="WJV168" s="14"/>
      <c r="WJW168" s="14"/>
      <c r="WJX168" s="14"/>
      <c r="WJY168" s="14"/>
      <c r="WJZ168" s="14"/>
      <c r="WKA168" s="14"/>
      <c r="WKB168" s="14"/>
      <c r="WKC168" s="14"/>
      <c r="WKD168" s="14"/>
      <c r="WKE168" s="14"/>
      <c r="WKF168" s="14"/>
      <c r="WKG168" s="14"/>
      <c r="WKH168" s="14"/>
      <c r="WKI168" s="14"/>
      <c r="WKJ168" s="14"/>
      <c r="WKK168" s="14"/>
      <c r="WKL168" s="14"/>
      <c r="WKM168" s="14"/>
      <c r="WKN168" s="14"/>
      <c r="WKO168" s="14"/>
      <c r="WKP168" s="14"/>
      <c r="WKQ168" s="14"/>
      <c r="WKR168" s="14"/>
      <c r="WKS168" s="14"/>
      <c r="WKT168" s="14"/>
      <c r="WKU168" s="14"/>
      <c r="WKV168" s="14"/>
      <c r="WKW168" s="14"/>
      <c r="WKX168" s="14"/>
      <c r="WKY168" s="14"/>
      <c r="WKZ168" s="14"/>
      <c r="WLA168" s="14"/>
      <c r="WLB168" s="14"/>
      <c r="WLC168" s="14"/>
      <c r="WLD168" s="14"/>
      <c r="WLE168" s="14"/>
      <c r="WLF168" s="14"/>
      <c r="WLG168" s="14"/>
      <c r="WLH168" s="14"/>
      <c r="WLI168" s="14"/>
      <c r="WLJ168" s="14"/>
      <c r="WLK168" s="14"/>
      <c r="WLL168" s="14"/>
      <c r="WLM168" s="14"/>
      <c r="WLN168" s="14"/>
      <c r="WLO168" s="14"/>
      <c r="WLP168" s="14"/>
      <c r="WLQ168" s="14"/>
      <c r="WLR168" s="14"/>
      <c r="WLS168" s="14"/>
      <c r="WLT168" s="14"/>
      <c r="WLU168" s="14"/>
      <c r="WLV168" s="14"/>
      <c r="WLW168" s="14"/>
      <c r="WLX168" s="14"/>
      <c r="WLY168" s="14"/>
      <c r="WLZ168" s="14"/>
      <c r="WMA168" s="14"/>
      <c r="WMB168" s="14"/>
      <c r="WMC168" s="14"/>
      <c r="WMD168" s="14"/>
      <c r="WME168" s="14"/>
      <c r="WMF168" s="14"/>
      <c r="WMG168" s="14"/>
      <c r="WMH168" s="14"/>
      <c r="WMI168" s="14"/>
      <c r="WMJ168" s="14"/>
      <c r="WMK168" s="14"/>
      <c r="WML168" s="14"/>
      <c r="WMM168" s="14"/>
      <c r="WMN168" s="14"/>
      <c r="WMO168" s="14"/>
      <c r="WMP168" s="14"/>
      <c r="WMQ168" s="14"/>
      <c r="WMR168" s="14"/>
      <c r="WMS168" s="14"/>
      <c r="WMT168" s="14"/>
      <c r="WMU168" s="14"/>
      <c r="WMV168" s="14"/>
      <c r="WMW168" s="14"/>
      <c r="WMX168" s="14"/>
      <c r="WMY168" s="14"/>
      <c r="WMZ168" s="14"/>
      <c r="WNA168" s="14"/>
      <c r="WNB168" s="14"/>
      <c r="WNC168" s="14"/>
      <c r="WND168" s="14"/>
      <c r="WNE168" s="14"/>
      <c r="WNF168" s="14"/>
      <c r="WNG168" s="14"/>
      <c r="WNH168" s="14"/>
      <c r="WNI168" s="14"/>
      <c r="WNJ168" s="14"/>
      <c r="WNK168" s="14"/>
      <c r="WNL168" s="14"/>
      <c r="WNM168" s="14"/>
      <c r="WNN168" s="14"/>
      <c r="WNO168" s="14"/>
      <c r="WNP168" s="14"/>
      <c r="WNQ168" s="14"/>
      <c r="WNR168" s="14"/>
      <c r="WNS168" s="14"/>
      <c r="WNT168" s="14"/>
      <c r="WNU168" s="14"/>
      <c r="WNV168" s="14"/>
      <c r="WNW168" s="14"/>
      <c r="WNX168" s="14"/>
      <c r="WNY168" s="14"/>
      <c r="WNZ168" s="14"/>
      <c r="WOA168" s="14"/>
      <c r="WOB168" s="14"/>
      <c r="WOC168" s="14"/>
      <c r="WOD168" s="14"/>
      <c r="WOE168" s="14"/>
      <c r="WOF168" s="14"/>
      <c r="WOG168" s="14"/>
      <c r="WOH168" s="14"/>
      <c r="WOI168" s="14"/>
      <c r="WOJ168" s="14"/>
      <c r="WOK168" s="14"/>
      <c r="WOL168" s="14"/>
      <c r="WOM168" s="14"/>
      <c r="WON168" s="14"/>
      <c r="WOO168" s="14"/>
      <c r="WOP168" s="14"/>
      <c r="WOQ168" s="14"/>
      <c r="WOR168" s="14"/>
      <c r="WOS168" s="14"/>
      <c r="WOT168" s="14"/>
      <c r="WOU168" s="14"/>
      <c r="WOV168" s="14"/>
      <c r="WOW168" s="14"/>
      <c r="WOX168" s="14"/>
      <c r="WOY168" s="14"/>
      <c r="WOZ168" s="14"/>
      <c r="WPA168" s="14"/>
      <c r="WPB168" s="14"/>
      <c r="WPC168" s="14"/>
      <c r="WPD168" s="14"/>
      <c r="WPE168" s="14"/>
      <c r="WPF168" s="14"/>
      <c r="WPG168" s="14"/>
      <c r="WPH168" s="14"/>
      <c r="WPI168" s="14"/>
      <c r="WPJ168" s="14"/>
      <c r="WPK168" s="14"/>
      <c r="WPL168" s="14"/>
      <c r="WPM168" s="14"/>
      <c r="WPN168" s="14"/>
      <c r="WPO168" s="14"/>
      <c r="WPP168" s="14"/>
      <c r="WPQ168" s="14"/>
      <c r="WPR168" s="14"/>
      <c r="WPS168" s="14"/>
      <c r="WPT168" s="14"/>
      <c r="WPU168" s="14"/>
      <c r="WPV168" s="14"/>
      <c r="WPW168" s="14"/>
      <c r="WPX168" s="14"/>
      <c r="WPY168" s="14"/>
      <c r="WPZ168" s="14"/>
      <c r="WQA168" s="14"/>
      <c r="WQB168" s="14"/>
      <c r="WQC168" s="14"/>
      <c r="WQD168" s="14"/>
      <c r="WQE168" s="14"/>
      <c r="WQF168" s="14"/>
      <c r="WQG168" s="14"/>
      <c r="WQH168" s="14"/>
      <c r="WQI168" s="14"/>
      <c r="WQJ168" s="14"/>
      <c r="WQK168" s="14"/>
      <c r="WQL168" s="14"/>
      <c r="WQM168" s="14"/>
      <c r="WQN168" s="14"/>
      <c r="WQO168" s="14"/>
      <c r="WQP168" s="14"/>
      <c r="WQQ168" s="14"/>
      <c r="WQR168" s="14"/>
      <c r="WQS168" s="14"/>
      <c r="WQT168" s="14"/>
      <c r="WQU168" s="14"/>
      <c r="WQV168" s="14"/>
      <c r="WQW168" s="14"/>
      <c r="WQX168" s="14"/>
      <c r="WQY168" s="14"/>
      <c r="WQZ168" s="14"/>
      <c r="WRA168" s="14"/>
      <c r="WRB168" s="14"/>
      <c r="WRC168" s="14"/>
      <c r="WRD168" s="14"/>
      <c r="WRE168" s="14"/>
      <c r="WRF168" s="14"/>
      <c r="WRG168" s="14"/>
      <c r="WRH168" s="14"/>
      <c r="WRI168" s="14"/>
      <c r="WRJ168" s="14"/>
      <c r="WRK168" s="14"/>
      <c r="WRL168" s="14"/>
      <c r="WRM168" s="14"/>
      <c r="WRN168" s="14"/>
      <c r="WRO168" s="14"/>
      <c r="WRP168" s="14"/>
      <c r="WRQ168" s="14"/>
      <c r="WRR168" s="14"/>
      <c r="WRS168" s="14"/>
      <c r="WRT168" s="14"/>
      <c r="WRU168" s="14"/>
      <c r="WRV168" s="14"/>
      <c r="WRW168" s="14"/>
      <c r="WRX168" s="14"/>
      <c r="WRY168" s="14"/>
      <c r="WRZ168" s="14"/>
      <c r="WSA168" s="14"/>
      <c r="WSB168" s="14"/>
      <c r="WSC168" s="14"/>
      <c r="WSD168" s="14"/>
      <c r="WSE168" s="14"/>
      <c r="WSF168" s="14"/>
      <c r="WSG168" s="14"/>
      <c r="WSH168" s="14"/>
      <c r="WSI168" s="14"/>
      <c r="WSJ168" s="14"/>
      <c r="WSK168" s="14"/>
      <c r="WSL168" s="14"/>
      <c r="WSM168" s="14"/>
      <c r="WSN168" s="14"/>
      <c r="WSO168" s="14"/>
      <c r="WSP168" s="14"/>
      <c r="WSQ168" s="14"/>
      <c r="WSR168" s="14"/>
      <c r="WSS168" s="14"/>
      <c r="WST168" s="14"/>
      <c r="WSU168" s="14"/>
      <c r="WSV168" s="14"/>
      <c r="WSW168" s="14"/>
      <c r="WSX168" s="14"/>
      <c r="WSY168" s="14"/>
      <c r="WSZ168" s="14"/>
      <c r="WTA168" s="14"/>
      <c r="WTB168" s="14"/>
      <c r="WTC168" s="14"/>
      <c r="WTD168" s="14"/>
      <c r="WTE168" s="14"/>
      <c r="WTF168" s="14"/>
      <c r="WTG168" s="14"/>
      <c r="WTH168" s="14"/>
      <c r="WTI168" s="14"/>
      <c r="WTJ168" s="14"/>
      <c r="WTK168" s="14"/>
      <c r="WTL168" s="14"/>
      <c r="WTM168" s="14"/>
      <c r="WTN168" s="14"/>
      <c r="WTO168" s="14"/>
      <c r="WTP168" s="14"/>
      <c r="WTQ168" s="14"/>
      <c r="WTR168" s="14"/>
      <c r="WTS168" s="14"/>
      <c r="WTT168" s="14"/>
      <c r="WTU168" s="14"/>
      <c r="WTV168" s="14"/>
      <c r="WTW168" s="14"/>
      <c r="WTX168" s="14"/>
      <c r="WTY168" s="14"/>
      <c r="WTZ168" s="14"/>
      <c r="WUA168" s="14"/>
      <c r="WUB168" s="14"/>
      <c r="WUC168" s="14"/>
      <c r="WUD168" s="14"/>
      <c r="WUE168" s="14"/>
      <c r="WUF168" s="14"/>
      <c r="WUG168" s="14"/>
      <c r="WUH168" s="14"/>
      <c r="WUI168" s="14"/>
      <c r="WUJ168" s="14"/>
      <c r="WUK168" s="14"/>
      <c r="WUL168" s="14"/>
      <c r="WUM168" s="14"/>
      <c r="WUN168" s="14"/>
      <c r="WUO168" s="14"/>
      <c r="WUP168" s="14"/>
      <c r="WUQ168" s="14"/>
      <c r="WUR168" s="14"/>
      <c r="WUS168" s="14"/>
      <c r="WUT168" s="14"/>
      <c r="WUU168" s="14"/>
      <c r="WUV168" s="14"/>
      <c r="WUW168" s="14"/>
      <c r="WUX168" s="14"/>
      <c r="WUY168" s="14"/>
      <c r="WUZ168" s="14"/>
      <c r="WVA168" s="14"/>
      <c r="WVB168" s="14"/>
      <c r="WVC168" s="14"/>
      <c r="WVD168" s="14"/>
      <c r="WVE168" s="14"/>
      <c r="WVF168" s="14"/>
      <c r="WVG168" s="14"/>
      <c r="WVH168" s="14"/>
      <c r="WVI168" s="14"/>
      <c r="WVJ168" s="14"/>
      <c r="WVK168" s="14"/>
      <c r="WVL168" s="14"/>
      <c r="WVM168" s="14"/>
      <c r="WVN168" s="14"/>
      <c r="WVO168" s="14"/>
      <c r="WVP168" s="14"/>
      <c r="WVQ168" s="14"/>
      <c r="WVR168" s="14"/>
      <c r="WVS168" s="14"/>
      <c r="WVT168" s="14"/>
      <c r="WVU168" s="14"/>
      <c r="WVV168" s="14"/>
      <c r="WVW168" s="14"/>
      <c r="WVX168" s="14"/>
      <c r="WVY168" s="14"/>
      <c r="WVZ168" s="14"/>
      <c r="WWA168" s="14"/>
      <c r="WWB168" s="14"/>
      <c r="WWC168" s="14"/>
      <c r="WWD168" s="14"/>
      <c r="WWE168" s="14"/>
      <c r="WWF168" s="14"/>
      <c r="WWG168" s="14"/>
      <c r="WWH168" s="14"/>
      <c r="WWI168" s="14"/>
      <c r="WWJ168" s="14"/>
      <c r="WWK168" s="14"/>
      <c r="WWL168" s="14"/>
      <c r="WWM168" s="14"/>
      <c r="WWN168" s="14"/>
      <c r="WWO168" s="14"/>
      <c r="WWP168" s="14"/>
      <c r="WWQ168" s="14"/>
      <c r="WWR168" s="14"/>
      <c r="WWS168" s="14"/>
      <c r="WWT168" s="14"/>
      <c r="WWU168" s="14"/>
      <c r="WWV168" s="14"/>
      <c r="WWW168" s="14"/>
      <c r="WWX168" s="14"/>
      <c r="WWY168" s="14"/>
      <c r="WWZ168" s="14"/>
      <c r="WXA168" s="14"/>
      <c r="WXB168" s="14"/>
      <c r="WXC168" s="14"/>
      <c r="WXD168" s="14"/>
      <c r="WXE168" s="14"/>
      <c r="WXF168" s="14"/>
      <c r="WXG168" s="14"/>
      <c r="WXH168" s="14"/>
      <c r="WXI168" s="14"/>
      <c r="WXJ168" s="14"/>
      <c r="WXK168" s="14"/>
      <c r="WXL168" s="14"/>
      <c r="WXM168" s="14"/>
      <c r="WXN168" s="14"/>
      <c r="WXO168" s="14"/>
      <c r="WXP168" s="14"/>
      <c r="WXQ168" s="14"/>
      <c r="WXR168" s="14"/>
      <c r="WXS168" s="14"/>
      <c r="WXT168" s="14"/>
      <c r="WXU168" s="14"/>
      <c r="WXV168" s="14"/>
      <c r="WXW168" s="14"/>
      <c r="WXX168" s="14"/>
      <c r="WXY168" s="14"/>
      <c r="WXZ168" s="14"/>
      <c r="WYA168" s="14"/>
      <c r="WYB168" s="14"/>
      <c r="WYC168" s="14"/>
      <c r="WYD168" s="14"/>
      <c r="WYE168" s="14"/>
      <c r="WYF168" s="14"/>
      <c r="WYG168" s="14"/>
      <c r="WYH168" s="14"/>
      <c r="WYI168" s="14"/>
      <c r="WYJ168" s="14"/>
      <c r="WYK168" s="14"/>
      <c r="WYL168" s="14"/>
      <c r="WYM168" s="14"/>
      <c r="WYN168" s="14"/>
      <c r="WYO168" s="14"/>
      <c r="WYP168" s="14"/>
      <c r="WYQ168" s="14"/>
      <c r="WYR168" s="14"/>
      <c r="WYS168" s="14"/>
      <c r="WYT168" s="14"/>
      <c r="WYU168" s="14"/>
      <c r="WYV168" s="14"/>
      <c r="WYW168" s="14"/>
      <c r="WYX168" s="14"/>
      <c r="WYY168" s="14"/>
      <c r="WYZ168" s="14"/>
      <c r="WZA168" s="14"/>
      <c r="WZB168" s="14"/>
      <c r="WZC168" s="14"/>
      <c r="WZD168" s="14"/>
      <c r="WZE168" s="14"/>
      <c r="WZF168" s="14"/>
      <c r="WZG168" s="14"/>
      <c r="WZH168" s="14"/>
      <c r="WZI168" s="14"/>
      <c r="WZJ168" s="14"/>
      <c r="WZK168" s="14"/>
      <c r="WZL168" s="14"/>
      <c r="WZM168" s="14"/>
      <c r="WZN168" s="14"/>
      <c r="WZO168" s="14"/>
      <c r="WZP168" s="14"/>
      <c r="WZQ168" s="14"/>
      <c r="WZR168" s="14"/>
      <c r="WZS168" s="14"/>
      <c r="WZT168" s="14"/>
      <c r="WZU168" s="14"/>
      <c r="WZV168" s="14"/>
      <c r="WZW168" s="14"/>
      <c r="WZX168" s="14"/>
      <c r="WZY168" s="14"/>
      <c r="WZZ168" s="14"/>
      <c r="XAA168" s="14"/>
      <c r="XAB168" s="14"/>
      <c r="XAC168" s="14"/>
      <c r="XAD168" s="14"/>
      <c r="XAE168" s="14"/>
      <c r="XAF168" s="14"/>
      <c r="XAG168" s="14"/>
      <c r="XAH168" s="14"/>
      <c r="XAI168" s="14"/>
      <c r="XAJ168" s="14"/>
      <c r="XAK168" s="14"/>
      <c r="XAL168" s="14"/>
      <c r="XAM168" s="14"/>
      <c r="XAN168" s="14"/>
      <c r="XAO168" s="14"/>
      <c r="XAP168" s="14"/>
      <c r="XAQ168" s="14"/>
      <c r="XAR168" s="14"/>
      <c r="XAS168" s="14"/>
      <c r="XAT168" s="14"/>
      <c r="XAU168" s="14"/>
      <c r="XAV168" s="14"/>
      <c r="XAW168" s="14"/>
      <c r="XAX168" s="14"/>
      <c r="XAY168" s="14"/>
      <c r="XAZ168" s="14"/>
      <c r="XBA168" s="14"/>
      <c r="XBB168" s="14"/>
      <c r="XBC168" s="14"/>
      <c r="XBD168" s="14"/>
      <c r="XBE168" s="14"/>
      <c r="XBF168" s="14"/>
      <c r="XBG168" s="14"/>
      <c r="XBH168" s="14"/>
      <c r="XBI168" s="14"/>
      <c r="XBJ168" s="14"/>
      <c r="XBK168" s="14"/>
      <c r="XBL168" s="14"/>
      <c r="XBM168" s="14"/>
      <c r="XBN168" s="14"/>
      <c r="XBO168" s="14"/>
      <c r="XBP168" s="14"/>
      <c r="XBQ168" s="14"/>
      <c r="XBR168" s="14"/>
      <c r="XBS168" s="14"/>
      <c r="XBT168" s="14"/>
      <c r="XBU168" s="14"/>
      <c r="XBV168" s="14"/>
      <c r="XBW168" s="14"/>
      <c r="XBX168" s="14"/>
      <c r="XBY168" s="14"/>
      <c r="XBZ168" s="14"/>
      <c r="XCA168" s="14"/>
      <c r="XCB168" s="14"/>
      <c r="XCC168" s="14"/>
      <c r="XCD168" s="14"/>
      <c r="XCE168" s="14"/>
      <c r="XCF168" s="14"/>
      <c r="XCG168" s="14"/>
      <c r="XCH168" s="14"/>
      <c r="XCI168" s="14"/>
      <c r="XCJ168" s="14"/>
      <c r="XCK168" s="14"/>
      <c r="XCL168" s="14"/>
      <c r="XCM168" s="14"/>
      <c r="XCN168" s="14"/>
      <c r="XCO168" s="14"/>
      <c r="XCP168" s="14"/>
      <c r="XCQ168" s="14"/>
      <c r="XCR168" s="14"/>
      <c r="XCS168" s="14"/>
      <c r="XCT168" s="14"/>
      <c r="XCU168" s="14"/>
      <c r="XCV168" s="14"/>
      <c r="XCW168" s="14"/>
      <c r="XCX168" s="14"/>
      <c r="XCY168" s="14"/>
      <c r="XCZ168" s="14"/>
      <c r="XDA168" s="14"/>
      <c r="XDB168" s="14"/>
      <c r="XDC168" s="14"/>
      <c r="XDD168" s="14"/>
      <c r="XDE168" s="14"/>
      <c r="XDF168" s="14"/>
      <c r="XDG168" s="14"/>
      <c r="XDH168" s="14"/>
      <c r="XDI168" s="14"/>
      <c r="XDJ168" s="14"/>
      <c r="XDK168" s="14"/>
      <c r="XDL168" s="14"/>
      <c r="XDM168" s="14"/>
      <c r="XDN168" s="14"/>
      <c r="XDO168" s="14"/>
      <c r="XDP168" s="14"/>
      <c r="XDQ168" s="14"/>
      <c r="XDR168" s="14"/>
      <c r="XDS168" s="14"/>
      <c r="XDT168" s="14"/>
      <c r="XDU168" s="14"/>
      <c r="XDV168" s="14"/>
      <c r="XDW168" s="14"/>
      <c r="XDX168" s="14"/>
      <c r="XDY168" s="14"/>
      <c r="XDZ168" s="14"/>
      <c r="XEA168" s="14"/>
      <c r="XEB168" s="14"/>
      <c r="XEC168" s="14"/>
      <c r="XED168" s="14"/>
      <c r="XEE168" s="14"/>
      <c r="XEF168" s="14"/>
      <c r="XEG168" s="14"/>
      <c r="XEH168" s="14"/>
      <c r="XEI168" s="14"/>
      <c r="XEJ168" s="14"/>
      <c r="XEK168" s="14"/>
      <c r="XEL168" s="14"/>
      <c r="XEM168" s="14"/>
      <c r="XEN168" s="14"/>
      <c r="XEO168" s="14"/>
      <c r="XEP168" s="14"/>
      <c r="XEQ168" s="14"/>
      <c r="XER168" s="14"/>
      <c r="XES168" s="14"/>
      <c r="XET168" s="14"/>
      <c r="XEU168" s="14"/>
      <c r="XEV168" s="14"/>
      <c r="XEW168" s="14"/>
      <c r="XEX168" s="14"/>
      <c r="XEY168" s="14"/>
      <c r="XEZ168" s="14"/>
      <c r="XFA168" s="14"/>
      <c r="XFB168" s="14"/>
      <c r="XFC168" s="14"/>
    </row>
    <row r="169" spans="1:16383" s="751" customFormat="1" ht="21" thickBot="1" x14ac:dyDescent="0.35">
      <c r="A169" s="760" t="e">
        <f t="shared" ref="A169:A232" si="90">A168+1</f>
        <v>#REF!</v>
      </c>
      <c r="B169" s="1261" t="s">
        <v>755</v>
      </c>
      <c r="C169" s="1262"/>
      <c r="D169" s="1045"/>
      <c r="E169" s="1046"/>
      <c r="F169" s="1047" t="s">
        <v>126</v>
      </c>
      <c r="G169" s="1047" t="s">
        <v>104</v>
      </c>
      <c r="H169" s="1047" t="s">
        <v>105</v>
      </c>
      <c r="I169" s="1047" t="s">
        <v>106</v>
      </c>
      <c r="J169" s="1047" t="s">
        <v>107</v>
      </c>
      <c r="K169" s="1047" t="s">
        <v>108</v>
      </c>
      <c r="L169" s="1047" t="s">
        <v>109</v>
      </c>
      <c r="M169" s="1047" t="s">
        <v>110</v>
      </c>
      <c r="N169" s="1047" t="s">
        <v>111</v>
      </c>
      <c r="O169" s="1047" t="s">
        <v>112</v>
      </c>
      <c r="P169" s="10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c r="IR169" s="14"/>
      <c r="IS169" s="14"/>
      <c r="IT169" s="14"/>
      <c r="IU169" s="14"/>
      <c r="IV169" s="14"/>
      <c r="IW169" s="14"/>
      <c r="IX169" s="14"/>
      <c r="IY169" s="14"/>
      <c r="IZ169" s="14"/>
      <c r="JA169" s="14"/>
      <c r="JB169" s="14"/>
      <c r="JC169" s="14"/>
      <c r="JD169" s="14"/>
      <c r="JE169" s="14"/>
      <c r="JF169" s="14"/>
      <c r="JG169" s="14"/>
      <c r="JH169" s="14"/>
      <c r="JI169" s="14"/>
      <c r="JJ169" s="14"/>
      <c r="JK169" s="14"/>
      <c r="JL169" s="14"/>
      <c r="JM169" s="14"/>
      <c r="JN169" s="14"/>
      <c r="JO169" s="14"/>
      <c r="JP169" s="14"/>
      <c r="JQ169" s="14"/>
      <c r="JR169" s="14"/>
      <c r="JS169" s="14"/>
      <c r="JT169" s="14"/>
      <c r="JU169" s="14"/>
      <c r="JV169" s="14"/>
      <c r="JW169" s="14"/>
      <c r="JX169" s="14"/>
      <c r="JY169" s="14"/>
      <c r="JZ169" s="14"/>
      <c r="KA169" s="14"/>
      <c r="KB169" s="14"/>
      <c r="KC169" s="14"/>
      <c r="KD169" s="14"/>
      <c r="KE169" s="14"/>
      <c r="KF169" s="14"/>
      <c r="KG169" s="14"/>
      <c r="KH169" s="14"/>
      <c r="KI169" s="14"/>
      <c r="KJ169" s="14"/>
      <c r="KK169" s="14"/>
      <c r="KL169" s="14"/>
      <c r="KM169" s="14"/>
      <c r="KN169" s="14"/>
      <c r="KO169" s="14"/>
      <c r="KP169" s="14"/>
      <c r="KQ169" s="14"/>
      <c r="KR169" s="14"/>
      <c r="KS169" s="14"/>
      <c r="KT169" s="14"/>
      <c r="KU169" s="14"/>
      <c r="KV169" s="14"/>
      <c r="KW169" s="14"/>
      <c r="KX169" s="14"/>
      <c r="KY169" s="14"/>
      <c r="KZ169" s="14"/>
      <c r="LA169" s="14"/>
      <c r="LB169" s="14"/>
      <c r="LC169" s="14"/>
      <c r="LD169" s="14"/>
      <c r="LE169" s="14"/>
      <c r="LF169" s="14"/>
      <c r="LG169" s="14"/>
      <c r="LH169" s="14"/>
      <c r="LI169" s="14"/>
      <c r="LJ169" s="14"/>
      <c r="LK169" s="14"/>
      <c r="LL169" s="14"/>
      <c r="LM169" s="14"/>
      <c r="LN169" s="14"/>
      <c r="LO169" s="14"/>
      <c r="LP169" s="14"/>
      <c r="LQ169" s="14"/>
      <c r="LR169" s="14"/>
      <c r="LS169" s="14"/>
      <c r="LT169" s="14"/>
      <c r="LU169" s="14"/>
      <c r="LV169" s="14"/>
      <c r="LW169" s="14"/>
      <c r="LX169" s="14"/>
      <c r="LY169" s="14"/>
      <c r="LZ169" s="14"/>
      <c r="MA169" s="14"/>
      <c r="MB169" s="14"/>
      <c r="MC169" s="14"/>
      <c r="MD169" s="14"/>
      <c r="ME169" s="14"/>
      <c r="MF169" s="14"/>
      <c r="MG169" s="14"/>
      <c r="MH169" s="14"/>
      <c r="MI169" s="14"/>
      <c r="MJ169" s="14"/>
      <c r="MK169" s="14"/>
      <c r="ML169" s="14"/>
      <c r="MM169" s="14"/>
      <c r="MN169" s="14"/>
      <c r="MO169" s="14"/>
      <c r="MP169" s="14"/>
      <c r="MQ169" s="14"/>
      <c r="MR169" s="14"/>
      <c r="MS169" s="14"/>
      <c r="MT169" s="14"/>
      <c r="MU169" s="14"/>
      <c r="MV169" s="14"/>
      <c r="MW169" s="14"/>
      <c r="MX169" s="14"/>
      <c r="MY169" s="14"/>
      <c r="MZ169" s="14"/>
      <c r="NA169" s="14"/>
      <c r="NB169" s="14"/>
      <c r="NC169" s="14"/>
      <c r="ND169" s="14"/>
      <c r="NE169" s="14"/>
      <c r="NF169" s="14"/>
      <c r="NG169" s="14"/>
      <c r="NH169" s="14"/>
      <c r="NI169" s="14"/>
      <c r="NJ169" s="14"/>
      <c r="NK169" s="14"/>
      <c r="NL169" s="14"/>
      <c r="NM169" s="14"/>
      <c r="NN169" s="14"/>
      <c r="NO169" s="14"/>
      <c r="NP169" s="14"/>
      <c r="NQ169" s="14"/>
      <c r="NR169" s="14"/>
      <c r="NS169" s="14"/>
      <c r="NT169" s="14"/>
      <c r="NU169" s="14"/>
      <c r="NV169" s="14"/>
      <c r="NW169" s="14"/>
      <c r="NX169" s="14"/>
      <c r="NY169" s="14"/>
      <c r="NZ169" s="14"/>
      <c r="OA169" s="14"/>
      <c r="OB169" s="14"/>
      <c r="OC169" s="14"/>
      <c r="OD169" s="14"/>
      <c r="OE169" s="14"/>
      <c r="OF169" s="14"/>
      <c r="OG169" s="14"/>
      <c r="OH169" s="14"/>
      <c r="OI169" s="14"/>
      <c r="OJ169" s="14"/>
      <c r="OK169" s="14"/>
      <c r="OL169" s="14"/>
      <c r="OM169" s="14"/>
      <c r="ON169" s="14"/>
      <c r="OO169" s="14"/>
      <c r="OP169" s="14"/>
      <c r="OQ169" s="14"/>
      <c r="OR169" s="14"/>
      <c r="OS169" s="14"/>
      <c r="OT169" s="14"/>
      <c r="OU169" s="14"/>
      <c r="OV169" s="14"/>
      <c r="OW169" s="14"/>
      <c r="OX169" s="14"/>
      <c r="OY169" s="14"/>
      <c r="OZ169" s="14"/>
      <c r="PA169" s="14"/>
      <c r="PB169" s="14"/>
      <c r="PC169" s="14"/>
      <c r="PD169" s="14"/>
      <c r="PE169" s="14"/>
      <c r="PF169" s="14"/>
      <c r="PG169" s="14"/>
      <c r="PH169" s="14"/>
      <c r="PI169" s="14"/>
      <c r="PJ169" s="14"/>
      <c r="PK169" s="14"/>
      <c r="PL169" s="14"/>
      <c r="PM169" s="14"/>
      <c r="PN169" s="14"/>
      <c r="PO169" s="14"/>
      <c r="PP169" s="14"/>
      <c r="PQ169" s="14"/>
      <c r="PR169" s="14"/>
      <c r="PS169" s="14"/>
      <c r="PT169" s="14"/>
      <c r="PU169" s="14"/>
      <c r="PV169" s="14"/>
      <c r="PW169" s="14"/>
      <c r="PX169" s="14"/>
      <c r="PY169" s="14"/>
      <c r="PZ169" s="14"/>
      <c r="QA169" s="14"/>
      <c r="QB169" s="14"/>
      <c r="QC169" s="14"/>
      <c r="QD169" s="14"/>
      <c r="QE169" s="14"/>
      <c r="QF169" s="14"/>
      <c r="QG169" s="14"/>
      <c r="QH169" s="14"/>
      <c r="QI169" s="14"/>
      <c r="QJ169" s="14"/>
      <c r="QK169" s="14"/>
      <c r="QL169" s="14"/>
      <c r="QM169" s="14"/>
      <c r="QN169" s="14"/>
      <c r="QO169" s="14"/>
      <c r="QP169" s="14"/>
      <c r="QQ169" s="14"/>
      <c r="QR169" s="14"/>
      <c r="QS169" s="14"/>
      <c r="QT169" s="14"/>
      <c r="QU169" s="14"/>
      <c r="QV169" s="14"/>
      <c r="QW169" s="14"/>
      <c r="QX169" s="14"/>
      <c r="QY169" s="14"/>
      <c r="QZ169" s="14"/>
      <c r="RA169" s="14"/>
      <c r="RB169" s="14"/>
      <c r="RC169" s="14"/>
      <c r="RD169" s="14"/>
      <c r="RE169" s="14"/>
      <c r="RF169" s="14"/>
      <c r="RG169" s="14"/>
      <c r="RH169" s="14"/>
      <c r="RI169" s="14"/>
      <c r="RJ169" s="14"/>
      <c r="RK169" s="14"/>
      <c r="RL169" s="14"/>
      <c r="RM169" s="14"/>
      <c r="RN169" s="14"/>
      <c r="RO169" s="14"/>
      <c r="RP169" s="14"/>
      <c r="RQ169" s="14"/>
      <c r="RR169" s="14"/>
      <c r="RS169" s="14"/>
      <c r="RT169" s="14"/>
      <c r="RU169" s="14"/>
      <c r="RV169" s="14"/>
      <c r="RW169" s="14"/>
      <c r="RX169" s="14"/>
      <c r="RY169" s="14"/>
      <c r="RZ169" s="14"/>
      <c r="SA169" s="14"/>
      <c r="SB169" s="14"/>
      <c r="SC169" s="14"/>
      <c r="SD169" s="14"/>
      <c r="SE169" s="14"/>
      <c r="SF169" s="14"/>
      <c r="SG169" s="14"/>
      <c r="SH169" s="14"/>
      <c r="SI169" s="14"/>
      <c r="SJ169" s="14"/>
      <c r="SK169" s="14"/>
      <c r="SL169" s="14"/>
      <c r="SM169" s="14"/>
      <c r="SN169" s="14"/>
      <c r="SO169" s="14"/>
      <c r="SP169" s="14"/>
      <c r="SQ169" s="14"/>
      <c r="SR169" s="14"/>
      <c r="SS169" s="14"/>
      <c r="ST169" s="14"/>
      <c r="SU169" s="14"/>
      <c r="SV169" s="14"/>
      <c r="SW169" s="14"/>
      <c r="SX169" s="14"/>
      <c r="SY169" s="14"/>
      <c r="SZ169" s="14"/>
      <c r="TA169" s="14"/>
      <c r="TB169" s="14"/>
      <c r="TC169" s="14"/>
      <c r="TD169" s="14"/>
      <c r="TE169" s="14"/>
      <c r="TF169" s="14"/>
      <c r="TG169" s="14"/>
      <c r="TH169" s="14"/>
      <c r="TI169" s="14"/>
      <c r="TJ169" s="14"/>
      <c r="TK169" s="14"/>
      <c r="TL169" s="14"/>
      <c r="TM169" s="14"/>
      <c r="TN169" s="14"/>
      <c r="TO169" s="14"/>
      <c r="TP169" s="14"/>
      <c r="TQ169" s="14"/>
      <c r="TR169" s="14"/>
      <c r="TS169" s="14"/>
      <c r="TT169" s="14"/>
      <c r="TU169" s="14"/>
      <c r="TV169" s="14"/>
      <c r="TW169" s="14"/>
      <c r="TX169" s="14"/>
      <c r="TY169" s="14"/>
      <c r="TZ169" s="14"/>
      <c r="UA169" s="14"/>
      <c r="UB169" s="14"/>
      <c r="UC169" s="14"/>
      <c r="UD169" s="14"/>
      <c r="UE169" s="14"/>
      <c r="UF169" s="14"/>
      <c r="UG169" s="14"/>
      <c r="UH169" s="14"/>
      <c r="UI169" s="14"/>
      <c r="UJ169" s="14"/>
      <c r="UK169" s="14"/>
      <c r="UL169" s="14"/>
      <c r="UM169" s="14"/>
      <c r="UN169" s="14"/>
      <c r="UO169" s="14"/>
      <c r="UP169" s="14"/>
      <c r="UQ169" s="14"/>
      <c r="UR169" s="14"/>
      <c r="US169" s="14"/>
      <c r="UT169" s="14"/>
      <c r="UU169" s="14"/>
      <c r="UV169" s="14"/>
      <c r="UW169" s="14"/>
      <c r="UX169" s="14"/>
      <c r="UY169" s="14"/>
      <c r="UZ169" s="14"/>
      <c r="VA169" s="14"/>
      <c r="VB169" s="14"/>
      <c r="VC169" s="14"/>
      <c r="VD169" s="14"/>
      <c r="VE169" s="14"/>
      <c r="VF169" s="14"/>
      <c r="VG169" s="14"/>
      <c r="VH169" s="14"/>
      <c r="VI169" s="14"/>
      <c r="VJ169" s="14"/>
      <c r="VK169" s="14"/>
      <c r="VL169" s="14"/>
      <c r="VM169" s="14"/>
      <c r="VN169" s="14"/>
      <c r="VO169" s="14"/>
      <c r="VP169" s="14"/>
      <c r="VQ169" s="14"/>
      <c r="VR169" s="14"/>
      <c r="VS169" s="14"/>
      <c r="VT169" s="14"/>
      <c r="VU169" s="14"/>
      <c r="VV169" s="14"/>
      <c r="VW169" s="14"/>
      <c r="VX169" s="14"/>
      <c r="VY169" s="14"/>
      <c r="VZ169" s="14"/>
      <c r="WA169" s="14"/>
      <c r="WB169" s="14"/>
      <c r="WC169" s="14"/>
      <c r="WD169" s="14"/>
      <c r="WE169" s="14"/>
      <c r="WF169" s="14"/>
      <c r="WG169" s="14"/>
      <c r="WH169" s="14"/>
      <c r="WI169" s="14"/>
      <c r="WJ169" s="14"/>
      <c r="WK169" s="14"/>
      <c r="WL169" s="14"/>
      <c r="WM169" s="14"/>
      <c r="WN169" s="14"/>
      <c r="WO169" s="14"/>
      <c r="WP169" s="14"/>
      <c r="WQ169" s="14"/>
      <c r="WR169" s="14"/>
      <c r="WS169" s="14"/>
      <c r="WT169" s="14"/>
      <c r="WU169" s="14"/>
      <c r="WV169" s="14"/>
      <c r="WW169" s="14"/>
      <c r="WX169" s="14"/>
      <c r="WY169" s="14"/>
      <c r="WZ169" s="14"/>
      <c r="XA169" s="14"/>
      <c r="XB169" s="14"/>
      <c r="XC169" s="14"/>
      <c r="XD169" s="14"/>
      <c r="XE169" s="14"/>
      <c r="XF169" s="14"/>
      <c r="XG169" s="14"/>
      <c r="XH169" s="14"/>
      <c r="XI169" s="14"/>
      <c r="XJ169" s="14"/>
      <c r="XK169" s="14"/>
      <c r="XL169" s="14"/>
      <c r="XM169" s="14"/>
      <c r="XN169" s="14"/>
      <c r="XO169" s="14"/>
      <c r="XP169" s="14"/>
      <c r="XQ169" s="14"/>
      <c r="XR169" s="14"/>
      <c r="XS169" s="14"/>
      <c r="XT169" s="14"/>
      <c r="XU169" s="14"/>
      <c r="XV169" s="14"/>
      <c r="XW169" s="14"/>
      <c r="XX169" s="14"/>
      <c r="XY169" s="14"/>
      <c r="XZ169" s="14"/>
      <c r="YA169" s="14"/>
      <c r="YB169" s="14"/>
      <c r="YC169" s="14"/>
      <c r="YD169" s="14"/>
      <c r="YE169" s="14"/>
      <c r="YF169" s="14"/>
      <c r="YG169" s="14"/>
      <c r="YH169" s="14"/>
      <c r="YI169" s="14"/>
      <c r="YJ169" s="14"/>
      <c r="YK169" s="14"/>
      <c r="YL169" s="14"/>
      <c r="YM169" s="14"/>
      <c r="YN169" s="14"/>
      <c r="YO169" s="14"/>
      <c r="YP169" s="14"/>
      <c r="YQ169" s="14"/>
      <c r="YR169" s="14"/>
      <c r="YS169" s="14"/>
      <c r="YT169" s="14"/>
      <c r="YU169" s="14"/>
      <c r="YV169" s="14"/>
      <c r="YW169" s="14"/>
      <c r="YX169" s="14"/>
      <c r="YY169" s="14"/>
      <c r="YZ169" s="14"/>
      <c r="ZA169" s="14"/>
      <c r="ZB169" s="14"/>
      <c r="ZC169" s="14"/>
      <c r="ZD169" s="14"/>
      <c r="ZE169" s="14"/>
      <c r="ZF169" s="14"/>
      <c r="ZG169" s="14"/>
      <c r="ZH169" s="14"/>
      <c r="ZI169" s="14"/>
      <c r="ZJ169" s="14"/>
      <c r="ZK169" s="14"/>
      <c r="ZL169" s="14"/>
      <c r="ZM169" s="14"/>
      <c r="ZN169" s="14"/>
      <c r="ZO169" s="14"/>
      <c r="ZP169" s="14"/>
      <c r="ZQ169" s="14"/>
      <c r="ZR169" s="14"/>
      <c r="ZS169" s="14"/>
      <c r="ZT169" s="14"/>
      <c r="ZU169" s="14"/>
      <c r="ZV169" s="14"/>
      <c r="ZW169" s="14"/>
      <c r="ZX169" s="14"/>
      <c r="ZY169" s="14"/>
      <c r="ZZ169" s="14"/>
      <c r="AAA169" s="14"/>
      <c r="AAB169" s="14"/>
      <c r="AAC169" s="14"/>
      <c r="AAD169" s="14"/>
      <c r="AAE169" s="14"/>
      <c r="AAF169" s="14"/>
      <c r="AAG169" s="14"/>
      <c r="AAH169" s="14"/>
      <c r="AAI169" s="14"/>
      <c r="AAJ169" s="14"/>
      <c r="AAK169" s="14"/>
      <c r="AAL169" s="14"/>
      <c r="AAM169" s="14"/>
      <c r="AAN169" s="14"/>
      <c r="AAO169" s="14"/>
      <c r="AAP169" s="14"/>
      <c r="AAQ169" s="14"/>
      <c r="AAR169" s="14"/>
      <c r="AAS169" s="14"/>
      <c r="AAT169" s="14"/>
      <c r="AAU169" s="14"/>
      <c r="AAV169" s="14"/>
      <c r="AAW169" s="14"/>
      <c r="AAX169" s="14"/>
      <c r="AAY169" s="14"/>
      <c r="AAZ169" s="14"/>
      <c r="ABA169" s="14"/>
      <c r="ABB169" s="14"/>
      <c r="ABC169" s="14"/>
      <c r="ABD169" s="14"/>
      <c r="ABE169" s="14"/>
      <c r="ABF169" s="14"/>
      <c r="ABG169" s="14"/>
      <c r="ABH169" s="14"/>
      <c r="ABI169" s="14"/>
      <c r="ABJ169" s="14"/>
      <c r="ABK169" s="14"/>
      <c r="ABL169" s="14"/>
      <c r="ABM169" s="14"/>
      <c r="ABN169" s="14"/>
      <c r="ABO169" s="14"/>
      <c r="ABP169" s="14"/>
      <c r="ABQ169" s="14"/>
      <c r="ABR169" s="14"/>
      <c r="ABS169" s="14"/>
      <c r="ABT169" s="14"/>
      <c r="ABU169" s="14"/>
      <c r="ABV169" s="14"/>
      <c r="ABW169" s="14"/>
      <c r="ABX169" s="14"/>
      <c r="ABY169" s="14"/>
      <c r="ABZ169" s="14"/>
      <c r="ACA169" s="14"/>
      <c r="ACB169" s="14"/>
      <c r="ACC169" s="14"/>
      <c r="ACD169" s="14"/>
      <c r="ACE169" s="14"/>
      <c r="ACF169" s="14"/>
      <c r="ACG169" s="14"/>
      <c r="ACH169" s="14"/>
      <c r="ACI169" s="14"/>
      <c r="ACJ169" s="14"/>
      <c r="ACK169" s="14"/>
      <c r="ACL169" s="14"/>
      <c r="ACM169" s="14"/>
      <c r="ACN169" s="14"/>
      <c r="ACO169" s="14"/>
      <c r="ACP169" s="14"/>
      <c r="ACQ169" s="14"/>
      <c r="ACR169" s="14"/>
      <c r="ACS169" s="14"/>
      <c r="ACT169" s="14"/>
      <c r="ACU169" s="14"/>
      <c r="ACV169" s="14"/>
      <c r="ACW169" s="14"/>
      <c r="ACX169" s="14"/>
      <c r="ACY169" s="14"/>
      <c r="ACZ169" s="14"/>
      <c r="ADA169" s="14"/>
      <c r="ADB169" s="14"/>
      <c r="ADC169" s="14"/>
      <c r="ADD169" s="14"/>
      <c r="ADE169" s="14"/>
      <c r="ADF169" s="14"/>
      <c r="ADG169" s="14"/>
      <c r="ADH169" s="14"/>
      <c r="ADI169" s="14"/>
      <c r="ADJ169" s="14"/>
      <c r="ADK169" s="14"/>
      <c r="ADL169" s="14"/>
      <c r="ADM169" s="14"/>
      <c r="ADN169" s="14"/>
      <c r="ADO169" s="14"/>
      <c r="ADP169" s="14"/>
      <c r="ADQ169" s="14"/>
      <c r="ADR169" s="14"/>
      <c r="ADS169" s="14"/>
      <c r="ADT169" s="14"/>
      <c r="ADU169" s="14"/>
      <c r="ADV169" s="14"/>
      <c r="ADW169" s="14"/>
      <c r="ADX169" s="14"/>
      <c r="ADY169" s="14"/>
      <c r="ADZ169" s="14"/>
      <c r="AEA169" s="14"/>
      <c r="AEB169" s="14"/>
      <c r="AEC169" s="14"/>
      <c r="AED169" s="14"/>
      <c r="AEE169" s="14"/>
      <c r="AEF169" s="14"/>
      <c r="AEG169" s="14"/>
      <c r="AEH169" s="14"/>
      <c r="AEI169" s="14"/>
      <c r="AEJ169" s="14"/>
      <c r="AEK169" s="14"/>
      <c r="AEL169" s="14"/>
      <c r="AEM169" s="14"/>
      <c r="AEN169" s="14"/>
      <c r="AEO169" s="14"/>
      <c r="AEP169" s="14"/>
      <c r="AEQ169" s="14"/>
      <c r="AER169" s="14"/>
      <c r="AES169" s="14"/>
      <c r="AET169" s="14"/>
      <c r="AEU169" s="14"/>
      <c r="AEV169" s="14"/>
      <c r="AEW169" s="14"/>
      <c r="AEX169" s="14"/>
      <c r="AEY169" s="14"/>
      <c r="AEZ169" s="14"/>
      <c r="AFA169" s="14"/>
      <c r="AFB169" s="14"/>
      <c r="AFC169" s="14"/>
      <c r="AFD169" s="14"/>
      <c r="AFE169" s="14"/>
      <c r="AFF169" s="14"/>
      <c r="AFG169" s="14"/>
      <c r="AFH169" s="14"/>
      <c r="AFI169" s="14"/>
      <c r="AFJ169" s="14"/>
      <c r="AFK169" s="14"/>
      <c r="AFL169" s="14"/>
      <c r="AFM169" s="14"/>
      <c r="AFN169" s="14"/>
      <c r="AFO169" s="14"/>
      <c r="AFP169" s="14"/>
      <c r="AFQ169" s="14"/>
      <c r="AFR169" s="14"/>
      <c r="AFS169" s="14"/>
      <c r="AFT169" s="14"/>
      <c r="AFU169" s="14"/>
      <c r="AFV169" s="14"/>
      <c r="AFW169" s="14"/>
      <c r="AFX169" s="14"/>
      <c r="AFY169" s="14"/>
      <c r="AFZ169" s="14"/>
      <c r="AGA169" s="14"/>
      <c r="AGB169" s="14"/>
      <c r="AGC169" s="14"/>
      <c r="AGD169" s="14"/>
      <c r="AGE169" s="14"/>
      <c r="AGF169" s="14"/>
      <c r="AGG169" s="14"/>
      <c r="AGH169" s="14"/>
      <c r="AGI169" s="14"/>
      <c r="AGJ169" s="14"/>
      <c r="AGK169" s="14"/>
      <c r="AGL169" s="14"/>
      <c r="AGM169" s="14"/>
      <c r="AGN169" s="14"/>
      <c r="AGO169" s="14"/>
      <c r="AGP169" s="14"/>
      <c r="AGQ169" s="14"/>
      <c r="AGR169" s="14"/>
      <c r="AGS169" s="14"/>
      <c r="AGT169" s="14"/>
      <c r="AGU169" s="14"/>
      <c r="AGV169" s="14"/>
      <c r="AGW169" s="14"/>
      <c r="AGX169" s="14"/>
      <c r="AGY169" s="14"/>
      <c r="AGZ169" s="14"/>
      <c r="AHA169" s="14"/>
      <c r="AHB169" s="14"/>
      <c r="AHC169" s="14"/>
      <c r="AHD169" s="14"/>
      <c r="AHE169" s="14"/>
      <c r="AHF169" s="14"/>
      <c r="AHG169" s="14"/>
      <c r="AHH169" s="14"/>
      <c r="AHI169" s="14"/>
      <c r="AHJ169" s="14"/>
      <c r="AHK169" s="14"/>
      <c r="AHL169" s="14"/>
      <c r="AHM169" s="14"/>
      <c r="AHN169" s="14"/>
      <c r="AHO169" s="14"/>
      <c r="AHP169" s="14"/>
      <c r="AHQ169" s="14"/>
      <c r="AHR169" s="14"/>
      <c r="AHS169" s="14"/>
      <c r="AHT169" s="14"/>
      <c r="AHU169" s="14"/>
      <c r="AHV169" s="14"/>
      <c r="AHW169" s="14"/>
      <c r="AHX169" s="14"/>
      <c r="AHY169" s="14"/>
      <c r="AHZ169" s="14"/>
      <c r="AIA169" s="14"/>
      <c r="AIB169" s="14"/>
      <c r="AIC169" s="14"/>
      <c r="AID169" s="14"/>
      <c r="AIE169" s="14"/>
      <c r="AIF169" s="14"/>
      <c r="AIG169" s="14"/>
      <c r="AIH169" s="14"/>
      <c r="AII169" s="14"/>
      <c r="AIJ169" s="14"/>
      <c r="AIK169" s="14"/>
      <c r="AIL169" s="14"/>
      <c r="AIM169" s="14"/>
      <c r="AIN169" s="14"/>
      <c r="AIO169" s="14"/>
      <c r="AIP169" s="14"/>
      <c r="AIQ169" s="14"/>
      <c r="AIR169" s="14"/>
      <c r="AIS169" s="14"/>
      <c r="AIT169" s="14"/>
      <c r="AIU169" s="14"/>
      <c r="AIV169" s="14"/>
      <c r="AIW169" s="14"/>
      <c r="AIX169" s="14"/>
      <c r="AIY169" s="14"/>
      <c r="AIZ169" s="14"/>
      <c r="AJA169" s="14"/>
      <c r="AJB169" s="14"/>
      <c r="AJC169" s="14"/>
      <c r="AJD169" s="14"/>
      <c r="AJE169" s="14"/>
      <c r="AJF169" s="14"/>
      <c r="AJG169" s="14"/>
      <c r="AJH169" s="14"/>
      <c r="AJI169" s="14"/>
      <c r="AJJ169" s="14"/>
      <c r="AJK169" s="14"/>
      <c r="AJL169" s="14"/>
      <c r="AJM169" s="14"/>
      <c r="AJN169" s="14"/>
      <c r="AJO169" s="14"/>
      <c r="AJP169" s="14"/>
      <c r="AJQ169" s="14"/>
      <c r="AJR169" s="14"/>
      <c r="AJS169" s="14"/>
      <c r="AJT169" s="14"/>
      <c r="AJU169" s="14"/>
      <c r="AJV169" s="14"/>
      <c r="AJW169" s="14"/>
      <c r="AJX169" s="14"/>
      <c r="AJY169" s="14"/>
      <c r="AJZ169" s="14"/>
      <c r="AKA169" s="14"/>
      <c r="AKB169" s="14"/>
      <c r="AKC169" s="14"/>
      <c r="AKD169" s="14"/>
      <c r="AKE169" s="14"/>
      <c r="AKF169" s="14"/>
      <c r="AKG169" s="14"/>
      <c r="AKH169" s="14"/>
      <c r="AKI169" s="14"/>
      <c r="AKJ169" s="14"/>
      <c r="AKK169" s="14"/>
      <c r="AKL169" s="14"/>
      <c r="AKM169" s="14"/>
      <c r="AKN169" s="14"/>
      <c r="AKO169" s="14"/>
      <c r="AKP169" s="14"/>
      <c r="AKQ169" s="14"/>
      <c r="AKR169" s="14"/>
      <c r="AKS169" s="14"/>
      <c r="AKT169" s="14"/>
      <c r="AKU169" s="14"/>
      <c r="AKV169" s="14"/>
      <c r="AKW169" s="14"/>
      <c r="AKX169" s="14"/>
      <c r="AKY169" s="14"/>
      <c r="AKZ169" s="14"/>
      <c r="ALA169" s="14"/>
      <c r="ALB169" s="14"/>
      <c r="ALC169" s="14"/>
      <c r="ALD169" s="14"/>
      <c r="ALE169" s="14"/>
      <c r="ALF169" s="14"/>
      <c r="ALG169" s="14"/>
      <c r="ALH169" s="14"/>
      <c r="ALI169" s="14"/>
      <c r="ALJ169" s="14"/>
      <c r="ALK169" s="14"/>
      <c r="ALL169" s="14"/>
      <c r="ALM169" s="14"/>
      <c r="ALN169" s="14"/>
      <c r="ALO169" s="14"/>
      <c r="ALP169" s="14"/>
      <c r="ALQ169" s="14"/>
      <c r="ALR169" s="14"/>
      <c r="ALS169" s="14"/>
      <c r="ALT169" s="14"/>
      <c r="ALU169" s="14"/>
      <c r="ALV169" s="14"/>
      <c r="ALW169" s="14"/>
      <c r="ALX169" s="14"/>
      <c r="ALY169" s="14"/>
      <c r="ALZ169" s="14"/>
      <c r="AMA169" s="14"/>
      <c r="AMB169" s="14"/>
      <c r="AMC169" s="14"/>
      <c r="AMD169" s="14"/>
      <c r="AME169" s="14"/>
      <c r="AMF169" s="14"/>
      <c r="AMG169" s="14"/>
      <c r="AMH169" s="14"/>
      <c r="AMI169" s="14"/>
      <c r="AMJ169" s="14"/>
      <c r="AMK169" s="14"/>
      <c r="AML169" s="14"/>
      <c r="AMM169" s="14"/>
      <c r="AMN169" s="14"/>
      <c r="AMO169" s="14"/>
      <c r="AMP169" s="14"/>
      <c r="AMQ169" s="14"/>
      <c r="AMR169" s="14"/>
      <c r="AMS169" s="14"/>
      <c r="AMT169" s="14"/>
      <c r="AMU169" s="14"/>
      <c r="AMV169" s="14"/>
      <c r="AMW169" s="14"/>
      <c r="AMX169" s="14"/>
      <c r="AMY169" s="14"/>
      <c r="AMZ169" s="14"/>
      <c r="ANA169" s="14"/>
      <c r="ANB169" s="14"/>
      <c r="ANC169" s="14"/>
      <c r="AND169" s="14"/>
      <c r="ANE169" s="14"/>
      <c r="ANF169" s="14"/>
      <c r="ANG169" s="14"/>
      <c r="ANH169" s="14"/>
      <c r="ANI169" s="14"/>
      <c r="ANJ169" s="14"/>
      <c r="ANK169" s="14"/>
      <c r="ANL169" s="14"/>
      <c r="ANM169" s="14"/>
      <c r="ANN169" s="14"/>
      <c r="ANO169" s="14"/>
      <c r="ANP169" s="14"/>
      <c r="ANQ169" s="14"/>
      <c r="ANR169" s="14"/>
      <c r="ANS169" s="14"/>
      <c r="ANT169" s="14"/>
      <c r="ANU169" s="14"/>
      <c r="ANV169" s="14"/>
      <c r="ANW169" s="14"/>
      <c r="ANX169" s="14"/>
      <c r="ANY169" s="14"/>
      <c r="ANZ169" s="14"/>
      <c r="AOA169" s="14"/>
      <c r="AOB169" s="14"/>
      <c r="AOC169" s="14"/>
      <c r="AOD169" s="14"/>
      <c r="AOE169" s="14"/>
      <c r="AOF169" s="14"/>
      <c r="AOG169" s="14"/>
      <c r="AOH169" s="14"/>
      <c r="AOI169" s="14"/>
      <c r="AOJ169" s="14"/>
      <c r="AOK169" s="14"/>
      <c r="AOL169" s="14"/>
      <c r="AOM169" s="14"/>
      <c r="AON169" s="14"/>
      <c r="AOO169" s="14"/>
      <c r="AOP169" s="14"/>
      <c r="AOQ169" s="14"/>
      <c r="AOR169" s="14"/>
      <c r="AOS169" s="14"/>
      <c r="AOT169" s="14"/>
      <c r="AOU169" s="14"/>
      <c r="AOV169" s="14"/>
      <c r="AOW169" s="14"/>
      <c r="AOX169" s="14"/>
      <c r="AOY169" s="14"/>
      <c r="AOZ169" s="14"/>
      <c r="APA169" s="14"/>
      <c r="APB169" s="14"/>
      <c r="APC169" s="14"/>
      <c r="APD169" s="14"/>
      <c r="APE169" s="14"/>
      <c r="APF169" s="14"/>
      <c r="APG169" s="14"/>
      <c r="APH169" s="14"/>
      <c r="API169" s="14"/>
      <c r="APJ169" s="14"/>
      <c r="APK169" s="14"/>
      <c r="APL169" s="14"/>
      <c r="APM169" s="14"/>
      <c r="APN169" s="14"/>
      <c r="APO169" s="14"/>
      <c r="APP169" s="14"/>
      <c r="APQ169" s="14"/>
      <c r="APR169" s="14"/>
      <c r="APS169" s="14"/>
      <c r="APT169" s="14"/>
      <c r="APU169" s="14"/>
      <c r="APV169" s="14"/>
      <c r="APW169" s="14"/>
      <c r="APX169" s="14"/>
      <c r="APY169" s="14"/>
      <c r="APZ169" s="14"/>
      <c r="AQA169" s="14"/>
      <c r="AQB169" s="14"/>
      <c r="AQC169" s="14"/>
      <c r="AQD169" s="14"/>
      <c r="AQE169" s="14"/>
      <c r="AQF169" s="14"/>
      <c r="AQG169" s="14"/>
      <c r="AQH169" s="14"/>
      <c r="AQI169" s="14"/>
      <c r="AQJ169" s="14"/>
      <c r="AQK169" s="14"/>
      <c r="AQL169" s="14"/>
      <c r="AQM169" s="14"/>
      <c r="AQN169" s="14"/>
      <c r="AQO169" s="14"/>
      <c r="AQP169" s="14"/>
      <c r="AQQ169" s="14"/>
      <c r="AQR169" s="14"/>
      <c r="AQS169" s="14"/>
      <c r="AQT169" s="14"/>
      <c r="AQU169" s="14"/>
      <c r="AQV169" s="14"/>
      <c r="AQW169" s="14"/>
      <c r="AQX169" s="14"/>
      <c r="AQY169" s="14"/>
      <c r="AQZ169" s="14"/>
      <c r="ARA169" s="14"/>
      <c r="ARB169" s="14"/>
      <c r="ARC169" s="14"/>
      <c r="ARD169" s="14"/>
      <c r="ARE169" s="14"/>
      <c r="ARF169" s="14"/>
      <c r="ARG169" s="14"/>
      <c r="ARH169" s="14"/>
      <c r="ARI169" s="14"/>
      <c r="ARJ169" s="14"/>
      <c r="ARK169" s="14"/>
      <c r="ARL169" s="14"/>
      <c r="ARM169" s="14"/>
      <c r="ARN169" s="14"/>
      <c r="ARO169" s="14"/>
      <c r="ARP169" s="14"/>
      <c r="ARQ169" s="14"/>
      <c r="ARR169" s="14"/>
      <c r="ARS169" s="14"/>
      <c r="ART169" s="14"/>
      <c r="ARU169" s="14"/>
      <c r="ARV169" s="14"/>
      <c r="ARW169" s="14"/>
      <c r="ARX169" s="14"/>
      <c r="ARY169" s="14"/>
      <c r="ARZ169" s="14"/>
      <c r="ASA169" s="14"/>
      <c r="ASB169" s="14"/>
      <c r="ASC169" s="14"/>
      <c r="ASD169" s="14"/>
      <c r="ASE169" s="14"/>
      <c r="ASF169" s="14"/>
      <c r="ASG169" s="14"/>
      <c r="ASH169" s="14"/>
      <c r="ASI169" s="14"/>
      <c r="ASJ169" s="14"/>
      <c r="ASK169" s="14"/>
      <c r="ASL169" s="14"/>
      <c r="ASM169" s="14"/>
      <c r="ASN169" s="14"/>
      <c r="ASO169" s="14"/>
      <c r="ASP169" s="14"/>
      <c r="ASQ169" s="14"/>
      <c r="ASR169" s="14"/>
      <c r="ASS169" s="14"/>
      <c r="AST169" s="14"/>
      <c r="ASU169" s="14"/>
      <c r="ASV169" s="14"/>
      <c r="ASW169" s="14"/>
      <c r="ASX169" s="14"/>
      <c r="ASY169" s="14"/>
      <c r="ASZ169" s="14"/>
      <c r="ATA169" s="14"/>
      <c r="ATB169" s="14"/>
      <c r="ATC169" s="14"/>
      <c r="ATD169" s="14"/>
      <c r="ATE169" s="14"/>
      <c r="ATF169" s="14"/>
      <c r="ATG169" s="14"/>
      <c r="ATH169" s="14"/>
      <c r="ATI169" s="14"/>
      <c r="ATJ169" s="14"/>
      <c r="ATK169" s="14"/>
      <c r="ATL169" s="14"/>
      <c r="ATM169" s="14"/>
      <c r="ATN169" s="14"/>
      <c r="ATO169" s="14"/>
      <c r="ATP169" s="14"/>
      <c r="ATQ169" s="14"/>
      <c r="ATR169" s="14"/>
      <c r="ATS169" s="14"/>
      <c r="ATT169" s="14"/>
      <c r="ATU169" s="14"/>
      <c r="ATV169" s="14"/>
      <c r="ATW169" s="14"/>
      <c r="ATX169" s="14"/>
      <c r="ATY169" s="14"/>
      <c r="ATZ169" s="14"/>
      <c r="AUA169" s="14"/>
      <c r="AUB169" s="14"/>
      <c r="AUC169" s="14"/>
      <c r="AUD169" s="14"/>
      <c r="AUE169" s="14"/>
      <c r="AUF169" s="14"/>
      <c r="AUG169" s="14"/>
      <c r="AUH169" s="14"/>
      <c r="AUI169" s="14"/>
      <c r="AUJ169" s="14"/>
      <c r="AUK169" s="14"/>
      <c r="AUL169" s="14"/>
      <c r="AUM169" s="14"/>
      <c r="AUN169" s="14"/>
      <c r="AUO169" s="14"/>
      <c r="AUP169" s="14"/>
      <c r="AUQ169" s="14"/>
      <c r="AUR169" s="14"/>
      <c r="AUS169" s="14"/>
      <c r="AUT169" s="14"/>
      <c r="AUU169" s="14"/>
      <c r="AUV169" s="14"/>
      <c r="AUW169" s="14"/>
      <c r="AUX169" s="14"/>
      <c r="AUY169" s="14"/>
      <c r="AUZ169" s="14"/>
      <c r="AVA169" s="14"/>
      <c r="AVB169" s="14"/>
      <c r="AVC169" s="14"/>
      <c r="AVD169" s="14"/>
      <c r="AVE169" s="14"/>
      <c r="AVF169" s="14"/>
      <c r="AVG169" s="14"/>
      <c r="AVH169" s="14"/>
      <c r="AVI169" s="14"/>
      <c r="AVJ169" s="14"/>
      <c r="AVK169" s="14"/>
      <c r="AVL169" s="14"/>
      <c r="AVM169" s="14"/>
      <c r="AVN169" s="14"/>
      <c r="AVO169" s="14"/>
      <c r="AVP169" s="14"/>
      <c r="AVQ169" s="14"/>
      <c r="AVR169" s="14"/>
      <c r="AVS169" s="14"/>
      <c r="AVT169" s="14"/>
      <c r="AVU169" s="14"/>
      <c r="AVV169" s="14"/>
      <c r="AVW169" s="14"/>
      <c r="AVX169" s="14"/>
      <c r="AVY169" s="14"/>
      <c r="AVZ169" s="14"/>
      <c r="AWA169" s="14"/>
      <c r="AWB169" s="14"/>
      <c r="AWC169" s="14"/>
      <c r="AWD169" s="14"/>
      <c r="AWE169" s="14"/>
      <c r="AWF169" s="14"/>
      <c r="AWG169" s="14"/>
      <c r="AWH169" s="14"/>
      <c r="AWI169" s="14"/>
      <c r="AWJ169" s="14"/>
      <c r="AWK169" s="14"/>
      <c r="AWL169" s="14"/>
      <c r="AWM169" s="14"/>
      <c r="AWN169" s="14"/>
      <c r="AWO169" s="14"/>
      <c r="AWP169" s="14"/>
      <c r="AWQ169" s="14"/>
      <c r="AWR169" s="14"/>
      <c r="AWS169" s="14"/>
      <c r="AWT169" s="14"/>
      <c r="AWU169" s="14"/>
      <c r="AWV169" s="14"/>
      <c r="AWW169" s="14"/>
      <c r="AWX169" s="14"/>
      <c r="AWY169" s="14"/>
      <c r="AWZ169" s="14"/>
      <c r="AXA169" s="14"/>
      <c r="AXB169" s="14"/>
      <c r="AXC169" s="14"/>
      <c r="AXD169" s="14"/>
      <c r="AXE169" s="14"/>
      <c r="AXF169" s="14"/>
      <c r="AXG169" s="14"/>
      <c r="AXH169" s="14"/>
      <c r="AXI169" s="14"/>
      <c r="AXJ169" s="14"/>
      <c r="AXK169" s="14"/>
      <c r="AXL169" s="14"/>
      <c r="AXM169" s="14"/>
      <c r="AXN169" s="14"/>
      <c r="AXO169" s="14"/>
      <c r="AXP169" s="14"/>
      <c r="AXQ169" s="14"/>
      <c r="AXR169" s="14"/>
      <c r="AXS169" s="14"/>
      <c r="AXT169" s="14"/>
      <c r="AXU169" s="14"/>
      <c r="AXV169" s="14"/>
      <c r="AXW169" s="14"/>
      <c r="AXX169" s="14"/>
      <c r="AXY169" s="14"/>
      <c r="AXZ169" s="14"/>
      <c r="AYA169" s="14"/>
      <c r="AYB169" s="14"/>
      <c r="AYC169" s="14"/>
      <c r="AYD169" s="14"/>
      <c r="AYE169" s="14"/>
      <c r="AYF169" s="14"/>
      <c r="AYG169" s="14"/>
      <c r="AYH169" s="14"/>
      <c r="AYI169" s="14"/>
      <c r="AYJ169" s="14"/>
      <c r="AYK169" s="14"/>
      <c r="AYL169" s="14"/>
      <c r="AYM169" s="14"/>
      <c r="AYN169" s="14"/>
      <c r="AYO169" s="14"/>
      <c r="AYP169" s="14"/>
      <c r="AYQ169" s="14"/>
      <c r="AYR169" s="14"/>
      <c r="AYS169" s="14"/>
      <c r="AYT169" s="14"/>
      <c r="AYU169" s="14"/>
      <c r="AYV169" s="14"/>
      <c r="AYW169" s="14"/>
      <c r="AYX169" s="14"/>
      <c r="AYY169" s="14"/>
      <c r="AYZ169" s="14"/>
      <c r="AZA169" s="14"/>
      <c r="AZB169" s="14"/>
      <c r="AZC169" s="14"/>
      <c r="AZD169" s="14"/>
      <c r="AZE169" s="14"/>
      <c r="AZF169" s="14"/>
      <c r="AZG169" s="14"/>
      <c r="AZH169" s="14"/>
      <c r="AZI169" s="14"/>
      <c r="AZJ169" s="14"/>
      <c r="AZK169" s="14"/>
      <c r="AZL169" s="14"/>
      <c r="AZM169" s="14"/>
      <c r="AZN169" s="14"/>
      <c r="AZO169" s="14"/>
      <c r="AZP169" s="14"/>
      <c r="AZQ169" s="14"/>
      <c r="AZR169" s="14"/>
      <c r="AZS169" s="14"/>
      <c r="AZT169" s="14"/>
      <c r="AZU169" s="14"/>
      <c r="AZV169" s="14"/>
      <c r="AZW169" s="14"/>
      <c r="AZX169" s="14"/>
      <c r="AZY169" s="14"/>
      <c r="AZZ169" s="14"/>
      <c r="BAA169" s="14"/>
      <c r="BAB169" s="14"/>
      <c r="BAC169" s="14"/>
      <c r="BAD169" s="14"/>
      <c r="BAE169" s="14"/>
      <c r="BAF169" s="14"/>
      <c r="BAG169" s="14"/>
      <c r="BAH169" s="14"/>
      <c r="BAI169" s="14"/>
      <c r="BAJ169" s="14"/>
      <c r="BAK169" s="14"/>
      <c r="BAL169" s="14"/>
      <c r="BAM169" s="14"/>
      <c r="BAN169" s="14"/>
      <c r="BAO169" s="14"/>
      <c r="BAP169" s="14"/>
      <c r="BAQ169" s="14"/>
      <c r="BAR169" s="14"/>
      <c r="BAS169" s="14"/>
      <c r="BAT169" s="14"/>
      <c r="BAU169" s="14"/>
      <c r="BAV169" s="14"/>
      <c r="BAW169" s="14"/>
      <c r="BAX169" s="14"/>
      <c r="BAY169" s="14"/>
      <c r="BAZ169" s="14"/>
      <c r="BBA169" s="14"/>
      <c r="BBB169" s="14"/>
      <c r="BBC169" s="14"/>
      <c r="BBD169" s="14"/>
      <c r="BBE169" s="14"/>
      <c r="BBF169" s="14"/>
      <c r="BBG169" s="14"/>
      <c r="BBH169" s="14"/>
      <c r="BBI169" s="14"/>
      <c r="BBJ169" s="14"/>
      <c r="BBK169" s="14"/>
      <c r="BBL169" s="14"/>
      <c r="BBM169" s="14"/>
      <c r="BBN169" s="14"/>
      <c r="BBO169" s="14"/>
      <c r="BBP169" s="14"/>
      <c r="BBQ169" s="14"/>
      <c r="BBR169" s="14"/>
      <c r="BBS169" s="14"/>
      <c r="BBT169" s="14"/>
      <c r="BBU169" s="14"/>
      <c r="BBV169" s="14"/>
      <c r="BBW169" s="14"/>
      <c r="BBX169" s="14"/>
      <c r="BBY169" s="14"/>
      <c r="BBZ169" s="14"/>
      <c r="BCA169" s="14"/>
      <c r="BCB169" s="14"/>
      <c r="BCC169" s="14"/>
      <c r="BCD169" s="14"/>
      <c r="BCE169" s="14"/>
      <c r="BCF169" s="14"/>
      <c r="BCG169" s="14"/>
      <c r="BCH169" s="14"/>
      <c r="BCI169" s="14"/>
      <c r="BCJ169" s="14"/>
      <c r="BCK169" s="14"/>
      <c r="BCL169" s="14"/>
      <c r="BCM169" s="14"/>
      <c r="BCN169" s="14"/>
      <c r="BCO169" s="14"/>
      <c r="BCP169" s="14"/>
      <c r="BCQ169" s="14"/>
      <c r="BCR169" s="14"/>
      <c r="BCS169" s="14"/>
      <c r="BCT169" s="14"/>
      <c r="BCU169" s="14"/>
      <c r="BCV169" s="14"/>
      <c r="BCW169" s="14"/>
      <c r="BCX169" s="14"/>
      <c r="BCY169" s="14"/>
      <c r="BCZ169" s="14"/>
      <c r="BDA169" s="14"/>
      <c r="BDB169" s="14"/>
      <c r="BDC169" s="14"/>
      <c r="BDD169" s="14"/>
      <c r="BDE169" s="14"/>
      <c r="BDF169" s="14"/>
      <c r="BDG169" s="14"/>
      <c r="BDH169" s="14"/>
      <c r="BDI169" s="14"/>
      <c r="BDJ169" s="14"/>
      <c r="BDK169" s="14"/>
      <c r="BDL169" s="14"/>
      <c r="BDM169" s="14"/>
      <c r="BDN169" s="14"/>
      <c r="BDO169" s="14"/>
      <c r="BDP169" s="14"/>
      <c r="BDQ169" s="14"/>
      <c r="BDR169" s="14"/>
      <c r="BDS169" s="14"/>
      <c r="BDT169" s="14"/>
      <c r="BDU169" s="14"/>
      <c r="BDV169" s="14"/>
      <c r="BDW169" s="14"/>
      <c r="BDX169" s="14"/>
      <c r="BDY169" s="14"/>
      <c r="BDZ169" s="14"/>
      <c r="BEA169" s="14"/>
      <c r="BEB169" s="14"/>
      <c r="BEC169" s="14"/>
      <c r="BED169" s="14"/>
      <c r="BEE169" s="14"/>
      <c r="BEF169" s="14"/>
      <c r="BEG169" s="14"/>
      <c r="BEH169" s="14"/>
      <c r="BEI169" s="14"/>
      <c r="BEJ169" s="14"/>
      <c r="BEK169" s="14"/>
      <c r="BEL169" s="14"/>
      <c r="BEM169" s="14"/>
      <c r="BEN169" s="14"/>
      <c r="BEO169" s="14"/>
      <c r="BEP169" s="14"/>
      <c r="BEQ169" s="14"/>
      <c r="BER169" s="14"/>
      <c r="BES169" s="14"/>
      <c r="BET169" s="14"/>
      <c r="BEU169" s="14"/>
      <c r="BEV169" s="14"/>
      <c r="BEW169" s="14"/>
      <c r="BEX169" s="14"/>
      <c r="BEY169" s="14"/>
      <c r="BEZ169" s="14"/>
      <c r="BFA169" s="14"/>
      <c r="BFB169" s="14"/>
      <c r="BFC169" s="14"/>
      <c r="BFD169" s="14"/>
      <c r="BFE169" s="14"/>
      <c r="BFF169" s="14"/>
      <c r="BFG169" s="14"/>
      <c r="BFH169" s="14"/>
      <c r="BFI169" s="14"/>
      <c r="BFJ169" s="14"/>
      <c r="BFK169" s="14"/>
      <c r="BFL169" s="14"/>
      <c r="BFM169" s="14"/>
      <c r="BFN169" s="14"/>
      <c r="BFO169" s="14"/>
      <c r="BFP169" s="14"/>
      <c r="BFQ169" s="14"/>
      <c r="BFR169" s="14"/>
      <c r="BFS169" s="14"/>
      <c r="BFT169" s="14"/>
      <c r="BFU169" s="14"/>
      <c r="BFV169" s="14"/>
      <c r="BFW169" s="14"/>
      <c r="BFX169" s="14"/>
      <c r="BFY169" s="14"/>
      <c r="BFZ169" s="14"/>
      <c r="BGA169" s="14"/>
      <c r="BGB169" s="14"/>
      <c r="BGC169" s="14"/>
      <c r="BGD169" s="14"/>
      <c r="BGE169" s="14"/>
      <c r="BGF169" s="14"/>
      <c r="BGG169" s="14"/>
      <c r="BGH169" s="14"/>
      <c r="BGI169" s="14"/>
      <c r="BGJ169" s="14"/>
      <c r="BGK169" s="14"/>
      <c r="BGL169" s="14"/>
      <c r="BGM169" s="14"/>
      <c r="BGN169" s="14"/>
      <c r="BGO169" s="14"/>
      <c r="BGP169" s="14"/>
      <c r="BGQ169" s="14"/>
      <c r="BGR169" s="14"/>
      <c r="BGS169" s="14"/>
      <c r="BGT169" s="14"/>
      <c r="BGU169" s="14"/>
      <c r="BGV169" s="14"/>
      <c r="BGW169" s="14"/>
      <c r="BGX169" s="14"/>
      <c r="BGY169" s="14"/>
      <c r="BGZ169" s="14"/>
      <c r="BHA169" s="14"/>
      <c r="BHB169" s="14"/>
      <c r="BHC169" s="14"/>
      <c r="BHD169" s="14"/>
      <c r="BHE169" s="14"/>
      <c r="BHF169" s="14"/>
      <c r="BHG169" s="14"/>
      <c r="BHH169" s="14"/>
      <c r="BHI169" s="14"/>
      <c r="BHJ169" s="14"/>
      <c r="BHK169" s="14"/>
      <c r="BHL169" s="14"/>
      <c r="BHM169" s="14"/>
      <c r="BHN169" s="14"/>
      <c r="BHO169" s="14"/>
      <c r="BHP169" s="14"/>
      <c r="BHQ169" s="14"/>
      <c r="BHR169" s="14"/>
      <c r="BHS169" s="14"/>
      <c r="BHT169" s="14"/>
      <c r="BHU169" s="14"/>
      <c r="BHV169" s="14"/>
      <c r="BHW169" s="14"/>
      <c r="BHX169" s="14"/>
      <c r="BHY169" s="14"/>
      <c r="BHZ169" s="14"/>
      <c r="BIA169" s="14"/>
      <c r="BIB169" s="14"/>
      <c r="BIC169" s="14"/>
      <c r="BID169" s="14"/>
      <c r="BIE169" s="14"/>
      <c r="BIF169" s="14"/>
      <c r="BIG169" s="14"/>
      <c r="BIH169" s="14"/>
      <c r="BII169" s="14"/>
      <c r="BIJ169" s="14"/>
      <c r="BIK169" s="14"/>
      <c r="BIL169" s="14"/>
      <c r="BIM169" s="14"/>
      <c r="BIN169" s="14"/>
      <c r="BIO169" s="14"/>
      <c r="BIP169" s="14"/>
      <c r="BIQ169" s="14"/>
      <c r="BIR169" s="14"/>
      <c r="BIS169" s="14"/>
      <c r="BIT169" s="14"/>
      <c r="BIU169" s="14"/>
      <c r="BIV169" s="14"/>
      <c r="BIW169" s="14"/>
      <c r="BIX169" s="14"/>
      <c r="BIY169" s="14"/>
      <c r="BIZ169" s="14"/>
      <c r="BJA169" s="14"/>
      <c r="BJB169" s="14"/>
      <c r="BJC169" s="14"/>
      <c r="BJD169" s="14"/>
      <c r="BJE169" s="14"/>
      <c r="BJF169" s="14"/>
      <c r="BJG169" s="14"/>
      <c r="BJH169" s="14"/>
      <c r="BJI169" s="14"/>
      <c r="BJJ169" s="14"/>
      <c r="BJK169" s="14"/>
      <c r="BJL169" s="14"/>
      <c r="BJM169" s="14"/>
      <c r="BJN169" s="14"/>
      <c r="BJO169" s="14"/>
      <c r="BJP169" s="14"/>
      <c r="BJQ169" s="14"/>
      <c r="BJR169" s="14"/>
      <c r="BJS169" s="14"/>
      <c r="BJT169" s="14"/>
      <c r="BJU169" s="14"/>
      <c r="BJV169" s="14"/>
      <c r="BJW169" s="14"/>
      <c r="BJX169" s="14"/>
      <c r="BJY169" s="14"/>
      <c r="BJZ169" s="14"/>
      <c r="BKA169" s="14"/>
      <c r="BKB169" s="14"/>
      <c r="BKC169" s="14"/>
      <c r="BKD169" s="14"/>
      <c r="BKE169" s="14"/>
      <c r="BKF169" s="14"/>
      <c r="BKG169" s="14"/>
      <c r="BKH169" s="14"/>
      <c r="BKI169" s="14"/>
      <c r="BKJ169" s="14"/>
      <c r="BKK169" s="14"/>
      <c r="BKL169" s="14"/>
      <c r="BKM169" s="14"/>
      <c r="BKN169" s="14"/>
      <c r="BKO169" s="14"/>
      <c r="BKP169" s="14"/>
      <c r="BKQ169" s="14"/>
      <c r="BKR169" s="14"/>
      <c r="BKS169" s="14"/>
      <c r="BKT169" s="14"/>
      <c r="BKU169" s="14"/>
      <c r="BKV169" s="14"/>
      <c r="BKW169" s="14"/>
      <c r="BKX169" s="14"/>
      <c r="BKY169" s="14"/>
      <c r="BKZ169" s="14"/>
      <c r="BLA169" s="14"/>
      <c r="BLB169" s="14"/>
      <c r="BLC169" s="14"/>
      <c r="BLD169" s="14"/>
      <c r="BLE169" s="14"/>
      <c r="BLF169" s="14"/>
      <c r="BLG169" s="14"/>
      <c r="BLH169" s="14"/>
      <c r="BLI169" s="14"/>
      <c r="BLJ169" s="14"/>
      <c r="BLK169" s="14"/>
      <c r="BLL169" s="14"/>
      <c r="BLM169" s="14"/>
      <c r="BLN169" s="14"/>
      <c r="BLO169" s="14"/>
      <c r="BLP169" s="14"/>
      <c r="BLQ169" s="14"/>
      <c r="BLR169" s="14"/>
      <c r="BLS169" s="14"/>
      <c r="BLT169" s="14"/>
      <c r="BLU169" s="14"/>
      <c r="BLV169" s="14"/>
      <c r="BLW169" s="14"/>
      <c r="BLX169" s="14"/>
      <c r="BLY169" s="14"/>
      <c r="BLZ169" s="14"/>
      <c r="BMA169" s="14"/>
      <c r="BMB169" s="14"/>
      <c r="BMC169" s="14"/>
      <c r="BMD169" s="14"/>
      <c r="BME169" s="14"/>
      <c r="BMF169" s="14"/>
      <c r="BMG169" s="14"/>
      <c r="BMH169" s="14"/>
      <c r="BMI169" s="14"/>
      <c r="BMJ169" s="14"/>
      <c r="BMK169" s="14"/>
      <c r="BML169" s="14"/>
      <c r="BMM169" s="14"/>
      <c r="BMN169" s="14"/>
      <c r="BMO169" s="14"/>
      <c r="BMP169" s="14"/>
      <c r="BMQ169" s="14"/>
      <c r="BMR169" s="14"/>
      <c r="BMS169" s="14"/>
      <c r="BMT169" s="14"/>
      <c r="BMU169" s="14"/>
      <c r="BMV169" s="14"/>
      <c r="BMW169" s="14"/>
      <c r="BMX169" s="14"/>
      <c r="BMY169" s="14"/>
      <c r="BMZ169" s="14"/>
      <c r="BNA169" s="14"/>
      <c r="BNB169" s="14"/>
      <c r="BNC169" s="14"/>
      <c r="BND169" s="14"/>
      <c r="BNE169" s="14"/>
      <c r="BNF169" s="14"/>
      <c r="BNG169" s="14"/>
      <c r="BNH169" s="14"/>
      <c r="BNI169" s="14"/>
      <c r="BNJ169" s="14"/>
      <c r="BNK169" s="14"/>
      <c r="BNL169" s="14"/>
      <c r="BNM169" s="14"/>
      <c r="BNN169" s="14"/>
      <c r="BNO169" s="14"/>
      <c r="BNP169" s="14"/>
      <c r="BNQ169" s="14"/>
      <c r="BNR169" s="14"/>
      <c r="BNS169" s="14"/>
      <c r="BNT169" s="14"/>
      <c r="BNU169" s="14"/>
      <c r="BNV169" s="14"/>
      <c r="BNW169" s="14"/>
      <c r="BNX169" s="14"/>
      <c r="BNY169" s="14"/>
      <c r="BNZ169" s="14"/>
      <c r="BOA169" s="14"/>
      <c r="BOB169" s="14"/>
      <c r="BOC169" s="14"/>
      <c r="BOD169" s="14"/>
      <c r="BOE169" s="14"/>
      <c r="BOF169" s="14"/>
      <c r="BOG169" s="14"/>
      <c r="BOH169" s="14"/>
      <c r="BOI169" s="14"/>
      <c r="BOJ169" s="14"/>
      <c r="BOK169" s="14"/>
      <c r="BOL169" s="14"/>
      <c r="BOM169" s="14"/>
      <c r="BON169" s="14"/>
      <c r="BOO169" s="14"/>
      <c r="BOP169" s="14"/>
      <c r="BOQ169" s="14"/>
      <c r="BOR169" s="14"/>
      <c r="BOS169" s="14"/>
      <c r="BOT169" s="14"/>
      <c r="BOU169" s="14"/>
      <c r="BOV169" s="14"/>
      <c r="BOW169" s="14"/>
      <c r="BOX169" s="14"/>
      <c r="BOY169" s="14"/>
      <c r="BOZ169" s="14"/>
      <c r="BPA169" s="14"/>
      <c r="BPB169" s="14"/>
      <c r="BPC169" s="14"/>
      <c r="BPD169" s="14"/>
      <c r="BPE169" s="14"/>
      <c r="BPF169" s="14"/>
      <c r="BPG169" s="14"/>
      <c r="BPH169" s="14"/>
      <c r="BPI169" s="14"/>
      <c r="BPJ169" s="14"/>
      <c r="BPK169" s="14"/>
      <c r="BPL169" s="14"/>
      <c r="BPM169" s="14"/>
      <c r="BPN169" s="14"/>
      <c r="BPO169" s="14"/>
      <c r="BPP169" s="14"/>
      <c r="BPQ169" s="14"/>
      <c r="BPR169" s="14"/>
      <c r="BPS169" s="14"/>
      <c r="BPT169" s="14"/>
      <c r="BPU169" s="14"/>
      <c r="BPV169" s="14"/>
      <c r="BPW169" s="14"/>
      <c r="BPX169" s="14"/>
      <c r="BPY169" s="14"/>
      <c r="BPZ169" s="14"/>
      <c r="BQA169" s="14"/>
      <c r="BQB169" s="14"/>
      <c r="BQC169" s="14"/>
      <c r="BQD169" s="14"/>
      <c r="BQE169" s="14"/>
      <c r="BQF169" s="14"/>
      <c r="BQG169" s="14"/>
      <c r="BQH169" s="14"/>
      <c r="BQI169" s="14"/>
      <c r="BQJ169" s="14"/>
      <c r="BQK169" s="14"/>
      <c r="BQL169" s="14"/>
      <c r="BQM169" s="14"/>
      <c r="BQN169" s="14"/>
      <c r="BQO169" s="14"/>
      <c r="BQP169" s="14"/>
      <c r="BQQ169" s="14"/>
      <c r="BQR169" s="14"/>
      <c r="BQS169" s="14"/>
      <c r="BQT169" s="14"/>
      <c r="BQU169" s="14"/>
      <c r="BQV169" s="14"/>
      <c r="BQW169" s="14"/>
      <c r="BQX169" s="14"/>
      <c r="BQY169" s="14"/>
      <c r="BQZ169" s="14"/>
      <c r="BRA169" s="14"/>
      <c r="BRB169" s="14"/>
      <c r="BRC169" s="14"/>
      <c r="BRD169" s="14"/>
      <c r="BRE169" s="14"/>
      <c r="BRF169" s="14"/>
      <c r="BRG169" s="14"/>
      <c r="BRH169" s="14"/>
      <c r="BRI169" s="14"/>
      <c r="BRJ169" s="14"/>
      <c r="BRK169" s="14"/>
      <c r="BRL169" s="14"/>
      <c r="BRM169" s="14"/>
      <c r="BRN169" s="14"/>
      <c r="BRO169" s="14"/>
      <c r="BRP169" s="14"/>
      <c r="BRQ169" s="14"/>
      <c r="BRR169" s="14"/>
      <c r="BRS169" s="14"/>
      <c r="BRT169" s="14"/>
      <c r="BRU169" s="14"/>
      <c r="BRV169" s="14"/>
      <c r="BRW169" s="14"/>
      <c r="BRX169" s="14"/>
      <c r="BRY169" s="14"/>
      <c r="BRZ169" s="14"/>
      <c r="BSA169" s="14"/>
      <c r="BSB169" s="14"/>
      <c r="BSC169" s="14"/>
      <c r="BSD169" s="14"/>
      <c r="BSE169" s="14"/>
      <c r="BSF169" s="14"/>
      <c r="BSG169" s="14"/>
      <c r="BSH169" s="14"/>
      <c r="BSI169" s="14"/>
      <c r="BSJ169" s="14"/>
      <c r="BSK169" s="14"/>
      <c r="BSL169" s="14"/>
      <c r="BSM169" s="14"/>
      <c r="BSN169" s="14"/>
      <c r="BSO169" s="14"/>
      <c r="BSP169" s="14"/>
      <c r="BSQ169" s="14"/>
      <c r="BSR169" s="14"/>
      <c r="BSS169" s="14"/>
      <c r="BST169" s="14"/>
      <c r="BSU169" s="14"/>
      <c r="BSV169" s="14"/>
      <c r="BSW169" s="14"/>
      <c r="BSX169" s="14"/>
      <c r="BSY169" s="14"/>
      <c r="BSZ169" s="14"/>
      <c r="BTA169" s="14"/>
      <c r="BTB169" s="14"/>
      <c r="BTC169" s="14"/>
      <c r="BTD169" s="14"/>
      <c r="BTE169" s="14"/>
      <c r="BTF169" s="14"/>
      <c r="BTG169" s="14"/>
      <c r="BTH169" s="14"/>
      <c r="BTI169" s="14"/>
      <c r="BTJ169" s="14"/>
      <c r="BTK169" s="14"/>
      <c r="BTL169" s="14"/>
      <c r="BTM169" s="14"/>
      <c r="BTN169" s="14"/>
      <c r="BTO169" s="14"/>
      <c r="BTP169" s="14"/>
      <c r="BTQ169" s="14"/>
      <c r="BTR169" s="14"/>
      <c r="BTS169" s="14"/>
      <c r="BTT169" s="14"/>
      <c r="BTU169" s="14"/>
      <c r="BTV169" s="14"/>
      <c r="BTW169" s="14"/>
      <c r="BTX169" s="14"/>
      <c r="BTY169" s="14"/>
      <c r="BTZ169" s="14"/>
      <c r="BUA169" s="14"/>
      <c r="BUB169" s="14"/>
      <c r="BUC169" s="14"/>
      <c r="BUD169" s="14"/>
      <c r="BUE169" s="14"/>
      <c r="BUF169" s="14"/>
      <c r="BUG169" s="14"/>
      <c r="BUH169" s="14"/>
      <c r="BUI169" s="14"/>
      <c r="BUJ169" s="14"/>
      <c r="BUK169" s="14"/>
      <c r="BUL169" s="14"/>
      <c r="BUM169" s="14"/>
      <c r="BUN169" s="14"/>
      <c r="BUO169" s="14"/>
      <c r="BUP169" s="14"/>
      <c r="BUQ169" s="14"/>
      <c r="BUR169" s="14"/>
      <c r="BUS169" s="14"/>
      <c r="BUT169" s="14"/>
      <c r="BUU169" s="14"/>
      <c r="BUV169" s="14"/>
      <c r="BUW169" s="14"/>
      <c r="BUX169" s="14"/>
      <c r="BUY169" s="14"/>
      <c r="BUZ169" s="14"/>
      <c r="BVA169" s="14"/>
      <c r="BVB169" s="14"/>
      <c r="BVC169" s="14"/>
      <c r="BVD169" s="14"/>
      <c r="BVE169" s="14"/>
      <c r="BVF169" s="14"/>
      <c r="BVG169" s="14"/>
      <c r="BVH169" s="14"/>
      <c r="BVI169" s="14"/>
      <c r="BVJ169" s="14"/>
      <c r="BVK169" s="14"/>
      <c r="BVL169" s="14"/>
      <c r="BVM169" s="14"/>
      <c r="BVN169" s="14"/>
      <c r="BVO169" s="14"/>
      <c r="BVP169" s="14"/>
      <c r="BVQ169" s="14"/>
      <c r="BVR169" s="14"/>
      <c r="BVS169" s="14"/>
      <c r="BVT169" s="14"/>
      <c r="BVU169" s="14"/>
      <c r="BVV169" s="14"/>
      <c r="BVW169" s="14"/>
      <c r="BVX169" s="14"/>
      <c r="BVY169" s="14"/>
      <c r="BVZ169" s="14"/>
      <c r="BWA169" s="14"/>
      <c r="BWB169" s="14"/>
      <c r="BWC169" s="14"/>
      <c r="BWD169" s="14"/>
      <c r="BWE169" s="14"/>
      <c r="BWF169" s="14"/>
      <c r="BWG169" s="14"/>
      <c r="BWH169" s="14"/>
      <c r="BWI169" s="14"/>
      <c r="BWJ169" s="14"/>
      <c r="BWK169" s="14"/>
      <c r="BWL169" s="14"/>
      <c r="BWM169" s="14"/>
      <c r="BWN169" s="14"/>
      <c r="BWO169" s="14"/>
      <c r="BWP169" s="14"/>
      <c r="BWQ169" s="14"/>
      <c r="BWR169" s="14"/>
      <c r="BWS169" s="14"/>
      <c r="BWT169" s="14"/>
      <c r="BWU169" s="14"/>
      <c r="BWV169" s="14"/>
      <c r="BWW169" s="14"/>
      <c r="BWX169" s="14"/>
      <c r="BWY169" s="14"/>
      <c r="BWZ169" s="14"/>
      <c r="BXA169" s="14"/>
      <c r="BXB169" s="14"/>
      <c r="BXC169" s="14"/>
      <c r="BXD169" s="14"/>
      <c r="BXE169" s="14"/>
      <c r="BXF169" s="14"/>
      <c r="BXG169" s="14"/>
      <c r="BXH169" s="14"/>
      <c r="BXI169" s="14"/>
      <c r="BXJ169" s="14"/>
      <c r="BXK169" s="14"/>
      <c r="BXL169" s="14"/>
      <c r="BXM169" s="14"/>
      <c r="BXN169" s="14"/>
      <c r="BXO169" s="14"/>
      <c r="BXP169" s="14"/>
      <c r="BXQ169" s="14"/>
      <c r="BXR169" s="14"/>
      <c r="BXS169" s="14"/>
      <c r="BXT169" s="14"/>
      <c r="BXU169" s="14"/>
      <c r="BXV169" s="14"/>
      <c r="BXW169" s="14"/>
      <c r="BXX169" s="14"/>
      <c r="BXY169" s="14"/>
      <c r="BXZ169" s="14"/>
      <c r="BYA169" s="14"/>
      <c r="BYB169" s="14"/>
      <c r="BYC169" s="14"/>
      <c r="BYD169" s="14"/>
      <c r="BYE169" s="14"/>
      <c r="BYF169" s="14"/>
      <c r="BYG169" s="14"/>
      <c r="BYH169" s="14"/>
      <c r="BYI169" s="14"/>
      <c r="BYJ169" s="14"/>
      <c r="BYK169" s="14"/>
      <c r="BYL169" s="14"/>
      <c r="BYM169" s="14"/>
      <c r="BYN169" s="14"/>
      <c r="BYO169" s="14"/>
      <c r="BYP169" s="14"/>
      <c r="BYQ169" s="14"/>
      <c r="BYR169" s="14"/>
      <c r="BYS169" s="14"/>
      <c r="BYT169" s="14"/>
      <c r="BYU169" s="14"/>
      <c r="BYV169" s="14"/>
      <c r="BYW169" s="14"/>
      <c r="BYX169" s="14"/>
      <c r="BYY169" s="14"/>
      <c r="BYZ169" s="14"/>
      <c r="BZA169" s="14"/>
      <c r="BZB169" s="14"/>
      <c r="BZC169" s="14"/>
      <c r="BZD169" s="14"/>
      <c r="BZE169" s="14"/>
      <c r="BZF169" s="14"/>
      <c r="BZG169" s="14"/>
      <c r="BZH169" s="14"/>
      <c r="BZI169" s="14"/>
      <c r="BZJ169" s="14"/>
      <c r="BZK169" s="14"/>
      <c r="BZL169" s="14"/>
      <c r="BZM169" s="14"/>
      <c r="BZN169" s="14"/>
      <c r="BZO169" s="14"/>
      <c r="BZP169" s="14"/>
      <c r="BZQ169" s="14"/>
      <c r="BZR169" s="14"/>
      <c r="BZS169" s="14"/>
      <c r="BZT169" s="14"/>
      <c r="BZU169" s="14"/>
      <c r="BZV169" s="14"/>
      <c r="BZW169" s="14"/>
      <c r="BZX169" s="14"/>
      <c r="BZY169" s="14"/>
      <c r="BZZ169" s="14"/>
      <c r="CAA169" s="14"/>
      <c r="CAB169" s="14"/>
      <c r="CAC169" s="14"/>
      <c r="CAD169" s="14"/>
      <c r="CAE169" s="14"/>
      <c r="CAF169" s="14"/>
      <c r="CAG169" s="14"/>
      <c r="CAH169" s="14"/>
      <c r="CAI169" s="14"/>
      <c r="CAJ169" s="14"/>
      <c r="CAK169" s="14"/>
      <c r="CAL169" s="14"/>
      <c r="CAM169" s="14"/>
      <c r="CAN169" s="14"/>
      <c r="CAO169" s="14"/>
      <c r="CAP169" s="14"/>
      <c r="CAQ169" s="14"/>
      <c r="CAR169" s="14"/>
      <c r="CAS169" s="14"/>
      <c r="CAT169" s="14"/>
      <c r="CAU169" s="14"/>
      <c r="CAV169" s="14"/>
      <c r="CAW169" s="14"/>
      <c r="CAX169" s="14"/>
      <c r="CAY169" s="14"/>
      <c r="CAZ169" s="14"/>
      <c r="CBA169" s="14"/>
      <c r="CBB169" s="14"/>
      <c r="CBC169" s="14"/>
      <c r="CBD169" s="14"/>
      <c r="CBE169" s="14"/>
      <c r="CBF169" s="14"/>
      <c r="CBG169" s="14"/>
      <c r="CBH169" s="14"/>
      <c r="CBI169" s="14"/>
      <c r="CBJ169" s="14"/>
      <c r="CBK169" s="14"/>
      <c r="CBL169" s="14"/>
      <c r="CBM169" s="14"/>
      <c r="CBN169" s="14"/>
      <c r="CBO169" s="14"/>
      <c r="CBP169" s="14"/>
      <c r="CBQ169" s="14"/>
      <c r="CBR169" s="14"/>
      <c r="CBS169" s="14"/>
      <c r="CBT169" s="14"/>
      <c r="CBU169" s="14"/>
      <c r="CBV169" s="14"/>
      <c r="CBW169" s="14"/>
      <c r="CBX169" s="14"/>
      <c r="CBY169" s="14"/>
      <c r="CBZ169" s="14"/>
      <c r="CCA169" s="14"/>
      <c r="CCB169" s="14"/>
      <c r="CCC169" s="14"/>
      <c r="CCD169" s="14"/>
      <c r="CCE169" s="14"/>
      <c r="CCF169" s="14"/>
      <c r="CCG169" s="14"/>
      <c r="CCH169" s="14"/>
      <c r="CCI169" s="14"/>
      <c r="CCJ169" s="14"/>
      <c r="CCK169" s="14"/>
      <c r="CCL169" s="14"/>
      <c r="CCM169" s="14"/>
      <c r="CCN169" s="14"/>
      <c r="CCO169" s="14"/>
      <c r="CCP169" s="14"/>
      <c r="CCQ169" s="14"/>
      <c r="CCR169" s="14"/>
      <c r="CCS169" s="14"/>
      <c r="CCT169" s="14"/>
      <c r="CCU169" s="14"/>
      <c r="CCV169" s="14"/>
      <c r="CCW169" s="14"/>
      <c r="CCX169" s="14"/>
      <c r="CCY169" s="14"/>
      <c r="CCZ169" s="14"/>
      <c r="CDA169" s="14"/>
      <c r="CDB169" s="14"/>
      <c r="CDC169" s="14"/>
      <c r="CDD169" s="14"/>
      <c r="CDE169" s="14"/>
      <c r="CDF169" s="14"/>
      <c r="CDG169" s="14"/>
      <c r="CDH169" s="14"/>
      <c r="CDI169" s="14"/>
      <c r="CDJ169" s="14"/>
      <c r="CDK169" s="14"/>
      <c r="CDL169" s="14"/>
      <c r="CDM169" s="14"/>
      <c r="CDN169" s="14"/>
      <c r="CDO169" s="14"/>
      <c r="CDP169" s="14"/>
      <c r="CDQ169" s="14"/>
      <c r="CDR169" s="14"/>
      <c r="CDS169" s="14"/>
      <c r="CDT169" s="14"/>
      <c r="CDU169" s="14"/>
      <c r="CDV169" s="14"/>
      <c r="CDW169" s="14"/>
      <c r="CDX169" s="14"/>
      <c r="CDY169" s="14"/>
      <c r="CDZ169" s="14"/>
      <c r="CEA169" s="14"/>
      <c r="CEB169" s="14"/>
      <c r="CEC169" s="14"/>
      <c r="CED169" s="14"/>
      <c r="CEE169" s="14"/>
      <c r="CEF169" s="14"/>
      <c r="CEG169" s="14"/>
      <c r="CEH169" s="14"/>
      <c r="CEI169" s="14"/>
      <c r="CEJ169" s="14"/>
      <c r="CEK169" s="14"/>
      <c r="CEL169" s="14"/>
      <c r="CEM169" s="14"/>
      <c r="CEN169" s="14"/>
      <c r="CEO169" s="14"/>
      <c r="CEP169" s="14"/>
      <c r="CEQ169" s="14"/>
      <c r="CER169" s="14"/>
      <c r="CES169" s="14"/>
      <c r="CET169" s="14"/>
      <c r="CEU169" s="14"/>
      <c r="CEV169" s="14"/>
      <c r="CEW169" s="14"/>
      <c r="CEX169" s="14"/>
      <c r="CEY169" s="14"/>
      <c r="CEZ169" s="14"/>
      <c r="CFA169" s="14"/>
      <c r="CFB169" s="14"/>
      <c r="CFC169" s="14"/>
      <c r="CFD169" s="14"/>
      <c r="CFE169" s="14"/>
      <c r="CFF169" s="14"/>
      <c r="CFG169" s="14"/>
      <c r="CFH169" s="14"/>
      <c r="CFI169" s="14"/>
      <c r="CFJ169" s="14"/>
      <c r="CFK169" s="14"/>
      <c r="CFL169" s="14"/>
      <c r="CFM169" s="14"/>
      <c r="CFN169" s="14"/>
      <c r="CFO169" s="14"/>
      <c r="CFP169" s="14"/>
      <c r="CFQ169" s="14"/>
      <c r="CFR169" s="14"/>
      <c r="CFS169" s="14"/>
      <c r="CFT169" s="14"/>
      <c r="CFU169" s="14"/>
      <c r="CFV169" s="14"/>
      <c r="CFW169" s="14"/>
      <c r="CFX169" s="14"/>
      <c r="CFY169" s="14"/>
      <c r="CFZ169" s="14"/>
      <c r="CGA169" s="14"/>
      <c r="CGB169" s="14"/>
      <c r="CGC169" s="14"/>
      <c r="CGD169" s="14"/>
      <c r="CGE169" s="14"/>
      <c r="CGF169" s="14"/>
      <c r="CGG169" s="14"/>
      <c r="CGH169" s="14"/>
      <c r="CGI169" s="14"/>
      <c r="CGJ169" s="14"/>
      <c r="CGK169" s="14"/>
      <c r="CGL169" s="14"/>
      <c r="CGM169" s="14"/>
      <c r="CGN169" s="14"/>
      <c r="CGO169" s="14"/>
      <c r="CGP169" s="14"/>
      <c r="CGQ169" s="14"/>
      <c r="CGR169" s="14"/>
      <c r="CGS169" s="14"/>
      <c r="CGT169" s="14"/>
      <c r="CGU169" s="14"/>
      <c r="CGV169" s="14"/>
      <c r="CGW169" s="14"/>
      <c r="CGX169" s="14"/>
      <c r="CGY169" s="14"/>
      <c r="CGZ169" s="14"/>
      <c r="CHA169" s="14"/>
      <c r="CHB169" s="14"/>
      <c r="CHC169" s="14"/>
      <c r="CHD169" s="14"/>
      <c r="CHE169" s="14"/>
      <c r="CHF169" s="14"/>
      <c r="CHG169" s="14"/>
      <c r="CHH169" s="14"/>
      <c r="CHI169" s="14"/>
      <c r="CHJ169" s="14"/>
      <c r="CHK169" s="14"/>
      <c r="CHL169" s="14"/>
      <c r="CHM169" s="14"/>
      <c r="CHN169" s="14"/>
      <c r="CHO169" s="14"/>
      <c r="CHP169" s="14"/>
      <c r="CHQ169" s="14"/>
      <c r="CHR169" s="14"/>
      <c r="CHS169" s="14"/>
      <c r="CHT169" s="14"/>
      <c r="CHU169" s="14"/>
      <c r="CHV169" s="14"/>
      <c r="CHW169" s="14"/>
      <c r="CHX169" s="14"/>
      <c r="CHY169" s="14"/>
      <c r="CHZ169" s="14"/>
      <c r="CIA169" s="14"/>
      <c r="CIB169" s="14"/>
      <c r="CIC169" s="14"/>
      <c r="CID169" s="14"/>
      <c r="CIE169" s="14"/>
      <c r="CIF169" s="14"/>
      <c r="CIG169" s="14"/>
      <c r="CIH169" s="14"/>
      <c r="CII169" s="14"/>
      <c r="CIJ169" s="14"/>
      <c r="CIK169" s="14"/>
      <c r="CIL169" s="14"/>
      <c r="CIM169" s="14"/>
      <c r="CIN169" s="14"/>
      <c r="CIO169" s="14"/>
      <c r="CIP169" s="14"/>
      <c r="CIQ169" s="14"/>
      <c r="CIR169" s="14"/>
      <c r="CIS169" s="14"/>
      <c r="CIT169" s="14"/>
      <c r="CIU169" s="14"/>
      <c r="CIV169" s="14"/>
      <c r="CIW169" s="14"/>
      <c r="CIX169" s="14"/>
      <c r="CIY169" s="14"/>
      <c r="CIZ169" s="14"/>
      <c r="CJA169" s="14"/>
      <c r="CJB169" s="14"/>
      <c r="CJC169" s="14"/>
      <c r="CJD169" s="14"/>
      <c r="CJE169" s="14"/>
      <c r="CJF169" s="14"/>
      <c r="CJG169" s="14"/>
      <c r="CJH169" s="14"/>
      <c r="CJI169" s="14"/>
      <c r="CJJ169" s="14"/>
      <c r="CJK169" s="14"/>
      <c r="CJL169" s="14"/>
      <c r="CJM169" s="14"/>
      <c r="CJN169" s="14"/>
      <c r="CJO169" s="14"/>
      <c r="CJP169" s="14"/>
      <c r="CJQ169" s="14"/>
      <c r="CJR169" s="14"/>
      <c r="CJS169" s="14"/>
      <c r="CJT169" s="14"/>
      <c r="CJU169" s="14"/>
      <c r="CJV169" s="14"/>
      <c r="CJW169" s="14"/>
      <c r="CJX169" s="14"/>
      <c r="CJY169" s="14"/>
      <c r="CJZ169" s="14"/>
      <c r="CKA169" s="14"/>
      <c r="CKB169" s="14"/>
      <c r="CKC169" s="14"/>
      <c r="CKD169" s="14"/>
      <c r="CKE169" s="14"/>
      <c r="CKF169" s="14"/>
      <c r="CKG169" s="14"/>
      <c r="CKH169" s="14"/>
      <c r="CKI169" s="14"/>
      <c r="CKJ169" s="14"/>
      <c r="CKK169" s="14"/>
      <c r="CKL169" s="14"/>
      <c r="CKM169" s="14"/>
      <c r="CKN169" s="14"/>
      <c r="CKO169" s="14"/>
      <c r="CKP169" s="14"/>
      <c r="CKQ169" s="14"/>
      <c r="CKR169" s="14"/>
      <c r="CKS169" s="14"/>
      <c r="CKT169" s="14"/>
      <c r="CKU169" s="14"/>
      <c r="CKV169" s="14"/>
      <c r="CKW169" s="14"/>
      <c r="CKX169" s="14"/>
      <c r="CKY169" s="14"/>
      <c r="CKZ169" s="14"/>
      <c r="CLA169" s="14"/>
      <c r="CLB169" s="14"/>
      <c r="CLC169" s="14"/>
      <c r="CLD169" s="14"/>
      <c r="CLE169" s="14"/>
      <c r="CLF169" s="14"/>
      <c r="CLG169" s="14"/>
      <c r="CLH169" s="14"/>
      <c r="CLI169" s="14"/>
      <c r="CLJ169" s="14"/>
      <c r="CLK169" s="14"/>
      <c r="CLL169" s="14"/>
      <c r="CLM169" s="14"/>
      <c r="CLN169" s="14"/>
      <c r="CLO169" s="14"/>
      <c r="CLP169" s="14"/>
      <c r="CLQ169" s="14"/>
      <c r="CLR169" s="14"/>
      <c r="CLS169" s="14"/>
      <c r="CLT169" s="14"/>
      <c r="CLU169" s="14"/>
      <c r="CLV169" s="14"/>
      <c r="CLW169" s="14"/>
      <c r="CLX169" s="14"/>
      <c r="CLY169" s="14"/>
      <c r="CLZ169" s="14"/>
      <c r="CMA169" s="14"/>
      <c r="CMB169" s="14"/>
      <c r="CMC169" s="14"/>
      <c r="CMD169" s="14"/>
      <c r="CME169" s="14"/>
      <c r="CMF169" s="14"/>
      <c r="CMG169" s="14"/>
      <c r="CMH169" s="14"/>
      <c r="CMI169" s="14"/>
      <c r="CMJ169" s="14"/>
      <c r="CMK169" s="14"/>
      <c r="CML169" s="14"/>
      <c r="CMM169" s="14"/>
      <c r="CMN169" s="14"/>
      <c r="CMO169" s="14"/>
      <c r="CMP169" s="14"/>
      <c r="CMQ169" s="14"/>
      <c r="CMR169" s="14"/>
      <c r="CMS169" s="14"/>
      <c r="CMT169" s="14"/>
      <c r="CMU169" s="14"/>
      <c r="CMV169" s="14"/>
      <c r="CMW169" s="14"/>
      <c r="CMX169" s="14"/>
      <c r="CMY169" s="14"/>
      <c r="CMZ169" s="14"/>
      <c r="CNA169" s="14"/>
      <c r="CNB169" s="14"/>
      <c r="CNC169" s="14"/>
      <c r="CND169" s="14"/>
      <c r="CNE169" s="14"/>
      <c r="CNF169" s="14"/>
      <c r="CNG169" s="14"/>
      <c r="CNH169" s="14"/>
      <c r="CNI169" s="14"/>
      <c r="CNJ169" s="14"/>
      <c r="CNK169" s="14"/>
      <c r="CNL169" s="14"/>
      <c r="CNM169" s="14"/>
      <c r="CNN169" s="14"/>
      <c r="CNO169" s="14"/>
      <c r="CNP169" s="14"/>
      <c r="CNQ169" s="14"/>
      <c r="CNR169" s="14"/>
      <c r="CNS169" s="14"/>
      <c r="CNT169" s="14"/>
      <c r="CNU169" s="14"/>
      <c r="CNV169" s="14"/>
      <c r="CNW169" s="14"/>
      <c r="CNX169" s="14"/>
      <c r="CNY169" s="14"/>
      <c r="CNZ169" s="14"/>
      <c r="COA169" s="14"/>
      <c r="COB169" s="14"/>
      <c r="COC169" s="14"/>
      <c r="COD169" s="14"/>
      <c r="COE169" s="14"/>
      <c r="COF169" s="14"/>
      <c r="COG169" s="14"/>
      <c r="COH169" s="14"/>
      <c r="COI169" s="14"/>
      <c r="COJ169" s="14"/>
      <c r="COK169" s="14"/>
      <c r="COL169" s="14"/>
      <c r="COM169" s="14"/>
      <c r="CON169" s="14"/>
      <c r="COO169" s="14"/>
      <c r="COP169" s="14"/>
      <c r="COQ169" s="14"/>
      <c r="COR169" s="14"/>
      <c r="COS169" s="14"/>
      <c r="COT169" s="14"/>
      <c r="COU169" s="14"/>
      <c r="COV169" s="14"/>
      <c r="COW169" s="14"/>
      <c r="COX169" s="14"/>
      <c r="COY169" s="14"/>
      <c r="COZ169" s="14"/>
      <c r="CPA169" s="14"/>
      <c r="CPB169" s="14"/>
      <c r="CPC169" s="14"/>
      <c r="CPD169" s="14"/>
      <c r="CPE169" s="14"/>
      <c r="CPF169" s="14"/>
      <c r="CPG169" s="14"/>
      <c r="CPH169" s="14"/>
      <c r="CPI169" s="14"/>
      <c r="CPJ169" s="14"/>
      <c r="CPK169" s="14"/>
      <c r="CPL169" s="14"/>
      <c r="CPM169" s="14"/>
      <c r="CPN169" s="14"/>
      <c r="CPO169" s="14"/>
      <c r="CPP169" s="14"/>
      <c r="CPQ169" s="14"/>
      <c r="CPR169" s="14"/>
      <c r="CPS169" s="14"/>
      <c r="CPT169" s="14"/>
      <c r="CPU169" s="14"/>
      <c r="CPV169" s="14"/>
      <c r="CPW169" s="14"/>
      <c r="CPX169" s="14"/>
      <c r="CPY169" s="14"/>
      <c r="CPZ169" s="14"/>
      <c r="CQA169" s="14"/>
      <c r="CQB169" s="14"/>
      <c r="CQC169" s="14"/>
      <c r="CQD169" s="14"/>
      <c r="CQE169" s="14"/>
      <c r="CQF169" s="14"/>
      <c r="CQG169" s="14"/>
      <c r="CQH169" s="14"/>
      <c r="CQI169" s="14"/>
      <c r="CQJ169" s="14"/>
      <c r="CQK169" s="14"/>
      <c r="CQL169" s="14"/>
      <c r="CQM169" s="14"/>
      <c r="CQN169" s="14"/>
      <c r="CQO169" s="14"/>
      <c r="CQP169" s="14"/>
      <c r="CQQ169" s="14"/>
      <c r="CQR169" s="14"/>
      <c r="CQS169" s="14"/>
      <c r="CQT169" s="14"/>
      <c r="CQU169" s="14"/>
      <c r="CQV169" s="14"/>
      <c r="CQW169" s="14"/>
      <c r="CQX169" s="14"/>
      <c r="CQY169" s="14"/>
      <c r="CQZ169" s="14"/>
      <c r="CRA169" s="14"/>
      <c r="CRB169" s="14"/>
      <c r="CRC169" s="14"/>
      <c r="CRD169" s="14"/>
      <c r="CRE169" s="14"/>
      <c r="CRF169" s="14"/>
      <c r="CRG169" s="14"/>
      <c r="CRH169" s="14"/>
      <c r="CRI169" s="14"/>
      <c r="CRJ169" s="14"/>
      <c r="CRK169" s="14"/>
      <c r="CRL169" s="14"/>
      <c r="CRM169" s="14"/>
      <c r="CRN169" s="14"/>
      <c r="CRO169" s="14"/>
      <c r="CRP169" s="14"/>
      <c r="CRQ169" s="14"/>
      <c r="CRR169" s="14"/>
      <c r="CRS169" s="14"/>
      <c r="CRT169" s="14"/>
      <c r="CRU169" s="14"/>
      <c r="CRV169" s="14"/>
      <c r="CRW169" s="14"/>
      <c r="CRX169" s="14"/>
      <c r="CRY169" s="14"/>
      <c r="CRZ169" s="14"/>
      <c r="CSA169" s="14"/>
      <c r="CSB169" s="14"/>
      <c r="CSC169" s="14"/>
      <c r="CSD169" s="14"/>
      <c r="CSE169" s="14"/>
      <c r="CSF169" s="14"/>
      <c r="CSG169" s="14"/>
      <c r="CSH169" s="14"/>
      <c r="CSI169" s="14"/>
      <c r="CSJ169" s="14"/>
      <c r="CSK169" s="14"/>
      <c r="CSL169" s="14"/>
      <c r="CSM169" s="14"/>
      <c r="CSN169" s="14"/>
      <c r="CSO169" s="14"/>
      <c r="CSP169" s="14"/>
      <c r="CSQ169" s="14"/>
      <c r="CSR169" s="14"/>
      <c r="CSS169" s="14"/>
      <c r="CST169" s="14"/>
      <c r="CSU169" s="14"/>
      <c r="CSV169" s="14"/>
      <c r="CSW169" s="14"/>
      <c r="CSX169" s="14"/>
      <c r="CSY169" s="14"/>
      <c r="CSZ169" s="14"/>
      <c r="CTA169" s="14"/>
      <c r="CTB169" s="14"/>
      <c r="CTC169" s="14"/>
      <c r="CTD169" s="14"/>
      <c r="CTE169" s="14"/>
      <c r="CTF169" s="14"/>
      <c r="CTG169" s="14"/>
      <c r="CTH169" s="14"/>
      <c r="CTI169" s="14"/>
      <c r="CTJ169" s="14"/>
      <c r="CTK169" s="14"/>
      <c r="CTL169" s="14"/>
      <c r="CTM169" s="14"/>
      <c r="CTN169" s="14"/>
      <c r="CTO169" s="14"/>
      <c r="CTP169" s="14"/>
      <c r="CTQ169" s="14"/>
      <c r="CTR169" s="14"/>
      <c r="CTS169" s="14"/>
      <c r="CTT169" s="14"/>
      <c r="CTU169" s="14"/>
      <c r="CTV169" s="14"/>
      <c r="CTW169" s="14"/>
      <c r="CTX169" s="14"/>
      <c r="CTY169" s="14"/>
      <c r="CTZ169" s="14"/>
      <c r="CUA169" s="14"/>
      <c r="CUB169" s="14"/>
      <c r="CUC169" s="14"/>
      <c r="CUD169" s="14"/>
      <c r="CUE169" s="14"/>
      <c r="CUF169" s="14"/>
      <c r="CUG169" s="14"/>
      <c r="CUH169" s="14"/>
      <c r="CUI169" s="14"/>
      <c r="CUJ169" s="14"/>
      <c r="CUK169" s="14"/>
      <c r="CUL169" s="14"/>
      <c r="CUM169" s="14"/>
      <c r="CUN169" s="14"/>
      <c r="CUO169" s="14"/>
      <c r="CUP169" s="14"/>
      <c r="CUQ169" s="14"/>
      <c r="CUR169" s="14"/>
      <c r="CUS169" s="14"/>
      <c r="CUT169" s="14"/>
      <c r="CUU169" s="14"/>
      <c r="CUV169" s="14"/>
      <c r="CUW169" s="14"/>
      <c r="CUX169" s="14"/>
      <c r="CUY169" s="14"/>
      <c r="CUZ169" s="14"/>
      <c r="CVA169" s="14"/>
      <c r="CVB169" s="14"/>
      <c r="CVC169" s="14"/>
      <c r="CVD169" s="14"/>
      <c r="CVE169" s="14"/>
      <c r="CVF169" s="14"/>
      <c r="CVG169" s="14"/>
      <c r="CVH169" s="14"/>
      <c r="CVI169" s="14"/>
      <c r="CVJ169" s="14"/>
      <c r="CVK169" s="14"/>
      <c r="CVL169" s="14"/>
      <c r="CVM169" s="14"/>
      <c r="CVN169" s="14"/>
      <c r="CVO169" s="14"/>
      <c r="CVP169" s="14"/>
      <c r="CVQ169" s="14"/>
      <c r="CVR169" s="14"/>
      <c r="CVS169" s="14"/>
      <c r="CVT169" s="14"/>
      <c r="CVU169" s="14"/>
      <c r="CVV169" s="14"/>
      <c r="CVW169" s="14"/>
      <c r="CVX169" s="14"/>
      <c r="CVY169" s="14"/>
      <c r="CVZ169" s="14"/>
      <c r="CWA169" s="14"/>
      <c r="CWB169" s="14"/>
      <c r="CWC169" s="14"/>
      <c r="CWD169" s="14"/>
      <c r="CWE169" s="14"/>
      <c r="CWF169" s="14"/>
      <c r="CWG169" s="14"/>
      <c r="CWH169" s="14"/>
      <c r="CWI169" s="14"/>
      <c r="CWJ169" s="14"/>
      <c r="CWK169" s="14"/>
      <c r="CWL169" s="14"/>
      <c r="CWM169" s="14"/>
      <c r="CWN169" s="14"/>
      <c r="CWO169" s="14"/>
      <c r="CWP169" s="14"/>
      <c r="CWQ169" s="14"/>
      <c r="CWR169" s="14"/>
      <c r="CWS169" s="14"/>
      <c r="CWT169" s="14"/>
      <c r="CWU169" s="14"/>
      <c r="CWV169" s="14"/>
      <c r="CWW169" s="14"/>
      <c r="CWX169" s="14"/>
      <c r="CWY169" s="14"/>
      <c r="CWZ169" s="14"/>
      <c r="CXA169" s="14"/>
      <c r="CXB169" s="14"/>
      <c r="CXC169" s="14"/>
      <c r="CXD169" s="14"/>
      <c r="CXE169" s="14"/>
      <c r="CXF169" s="14"/>
      <c r="CXG169" s="14"/>
      <c r="CXH169" s="14"/>
      <c r="CXI169" s="14"/>
      <c r="CXJ169" s="14"/>
      <c r="CXK169" s="14"/>
      <c r="CXL169" s="14"/>
      <c r="CXM169" s="14"/>
      <c r="CXN169" s="14"/>
      <c r="CXO169" s="14"/>
      <c r="CXP169" s="14"/>
      <c r="CXQ169" s="14"/>
      <c r="CXR169" s="14"/>
      <c r="CXS169" s="14"/>
      <c r="CXT169" s="14"/>
      <c r="CXU169" s="14"/>
      <c r="CXV169" s="14"/>
      <c r="CXW169" s="14"/>
      <c r="CXX169" s="14"/>
      <c r="CXY169" s="14"/>
      <c r="CXZ169" s="14"/>
      <c r="CYA169" s="14"/>
      <c r="CYB169" s="14"/>
      <c r="CYC169" s="14"/>
      <c r="CYD169" s="14"/>
      <c r="CYE169" s="14"/>
      <c r="CYF169" s="14"/>
      <c r="CYG169" s="14"/>
      <c r="CYH169" s="14"/>
      <c r="CYI169" s="14"/>
      <c r="CYJ169" s="14"/>
      <c r="CYK169" s="14"/>
      <c r="CYL169" s="14"/>
      <c r="CYM169" s="14"/>
      <c r="CYN169" s="14"/>
      <c r="CYO169" s="14"/>
      <c r="CYP169" s="14"/>
      <c r="CYQ169" s="14"/>
      <c r="CYR169" s="14"/>
      <c r="CYS169" s="14"/>
      <c r="CYT169" s="14"/>
      <c r="CYU169" s="14"/>
      <c r="CYV169" s="14"/>
      <c r="CYW169" s="14"/>
      <c r="CYX169" s="14"/>
      <c r="CYY169" s="14"/>
      <c r="CYZ169" s="14"/>
      <c r="CZA169" s="14"/>
      <c r="CZB169" s="14"/>
      <c r="CZC169" s="14"/>
      <c r="CZD169" s="14"/>
      <c r="CZE169" s="14"/>
      <c r="CZF169" s="14"/>
      <c r="CZG169" s="14"/>
      <c r="CZH169" s="14"/>
      <c r="CZI169" s="14"/>
      <c r="CZJ169" s="14"/>
      <c r="CZK169" s="14"/>
      <c r="CZL169" s="14"/>
      <c r="CZM169" s="14"/>
      <c r="CZN169" s="14"/>
      <c r="CZO169" s="14"/>
      <c r="CZP169" s="14"/>
      <c r="CZQ169" s="14"/>
      <c r="CZR169" s="14"/>
      <c r="CZS169" s="14"/>
      <c r="CZT169" s="14"/>
      <c r="CZU169" s="14"/>
      <c r="CZV169" s="14"/>
      <c r="CZW169" s="14"/>
      <c r="CZX169" s="14"/>
      <c r="CZY169" s="14"/>
      <c r="CZZ169" s="14"/>
      <c r="DAA169" s="14"/>
      <c r="DAB169" s="14"/>
      <c r="DAC169" s="14"/>
      <c r="DAD169" s="14"/>
      <c r="DAE169" s="14"/>
      <c r="DAF169" s="14"/>
      <c r="DAG169" s="14"/>
      <c r="DAH169" s="14"/>
      <c r="DAI169" s="14"/>
      <c r="DAJ169" s="14"/>
      <c r="DAK169" s="14"/>
      <c r="DAL169" s="14"/>
      <c r="DAM169" s="14"/>
      <c r="DAN169" s="14"/>
      <c r="DAO169" s="14"/>
      <c r="DAP169" s="14"/>
      <c r="DAQ169" s="14"/>
      <c r="DAR169" s="14"/>
      <c r="DAS169" s="14"/>
      <c r="DAT169" s="14"/>
      <c r="DAU169" s="14"/>
      <c r="DAV169" s="14"/>
      <c r="DAW169" s="14"/>
      <c r="DAX169" s="14"/>
      <c r="DAY169" s="14"/>
      <c r="DAZ169" s="14"/>
      <c r="DBA169" s="14"/>
      <c r="DBB169" s="14"/>
      <c r="DBC169" s="14"/>
      <c r="DBD169" s="14"/>
      <c r="DBE169" s="14"/>
      <c r="DBF169" s="14"/>
      <c r="DBG169" s="14"/>
      <c r="DBH169" s="14"/>
      <c r="DBI169" s="14"/>
      <c r="DBJ169" s="14"/>
      <c r="DBK169" s="14"/>
      <c r="DBL169" s="14"/>
      <c r="DBM169" s="14"/>
      <c r="DBN169" s="14"/>
      <c r="DBO169" s="14"/>
      <c r="DBP169" s="14"/>
      <c r="DBQ169" s="14"/>
      <c r="DBR169" s="14"/>
      <c r="DBS169" s="14"/>
      <c r="DBT169" s="14"/>
      <c r="DBU169" s="14"/>
      <c r="DBV169" s="14"/>
      <c r="DBW169" s="14"/>
      <c r="DBX169" s="14"/>
      <c r="DBY169" s="14"/>
      <c r="DBZ169" s="14"/>
      <c r="DCA169" s="14"/>
      <c r="DCB169" s="14"/>
      <c r="DCC169" s="14"/>
      <c r="DCD169" s="14"/>
      <c r="DCE169" s="14"/>
      <c r="DCF169" s="14"/>
      <c r="DCG169" s="14"/>
      <c r="DCH169" s="14"/>
      <c r="DCI169" s="14"/>
      <c r="DCJ169" s="14"/>
      <c r="DCK169" s="14"/>
      <c r="DCL169" s="14"/>
      <c r="DCM169" s="14"/>
      <c r="DCN169" s="14"/>
      <c r="DCO169" s="14"/>
      <c r="DCP169" s="14"/>
      <c r="DCQ169" s="14"/>
      <c r="DCR169" s="14"/>
      <c r="DCS169" s="14"/>
      <c r="DCT169" s="14"/>
      <c r="DCU169" s="14"/>
      <c r="DCV169" s="14"/>
      <c r="DCW169" s="14"/>
      <c r="DCX169" s="14"/>
      <c r="DCY169" s="14"/>
      <c r="DCZ169" s="14"/>
      <c r="DDA169" s="14"/>
      <c r="DDB169" s="14"/>
      <c r="DDC169" s="14"/>
      <c r="DDD169" s="14"/>
      <c r="DDE169" s="14"/>
      <c r="DDF169" s="14"/>
      <c r="DDG169" s="14"/>
      <c r="DDH169" s="14"/>
      <c r="DDI169" s="14"/>
      <c r="DDJ169" s="14"/>
      <c r="DDK169" s="14"/>
      <c r="DDL169" s="14"/>
      <c r="DDM169" s="14"/>
      <c r="DDN169" s="14"/>
      <c r="DDO169" s="14"/>
      <c r="DDP169" s="14"/>
      <c r="DDQ169" s="14"/>
      <c r="DDR169" s="14"/>
      <c r="DDS169" s="14"/>
      <c r="DDT169" s="14"/>
      <c r="DDU169" s="14"/>
      <c r="DDV169" s="14"/>
      <c r="DDW169" s="14"/>
      <c r="DDX169" s="14"/>
      <c r="DDY169" s="14"/>
      <c r="DDZ169" s="14"/>
      <c r="DEA169" s="14"/>
      <c r="DEB169" s="14"/>
      <c r="DEC169" s="14"/>
      <c r="DED169" s="14"/>
      <c r="DEE169" s="14"/>
      <c r="DEF169" s="14"/>
      <c r="DEG169" s="14"/>
      <c r="DEH169" s="14"/>
      <c r="DEI169" s="14"/>
      <c r="DEJ169" s="14"/>
      <c r="DEK169" s="14"/>
      <c r="DEL169" s="14"/>
      <c r="DEM169" s="14"/>
      <c r="DEN169" s="14"/>
      <c r="DEO169" s="14"/>
      <c r="DEP169" s="14"/>
      <c r="DEQ169" s="14"/>
      <c r="DER169" s="14"/>
      <c r="DES169" s="14"/>
      <c r="DET169" s="14"/>
      <c r="DEU169" s="14"/>
      <c r="DEV169" s="14"/>
      <c r="DEW169" s="14"/>
      <c r="DEX169" s="14"/>
      <c r="DEY169" s="14"/>
      <c r="DEZ169" s="14"/>
      <c r="DFA169" s="14"/>
      <c r="DFB169" s="14"/>
      <c r="DFC169" s="14"/>
      <c r="DFD169" s="14"/>
      <c r="DFE169" s="14"/>
      <c r="DFF169" s="14"/>
      <c r="DFG169" s="14"/>
      <c r="DFH169" s="14"/>
      <c r="DFI169" s="14"/>
      <c r="DFJ169" s="14"/>
      <c r="DFK169" s="14"/>
      <c r="DFL169" s="14"/>
      <c r="DFM169" s="14"/>
      <c r="DFN169" s="14"/>
      <c r="DFO169" s="14"/>
      <c r="DFP169" s="14"/>
      <c r="DFQ169" s="14"/>
      <c r="DFR169" s="14"/>
      <c r="DFS169" s="14"/>
      <c r="DFT169" s="14"/>
      <c r="DFU169" s="14"/>
      <c r="DFV169" s="14"/>
      <c r="DFW169" s="14"/>
      <c r="DFX169" s="14"/>
      <c r="DFY169" s="14"/>
      <c r="DFZ169" s="14"/>
      <c r="DGA169" s="14"/>
      <c r="DGB169" s="14"/>
      <c r="DGC169" s="14"/>
      <c r="DGD169" s="14"/>
      <c r="DGE169" s="14"/>
      <c r="DGF169" s="14"/>
      <c r="DGG169" s="14"/>
      <c r="DGH169" s="14"/>
      <c r="DGI169" s="14"/>
      <c r="DGJ169" s="14"/>
      <c r="DGK169" s="14"/>
      <c r="DGL169" s="14"/>
      <c r="DGM169" s="14"/>
      <c r="DGN169" s="14"/>
      <c r="DGO169" s="14"/>
      <c r="DGP169" s="14"/>
      <c r="DGQ169" s="14"/>
      <c r="DGR169" s="14"/>
      <c r="DGS169" s="14"/>
      <c r="DGT169" s="14"/>
      <c r="DGU169" s="14"/>
      <c r="DGV169" s="14"/>
      <c r="DGW169" s="14"/>
      <c r="DGX169" s="14"/>
      <c r="DGY169" s="14"/>
      <c r="DGZ169" s="14"/>
      <c r="DHA169" s="14"/>
      <c r="DHB169" s="14"/>
      <c r="DHC169" s="14"/>
      <c r="DHD169" s="14"/>
      <c r="DHE169" s="14"/>
      <c r="DHF169" s="14"/>
      <c r="DHG169" s="14"/>
      <c r="DHH169" s="14"/>
      <c r="DHI169" s="14"/>
      <c r="DHJ169" s="14"/>
      <c r="DHK169" s="14"/>
      <c r="DHL169" s="14"/>
      <c r="DHM169" s="14"/>
      <c r="DHN169" s="14"/>
      <c r="DHO169" s="14"/>
      <c r="DHP169" s="14"/>
      <c r="DHQ169" s="14"/>
      <c r="DHR169" s="14"/>
      <c r="DHS169" s="14"/>
      <c r="DHT169" s="14"/>
      <c r="DHU169" s="14"/>
      <c r="DHV169" s="14"/>
      <c r="DHW169" s="14"/>
      <c r="DHX169" s="14"/>
      <c r="DHY169" s="14"/>
      <c r="DHZ169" s="14"/>
      <c r="DIA169" s="14"/>
      <c r="DIB169" s="14"/>
      <c r="DIC169" s="14"/>
      <c r="DID169" s="14"/>
      <c r="DIE169" s="14"/>
      <c r="DIF169" s="14"/>
      <c r="DIG169" s="14"/>
      <c r="DIH169" s="14"/>
      <c r="DII169" s="14"/>
      <c r="DIJ169" s="14"/>
      <c r="DIK169" s="14"/>
      <c r="DIL169" s="14"/>
      <c r="DIM169" s="14"/>
      <c r="DIN169" s="14"/>
      <c r="DIO169" s="14"/>
      <c r="DIP169" s="14"/>
      <c r="DIQ169" s="14"/>
      <c r="DIR169" s="14"/>
      <c r="DIS169" s="14"/>
      <c r="DIT169" s="14"/>
      <c r="DIU169" s="14"/>
      <c r="DIV169" s="14"/>
      <c r="DIW169" s="14"/>
      <c r="DIX169" s="14"/>
      <c r="DIY169" s="14"/>
      <c r="DIZ169" s="14"/>
      <c r="DJA169" s="14"/>
      <c r="DJB169" s="14"/>
      <c r="DJC169" s="14"/>
      <c r="DJD169" s="14"/>
      <c r="DJE169" s="14"/>
      <c r="DJF169" s="14"/>
      <c r="DJG169" s="14"/>
      <c r="DJH169" s="14"/>
      <c r="DJI169" s="14"/>
      <c r="DJJ169" s="14"/>
      <c r="DJK169" s="14"/>
      <c r="DJL169" s="14"/>
      <c r="DJM169" s="14"/>
      <c r="DJN169" s="14"/>
      <c r="DJO169" s="14"/>
      <c r="DJP169" s="14"/>
      <c r="DJQ169" s="14"/>
      <c r="DJR169" s="14"/>
      <c r="DJS169" s="14"/>
      <c r="DJT169" s="14"/>
      <c r="DJU169" s="14"/>
      <c r="DJV169" s="14"/>
      <c r="DJW169" s="14"/>
      <c r="DJX169" s="14"/>
      <c r="DJY169" s="14"/>
      <c r="DJZ169" s="14"/>
      <c r="DKA169" s="14"/>
      <c r="DKB169" s="14"/>
      <c r="DKC169" s="14"/>
      <c r="DKD169" s="14"/>
      <c r="DKE169" s="14"/>
      <c r="DKF169" s="14"/>
      <c r="DKG169" s="14"/>
      <c r="DKH169" s="14"/>
      <c r="DKI169" s="14"/>
      <c r="DKJ169" s="14"/>
      <c r="DKK169" s="14"/>
      <c r="DKL169" s="14"/>
      <c r="DKM169" s="14"/>
      <c r="DKN169" s="14"/>
      <c r="DKO169" s="14"/>
      <c r="DKP169" s="14"/>
      <c r="DKQ169" s="14"/>
      <c r="DKR169" s="14"/>
      <c r="DKS169" s="14"/>
      <c r="DKT169" s="14"/>
      <c r="DKU169" s="14"/>
      <c r="DKV169" s="14"/>
      <c r="DKW169" s="14"/>
      <c r="DKX169" s="14"/>
      <c r="DKY169" s="14"/>
      <c r="DKZ169" s="14"/>
      <c r="DLA169" s="14"/>
      <c r="DLB169" s="14"/>
      <c r="DLC169" s="14"/>
      <c r="DLD169" s="14"/>
      <c r="DLE169" s="14"/>
      <c r="DLF169" s="14"/>
      <c r="DLG169" s="14"/>
      <c r="DLH169" s="14"/>
      <c r="DLI169" s="14"/>
      <c r="DLJ169" s="14"/>
      <c r="DLK169" s="14"/>
      <c r="DLL169" s="14"/>
      <c r="DLM169" s="14"/>
      <c r="DLN169" s="14"/>
      <c r="DLO169" s="14"/>
      <c r="DLP169" s="14"/>
      <c r="DLQ169" s="14"/>
      <c r="DLR169" s="14"/>
      <c r="DLS169" s="14"/>
      <c r="DLT169" s="14"/>
      <c r="DLU169" s="14"/>
      <c r="DLV169" s="14"/>
      <c r="DLW169" s="14"/>
      <c r="DLX169" s="14"/>
      <c r="DLY169" s="14"/>
      <c r="DLZ169" s="14"/>
      <c r="DMA169" s="14"/>
      <c r="DMB169" s="14"/>
      <c r="DMC169" s="14"/>
      <c r="DMD169" s="14"/>
      <c r="DME169" s="14"/>
      <c r="DMF169" s="14"/>
      <c r="DMG169" s="14"/>
      <c r="DMH169" s="14"/>
      <c r="DMI169" s="14"/>
      <c r="DMJ169" s="14"/>
      <c r="DMK169" s="14"/>
      <c r="DML169" s="14"/>
      <c r="DMM169" s="14"/>
      <c r="DMN169" s="14"/>
      <c r="DMO169" s="14"/>
      <c r="DMP169" s="14"/>
      <c r="DMQ169" s="14"/>
      <c r="DMR169" s="14"/>
      <c r="DMS169" s="14"/>
      <c r="DMT169" s="14"/>
      <c r="DMU169" s="14"/>
      <c r="DMV169" s="14"/>
      <c r="DMW169" s="14"/>
      <c r="DMX169" s="14"/>
      <c r="DMY169" s="14"/>
      <c r="DMZ169" s="14"/>
      <c r="DNA169" s="14"/>
      <c r="DNB169" s="14"/>
      <c r="DNC169" s="14"/>
      <c r="DND169" s="14"/>
      <c r="DNE169" s="14"/>
      <c r="DNF169" s="14"/>
      <c r="DNG169" s="14"/>
      <c r="DNH169" s="14"/>
      <c r="DNI169" s="14"/>
      <c r="DNJ169" s="14"/>
      <c r="DNK169" s="14"/>
      <c r="DNL169" s="14"/>
      <c r="DNM169" s="14"/>
      <c r="DNN169" s="14"/>
      <c r="DNO169" s="14"/>
      <c r="DNP169" s="14"/>
      <c r="DNQ169" s="14"/>
      <c r="DNR169" s="14"/>
      <c r="DNS169" s="14"/>
      <c r="DNT169" s="14"/>
      <c r="DNU169" s="14"/>
      <c r="DNV169" s="14"/>
      <c r="DNW169" s="14"/>
      <c r="DNX169" s="14"/>
      <c r="DNY169" s="14"/>
      <c r="DNZ169" s="14"/>
      <c r="DOA169" s="14"/>
      <c r="DOB169" s="14"/>
      <c r="DOC169" s="14"/>
      <c r="DOD169" s="14"/>
      <c r="DOE169" s="14"/>
      <c r="DOF169" s="14"/>
      <c r="DOG169" s="14"/>
      <c r="DOH169" s="14"/>
      <c r="DOI169" s="14"/>
      <c r="DOJ169" s="14"/>
      <c r="DOK169" s="14"/>
      <c r="DOL169" s="14"/>
      <c r="DOM169" s="14"/>
      <c r="DON169" s="14"/>
      <c r="DOO169" s="14"/>
      <c r="DOP169" s="14"/>
      <c r="DOQ169" s="14"/>
      <c r="DOR169" s="14"/>
      <c r="DOS169" s="14"/>
      <c r="DOT169" s="14"/>
      <c r="DOU169" s="14"/>
      <c r="DOV169" s="14"/>
      <c r="DOW169" s="14"/>
      <c r="DOX169" s="14"/>
      <c r="DOY169" s="14"/>
      <c r="DOZ169" s="14"/>
      <c r="DPA169" s="14"/>
      <c r="DPB169" s="14"/>
      <c r="DPC169" s="14"/>
      <c r="DPD169" s="14"/>
      <c r="DPE169" s="14"/>
      <c r="DPF169" s="14"/>
      <c r="DPG169" s="14"/>
      <c r="DPH169" s="14"/>
      <c r="DPI169" s="14"/>
      <c r="DPJ169" s="14"/>
      <c r="DPK169" s="14"/>
      <c r="DPL169" s="14"/>
      <c r="DPM169" s="14"/>
      <c r="DPN169" s="14"/>
      <c r="DPO169" s="14"/>
      <c r="DPP169" s="14"/>
      <c r="DPQ169" s="14"/>
      <c r="DPR169" s="14"/>
      <c r="DPS169" s="14"/>
      <c r="DPT169" s="14"/>
      <c r="DPU169" s="14"/>
      <c r="DPV169" s="14"/>
      <c r="DPW169" s="14"/>
      <c r="DPX169" s="14"/>
      <c r="DPY169" s="14"/>
      <c r="DPZ169" s="14"/>
      <c r="DQA169" s="14"/>
      <c r="DQB169" s="14"/>
      <c r="DQC169" s="14"/>
      <c r="DQD169" s="14"/>
      <c r="DQE169" s="14"/>
      <c r="DQF169" s="14"/>
      <c r="DQG169" s="14"/>
      <c r="DQH169" s="14"/>
      <c r="DQI169" s="14"/>
      <c r="DQJ169" s="14"/>
      <c r="DQK169" s="14"/>
      <c r="DQL169" s="14"/>
      <c r="DQM169" s="14"/>
      <c r="DQN169" s="14"/>
      <c r="DQO169" s="14"/>
      <c r="DQP169" s="14"/>
      <c r="DQQ169" s="14"/>
      <c r="DQR169" s="14"/>
      <c r="DQS169" s="14"/>
      <c r="DQT169" s="14"/>
      <c r="DQU169" s="14"/>
      <c r="DQV169" s="14"/>
      <c r="DQW169" s="14"/>
      <c r="DQX169" s="14"/>
      <c r="DQY169" s="14"/>
      <c r="DQZ169" s="14"/>
      <c r="DRA169" s="14"/>
      <c r="DRB169" s="14"/>
      <c r="DRC169" s="14"/>
      <c r="DRD169" s="14"/>
      <c r="DRE169" s="14"/>
      <c r="DRF169" s="14"/>
      <c r="DRG169" s="14"/>
      <c r="DRH169" s="14"/>
      <c r="DRI169" s="14"/>
      <c r="DRJ169" s="14"/>
      <c r="DRK169" s="14"/>
      <c r="DRL169" s="14"/>
      <c r="DRM169" s="14"/>
      <c r="DRN169" s="14"/>
      <c r="DRO169" s="14"/>
      <c r="DRP169" s="14"/>
      <c r="DRQ169" s="14"/>
      <c r="DRR169" s="14"/>
      <c r="DRS169" s="14"/>
      <c r="DRT169" s="14"/>
      <c r="DRU169" s="14"/>
      <c r="DRV169" s="14"/>
      <c r="DRW169" s="14"/>
      <c r="DRX169" s="14"/>
      <c r="DRY169" s="14"/>
      <c r="DRZ169" s="14"/>
      <c r="DSA169" s="14"/>
      <c r="DSB169" s="14"/>
      <c r="DSC169" s="14"/>
      <c r="DSD169" s="14"/>
      <c r="DSE169" s="14"/>
      <c r="DSF169" s="14"/>
      <c r="DSG169" s="14"/>
      <c r="DSH169" s="14"/>
      <c r="DSI169" s="14"/>
      <c r="DSJ169" s="14"/>
      <c r="DSK169" s="14"/>
      <c r="DSL169" s="14"/>
      <c r="DSM169" s="14"/>
      <c r="DSN169" s="14"/>
      <c r="DSO169" s="14"/>
      <c r="DSP169" s="14"/>
      <c r="DSQ169" s="14"/>
      <c r="DSR169" s="14"/>
      <c r="DSS169" s="14"/>
      <c r="DST169" s="14"/>
      <c r="DSU169" s="14"/>
      <c r="DSV169" s="14"/>
      <c r="DSW169" s="14"/>
      <c r="DSX169" s="14"/>
      <c r="DSY169" s="14"/>
      <c r="DSZ169" s="14"/>
      <c r="DTA169" s="14"/>
      <c r="DTB169" s="14"/>
      <c r="DTC169" s="14"/>
      <c r="DTD169" s="14"/>
      <c r="DTE169" s="14"/>
      <c r="DTF169" s="14"/>
      <c r="DTG169" s="14"/>
      <c r="DTH169" s="14"/>
      <c r="DTI169" s="14"/>
      <c r="DTJ169" s="14"/>
      <c r="DTK169" s="14"/>
      <c r="DTL169" s="14"/>
      <c r="DTM169" s="14"/>
      <c r="DTN169" s="14"/>
      <c r="DTO169" s="14"/>
      <c r="DTP169" s="14"/>
      <c r="DTQ169" s="14"/>
      <c r="DTR169" s="14"/>
      <c r="DTS169" s="14"/>
      <c r="DTT169" s="14"/>
      <c r="DTU169" s="14"/>
      <c r="DTV169" s="14"/>
      <c r="DTW169" s="14"/>
      <c r="DTX169" s="14"/>
      <c r="DTY169" s="14"/>
      <c r="DTZ169" s="14"/>
      <c r="DUA169" s="14"/>
      <c r="DUB169" s="14"/>
      <c r="DUC169" s="14"/>
      <c r="DUD169" s="14"/>
      <c r="DUE169" s="14"/>
      <c r="DUF169" s="14"/>
      <c r="DUG169" s="14"/>
      <c r="DUH169" s="14"/>
      <c r="DUI169" s="14"/>
      <c r="DUJ169" s="14"/>
      <c r="DUK169" s="14"/>
      <c r="DUL169" s="14"/>
      <c r="DUM169" s="14"/>
      <c r="DUN169" s="14"/>
      <c r="DUO169" s="14"/>
      <c r="DUP169" s="14"/>
      <c r="DUQ169" s="14"/>
      <c r="DUR169" s="14"/>
      <c r="DUS169" s="14"/>
      <c r="DUT169" s="14"/>
      <c r="DUU169" s="14"/>
      <c r="DUV169" s="14"/>
      <c r="DUW169" s="14"/>
      <c r="DUX169" s="14"/>
      <c r="DUY169" s="14"/>
      <c r="DUZ169" s="14"/>
      <c r="DVA169" s="14"/>
      <c r="DVB169" s="14"/>
      <c r="DVC169" s="14"/>
      <c r="DVD169" s="14"/>
      <c r="DVE169" s="14"/>
      <c r="DVF169" s="14"/>
      <c r="DVG169" s="14"/>
      <c r="DVH169" s="14"/>
      <c r="DVI169" s="14"/>
      <c r="DVJ169" s="14"/>
      <c r="DVK169" s="14"/>
      <c r="DVL169" s="14"/>
      <c r="DVM169" s="14"/>
      <c r="DVN169" s="14"/>
      <c r="DVO169" s="14"/>
      <c r="DVP169" s="14"/>
      <c r="DVQ169" s="14"/>
      <c r="DVR169" s="14"/>
      <c r="DVS169" s="14"/>
      <c r="DVT169" s="14"/>
      <c r="DVU169" s="14"/>
      <c r="DVV169" s="14"/>
      <c r="DVW169" s="14"/>
      <c r="DVX169" s="14"/>
      <c r="DVY169" s="14"/>
      <c r="DVZ169" s="14"/>
      <c r="DWA169" s="14"/>
      <c r="DWB169" s="14"/>
      <c r="DWC169" s="14"/>
      <c r="DWD169" s="14"/>
      <c r="DWE169" s="14"/>
      <c r="DWF169" s="14"/>
      <c r="DWG169" s="14"/>
      <c r="DWH169" s="14"/>
      <c r="DWI169" s="14"/>
      <c r="DWJ169" s="14"/>
      <c r="DWK169" s="14"/>
      <c r="DWL169" s="14"/>
      <c r="DWM169" s="14"/>
      <c r="DWN169" s="14"/>
      <c r="DWO169" s="14"/>
      <c r="DWP169" s="14"/>
      <c r="DWQ169" s="14"/>
      <c r="DWR169" s="14"/>
      <c r="DWS169" s="14"/>
      <c r="DWT169" s="14"/>
      <c r="DWU169" s="14"/>
      <c r="DWV169" s="14"/>
      <c r="DWW169" s="14"/>
      <c r="DWX169" s="14"/>
      <c r="DWY169" s="14"/>
      <c r="DWZ169" s="14"/>
      <c r="DXA169" s="14"/>
      <c r="DXB169" s="14"/>
      <c r="DXC169" s="14"/>
      <c r="DXD169" s="14"/>
      <c r="DXE169" s="14"/>
      <c r="DXF169" s="14"/>
      <c r="DXG169" s="14"/>
      <c r="DXH169" s="14"/>
      <c r="DXI169" s="14"/>
      <c r="DXJ169" s="14"/>
      <c r="DXK169" s="14"/>
      <c r="DXL169" s="14"/>
      <c r="DXM169" s="14"/>
      <c r="DXN169" s="14"/>
      <c r="DXO169" s="14"/>
      <c r="DXP169" s="14"/>
      <c r="DXQ169" s="14"/>
      <c r="DXR169" s="14"/>
      <c r="DXS169" s="14"/>
      <c r="DXT169" s="14"/>
      <c r="DXU169" s="14"/>
      <c r="DXV169" s="14"/>
      <c r="DXW169" s="14"/>
      <c r="DXX169" s="14"/>
      <c r="DXY169" s="14"/>
      <c r="DXZ169" s="14"/>
      <c r="DYA169" s="14"/>
      <c r="DYB169" s="14"/>
      <c r="DYC169" s="14"/>
      <c r="DYD169" s="14"/>
      <c r="DYE169" s="14"/>
      <c r="DYF169" s="14"/>
      <c r="DYG169" s="14"/>
      <c r="DYH169" s="14"/>
      <c r="DYI169" s="14"/>
      <c r="DYJ169" s="14"/>
      <c r="DYK169" s="14"/>
      <c r="DYL169" s="14"/>
      <c r="DYM169" s="14"/>
      <c r="DYN169" s="14"/>
      <c r="DYO169" s="14"/>
      <c r="DYP169" s="14"/>
      <c r="DYQ169" s="14"/>
      <c r="DYR169" s="14"/>
      <c r="DYS169" s="14"/>
      <c r="DYT169" s="14"/>
      <c r="DYU169" s="14"/>
      <c r="DYV169" s="14"/>
      <c r="DYW169" s="14"/>
      <c r="DYX169" s="14"/>
      <c r="DYY169" s="14"/>
      <c r="DYZ169" s="14"/>
      <c r="DZA169" s="14"/>
      <c r="DZB169" s="14"/>
      <c r="DZC169" s="14"/>
      <c r="DZD169" s="14"/>
      <c r="DZE169" s="14"/>
      <c r="DZF169" s="14"/>
      <c r="DZG169" s="14"/>
      <c r="DZH169" s="14"/>
      <c r="DZI169" s="14"/>
      <c r="DZJ169" s="14"/>
      <c r="DZK169" s="14"/>
      <c r="DZL169" s="14"/>
      <c r="DZM169" s="14"/>
      <c r="DZN169" s="14"/>
      <c r="DZO169" s="14"/>
      <c r="DZP169" s="14"/>
      <c r="DZQ169" s="14"/>
      <c r="DZR169" s="14"/>
      <c r="DZS169" s="14"/>
      <c r="DZT169" s="14"/>
      <c r="DZU169" s="14"/>
      <c r="DZV169" s="14"/>
      <c r="DZW169" s="14"/>
      <c r="DZX169" s="14"/>
      <c r="DZY169" s="14"/>
      <c r="DZZ169" s="14"/>
      <c r="EAA169" s="14"/>
      <c r="EAB169" s="14"/>
      <c r="EAC169" s="14"/>
      <c r="EAD169" s="14"/>
      <c r="EAE169" s="14"/>
      <c r="EAF169" s="14"/>
      <c r="EAG169" s="14"/>
      <c r="EAH169" s="14"/>
      <c r="EAI169" s="14"/>
      <c r="EAJ169" s="14"/>
      <c r="EAK169" s="14"/>
      <c r="EAL169" s="14"/>
      <c r="EAM169" s="14"/>
      <c r="EAN169" s="14"/>
      <c r="EAO169" s="14"/>
      <c r="EAP169" s="14"/>
      <c r="EAQ169" s="14"/>
      <c r="EAR169" s="14"/>
      <c r="EAS169" s="14"/>
      <c r="EAT169" s="14"/>
      <c r="EAU169" s="14"/>
      <c r="EAV169" s="14"/>
      <c r="EAW169" s="14"/>
      <c r="EAX169" s="14"/>
      <c r="EAY169" s="14"/>
      <c r="EAZ169" s="14"/>
      <c r="EBA169" s="14"/>
      <c r="EBB169" s="14"/>
      <c r="EBC169" s="14"/>
      <c r="EBD169" s="14"/>
      <c r="EBE169" s="14"/>
      <c r="EBF169" s="14"/>
      <c r="EBG169" s="14"/>
      <c r="EBH169" s="14"/>
      <c r="EBI169" s="14"/>
      <c r="EBJ169" s="14"/>
      <c r="EBK169" s="14"/>
      <c r="EBL169" s="14"/>
      <c r="EBM169" s="14"/>
      <c r="EBN169" s="14"/>
      <c r="EBO169" s="14"/>
      <c r="EBP169" s="14"/>
      <c r="EBQ169" s="14"/>
      <c r="EBR169" s="14"/>
      <c r="EBS169" s="14"/>
      <c r="EBT169" s="14"/>
      <c r="EBU169" s="14"/>
      <c r="EBV169" s="14"/>
      <c r="EBW169" s="14"/>
      <c r="EBX169" s="14"/>
      <c r="EBY169" s="14"/>
      <c r="EBZ169" s="14"/>
      <c r="ECA169" s="14"/>
      <c r="ECB169" s="14"/>
      <c r="ECC169" s="14"/>
      <c r="ECD169" s="14"/>
      <c r="ECE169" s="14"/>
      <c r="ECF169" s="14"/>
      <c r="ECG169" s="14"/>
      <c r="ECH169" s="14"/>
      <c r="ECI169" s="14"/>
      <c r="ECJ169" s="14"/>
      <c r="ECK169" s="14"/>
      <c r="ECL169" s="14"/>
      <c r="ECM169" s="14"/>
      <c r="ECN169" s="14"/>
      <c r="ECO169" s="14"/>
      <c r="ECP169" s="14"/>
      <c r="ECQ169" s="14"/>
      <c r="ECR169" s="14"/>
      <c r="ECS169" s="14"/>
      <c r="ECT169" s="14"/>
      <c r="ECU169" s="14"/>
      <c r="ECV169" s="14"/>
      <c r="ECW169" s="14"/>
      <c r="ECX169" s="14"/>
      <c r="ECY169" s="14"/>
      <c r="ECZ169" s="14"/>
      <c r="EDA169" s="14"/>
      <c r="EDB169" s="14"/>
      <c r="EDC169" s="14"/>
      <c r="EDD169" s="14"/>
      <c r="EDE169" s="14"/>
      <c r="EDF169" s="14"/>
      <c r="EDG169" s="14"/>
      <c r="EDH169" s="14"/>
      <c r="EDI169" s="14"/>
      <c r="EDJ169" s="14"/>
      <c r="EDK169" s="14"/>
      <c r="EDL169" s="14"/>
      <c r="EDM169" s="14"/>
      <c r="EDN169" s="14"/>
      <c r="EDO169" s="14"/>
      <c r="EDP169" s="14"/>
      <c r="EDQ169" s="14"/>
      <c r="EDR169" s="14"/>
      <c r="EDS169" s="14"/>
      <c r="EDT169" s="14"/>
      <c r="EDU169" s="14"/>
      <c r="EDV169" s="14"/>
      <c r="EDW169" s="14"/>
      <c r="EDX169" s="14"/>
      <c r="EDY169" s="14"/>
      <c r="EDZ169" s="14"/>
      <c r="EEA169" s="14"/>
      <c r="EEB169" s="14"/>
      <c r="EEC169" s="14"/>
      <c r="EED169" s="14"/>
      <c r="EEE169" s="14"/>
      <c r="EEF169" s="14"/>
      <c r="EEG169" s="14"/>
      <c r="EEH169" s="14"/>
      <c r="EEI169" s="14"/>
      <c r="EEJ169" s="14"/>
      <c r="EEK169" s="14"/>
      <c r="EEL169" s="14"/>
      <c r="EEM169" s="14"/>
      <c r="EEN169" s="14"/>
      <c r="EEO169" s="14"/>
      <c r="EEP169" s="14"/>
      <c r="EEQ169" s="14"/>
      <c r="EER169" s="14"/>
      <c r="EES169" s="14"/>
      <c r="EET169" s="14"/>
      <c r="EEU169" s="14"/>
      <c r="EEV169" s="14"/>
      <c r="EEW169" s="14"/>
      <c r="EEX169" s="14"/>
      <c r="EEY169" s="14"/>
      <c r="EEZ169" s="14"/>
      <c r="EFA169" s="14"/>
      <c r="EFB169" s="14"/>
      <c r="EFC169" s="14"/>
      <c r="EFD169" s="14"/>
      <c r="EFE169" s="14"/>
      <c r="EFF169" s="14"/>
      <c r="EFG169" s="14"/>
      <c r="EFH169" s="14"/>
      <c r="EFI169" s="14"/>
      <c r="EFJ169" s="14"/>
      <c r="EFK169" s="14"/>
      <c r="EFL169" s="14"/>
      <c r="EFM169" s="14"/>
      <c r="EFN169" s="14"/>
      <c r="EFO169" s="14"/>
      <c r="EFP169" s="14"/>
      <c r="EFQ169" s="14"/>
      <c r="EFR169" s="14"/>
      <c r="EFS169" s="14"/>
      <c r="EFT169" s="14"/>
      <c r="EFU169" s="14"/>
      <c r="EFV169" s="14"/>
      <c r="EFW169" s="14"/>
      <c r="EFX169" s="14"/>
      <c r="EFY169" s="14"/>
      <c r="EFZ169" s="14"/>
      <c r="EGA169" s="14"/>
      <c r="EGB169" s="14"/>
      <c r="EGC169" s="14"/>
      <c r="EGD169" s="14"/>
      <c r="EGE169" s="14"/>
      <c r="EGF169" s="14"/>
      <c r="EGG169" s="14"/>
      <c r="EGH169" s="14"/>
      <c r="EGI169" s="14"/>
      <c r="EGJ169" s="14"/>
      <c r="EGK169" s="14"/>
      <c r="EGL169" s="14"/>
      <c r="EGM169" s="14"/>
      <c r="EGN169" s="14"/>
      <c r="EGO169" s="14"/>
      <c r="EGP169" s="14"/>
      <c r="EGQ169" s="14"/>
      <c r="EGR169" s="14"/>
      <c r="EGS169" s="14"/>
      <c r="EGT169" s="14"/>
      <c r="EGU169" s="14"/>
      <c r="EGV169" s="14"/>
      <c r="EGW169" s="14"/>
      <c r="EGX169" s="14"/>
      <c r="EGY169" s="14"/>
      <c r="EGZ169" s="14"/>
      <c r="EHA169" s="14"/>
      <c r="EHB169" s="14"/>
      <c r="EHC169" s="14"/>
      <c r="EHD169" s="14"/>
      <c r="EHE169" s="14"/>
      <c r="EHF169" s="14"/>
      <c r="EHG169" s="14"/>
      <c r="EHH169" s="14"/>
      <c r="EHI169" s="14"/>
      <c r="EHJ169" s="14"/>
      <c r="EHK169" s="14"/>
      <c r="EHL169" s="14"/>
      <c r="EHM169" s="14"/>
      <c r="EHN169" s="14"/>
      <c r="EHO169" s="14"/>
      <c r="EHP169" s="14"/>
      <c r="EHQ169" s="14"/>
      <c r="EHR169" s="14"/>
      <c r="EHS169" s="14"/>
      <c r="EHT169" s="14"/>
      <c r="EHU169" s="14"/>
      <c r="EHV169" s="14"/>
      <c r="EHW169" s="14"/>
      <c r="EHX169" s="14"/>
      <c r="EHY169" s="14"/>
      <c r="EHZ169" s="14"/>
      <c r="EIA169" s="14"/>
      <c r="EIB169" s="14"/>
      <c r="EIC169" s="14"/>
      <c r="EID169" s="14"/>
      <c r="EIE169" s="14"/>
      <c r="EIF169" s="14"/>
      <c r="EIG169" s="14"/>
      <c r="EIH169" s="14"/>
      <c r="EII169" s="14"/>
      <c r="EIJ169" s="14"/>
      <c r="EIK169" s="14"/>
      <c r="EIL169" s="14"/>
      <c r="EIM169" s="14"/>
      <c r="EIN169" s="14"/>
      <c r="EIO169" s="14"/>
      <c r="EIP169" s="14"/>
      <c r="EIQ169" s="14"/>
      <c r="EIR169" s="14"/>
      <c r="EIS169" s="14"/>
      <c r="EIT169" s="14"/>
      <c r="EIU169" s="14"/>
      <c r="EIV169" s="14"/>
      <c r="EIW169" s="14"/>
      <c r="EIX169" s="14"/>
      <c r="EIY169" s="14"/>
      <c r="EIZ169" s="14"/>
      <c r="EJA169" s="14"/>
      <c r="EJB169" s="14"/>
      <c r="EJC169" s="14"/>
      <c r="EJD169" s="14"/>
      <c r="EJE169" s="14"/>
      <c r="EJF169" s="14"/>
      <c r="EJG169" s="14"/>
      <c r="EJH169" s="14"/>
      <c r="EJI169" s="14"/>
      <c r="EJJ169" s="14"/>
      <c r="EJK169" s="14"/>
      <c r="EJL169" s="14"/>
      <c r="EJM169" s="14"/>
      <c r="EJN169" s="14"/>
      <c r="EJO169" s="14"/>
      <c r="EJP169" s="14"/>
      <c r="EJQ169" s="14"/>
      <c r="EJR169" s="14"/>
      <c r="EJS169" s="14"/>
      <c r="EJT169" s="14"/>
      <c r="EJU169" s="14"/>
      <c r="EJV169" s="14"/>
      <c r="EJW169" s="14"/>
      <c r="EJX169" s="14"/>
      <c r="EJY169" s="14"/>
      <c r="EJZ169" s="14"/>
      <c r="EKA169" s="14"/>
      <c r="EKB169" s="14"/>
      <c r="EKC169" s="14"/>
      <c r="EKD169" s="14"/>
      <c r="EKE169" s="14"/>
      <c r="EKF169" s="14"/>
      <c r="EKG169" s="14"/>
      <c r="EKH169" s="14"/>
      <c r="EKI169" s="14"/>
      <c r="EKJ169" s="14"/>
      <c r="EKK169" s="14"/>
      <c r="EKL169" s="14"/>
      <c r="EKM169" s="14"/>
      <c r="EKN169" s="14"/>
      <c r="EKO169" s="14"/>
      <c r="EKP169" s="14"/>
      <c r="EKQ169" s="14"/>
      <c r="EKR169" s="14"/>
      <c r="EKS169" s="14"/>
      <c r="EKT169" s="14"/>
      <c r="EKU169" s="14"/>
      <c r="EKV169" s="14"/>
      <c r="EKW169" s="14"/>
      <c r="EKX169" s="14"/>
      <c r="EKY169" s="14"/>
      <c r="EKZ169" s="14"/>
      <c r="ELA169" s="14"/>
      <c r="ELB169" s="14"/>
      <c r="ELC169" s="14"/>
      <c r="ELD169" s="14"/>
      <c r="ELE169" s="14"/>
      <c r="ELF169" s="14"/>
      <c r="ELG169" s="14"/>
      <c r="ELH169" s="14"/>
      <c r="ELI169" s="14"/>
      <c r="ELJ169" s="14"/>
      <c r="ELK169" s="14"/>
      <c r="ELL169" s="14"/>
      <c r="ELM169" s="14"/>
      <c r="ELN169" s="14"/>
      <c r="ELO169" s="14"/>
      <c r="ELP169" s="14"/>
      <c r="ELQ169" s="14"/>
      <c r="ELR169" s="14"/>
      <c r="ELS169" s="14"/>
      <c r="ELT169" s="14"/>
      <c r="ELU169" s="14"/>
      <c r="ELV169" s="14"/>
      <c r="ELW169" s="14"/>
      <c r="ELX169" s="14"/>
      <c r="ELY169" s="14"/>
      <c r="ELZ169" s="14"/>
      <c r="EMA169" s="14"/>
      <c r="EMB169" s="14"/>
      <c r="EMC169" s="14"/>
      <c r="EMD169" s="14"/>
      <c r="EME169" s="14"/>
      <c r="EMF169" s="14"/>
      <c r="EMG169" s="14"/>
      <c r="EMH169" s="14"/>
      <c r="EMI169" s="14"/>
      <c r="EMJ169" s="14"/>
      <c r="EMK169" s="14"/>
      <c r="EML169" s="14"/>
      <c r="EMM169" s="14"/>
      <c r="EMN169" s="14"/>
      <c r="EMO169" s="14"/>
      <c r="EMP169" s="14"/>
      <c r="EMQ169" s="14"/>
      <c r="EMR169" s="14"/>
      <c r="EMS169" s="14"/>
      <c r="EMT169" s="14"/>
      <c r="EMU169" s="14"/>
      <c r="EMV169" s="14"/>
      <c r="EMW169" s="14"/>
      <c r="EMX169" s="14"/>
      <c r="EMY169" s="14"/>
      <c r="EMZ169" s="14"/>
      <c r="ENA169" s="14"/>
      <c r="ENB169" s="14"/>
      <c r="ENC169" s="14"/>
      <c r="END169" s="14"/>
      <c r="ENE169" s="14"/>
      <c r="ENF169" s="14"/>
      <c r="ENG169" s="14"/>
      <c r="ENH169" s="14"/>
      <c r="ENI169" s="14"/>
      <c r="ENJ169" s="14"/>
      <c r="ENK169" s="14"/>
      <c r="ENL169" s="14"/>
      <c r="ENM169" s="14"/>
      <c r="ENN169" s="14"/>
      <c r="ENO169" s="14"/>
      <c r="ENP169" s="14"/>
      <c r="ENQ169" s="14"/>
      <c r="ENR169" s="14"/>
      <c r="ENS169" s="14"/>
      <c r="ENT169" s="14"/>
      <c r="ENU169" s="14"/>
      <c r="ENV169" s="14"/>
      <c r="ENW169" s="14"/>
      <c r="ENX169" s="14"/>
      <c r="ENY169" s="14"/>
      <c r="ENZ169" s="14"/>
      <c r="EOA169" s="14"/>
      <c r="EOB169" s="14"/>
      <c r="EOC169" s="14"/>
      <c r="EOD169" s="14"/>
      <c r="EOE169" s="14"/>
      <c r="EOF169" s="14"/>
      <c r="EOG169" s="14"/>
      <c r="EOH169" s="14"/>
      <c r="EOI169" s="14"/>
      <c r="EOJ169" s="14"/>
      <c r="EOK169" s="14"/>
      <c r="EOL169" s="14"/>
      <c r="EOM169" s="14"/>
      <c r="EON169" s="14"/>
      <c r="EOO169" s="14"/>
      <c r="EOP169" s="14"/>
      <c r="EOQ169" s="14"/>
      <c r="EOR169" s="14"/>
      <c r="EOS169" s="14"/>
      <c r="EOT169" s="14"/>
      <c r="EOU169" s="14"/>
      <c r="EOV169" s="14"/>
      <c r="EOW169" s="14"/>
      <c r="EOX169" s="14"/>
      <c r="EOY169" s="14"/>
      <c r="EOZ169" s="14"/>
      <c r="EPA169" s="14"/>
      <c r="EPB169" s="14"/>
      <c r="EPC169" s="14"/>
      <c r="EPD169" s="14"/>
      <c r="EPE169" s="14"/>
      <c r="EPF169" s="14"/>
      <c r="EPG169" s="14"/>
      <c r="EPH169" s="14"/>
      <c r="EPI169" s="14"/>
      <c r="EPJ169" s="14"/>
      <c r="EPK169" s="14"/>
      <c r="EPL169" s="14"/>
      <c r="EPM169" s="14"/>
      <c r="EPN169" s="14"/>
      <c r="EPO169" s="14"/>
      <c r="EPP169" s="14"/>
      <c r="EPQ169" s="14"/>
      <c r="EPR169" s="14"/>
      <c r="EPS169" s="14"/>
      <c r="EPT169" s="14"/>
      <c r="EPU169" s="14"/>
      <c r="EPV169" s="14"/>
      <c r="EPW169" s="14"/>
      <c r="EPX169" s="14"/>
      <c r="EPY169" s="14"/>
      <c r="EPZ169" s="14"/>
      <c r="EQA169" s="14"/>
      <c r="EQB169" s="14"/>
      <c r="EQC169" s="14"/>
      <c r="EQD169" s="14"/>
      <c r="EQE169" s="14"/>
      <c r="EQF169" s="14"/>
      <c r="EQG169" s="14"/>
      <c r="EQH169" s="14"/>
      <c r="EQI169" s="14"/>
      <c r="EQJ169" s="14"/>
      <c r="EQK169" s="14"/>
      <c r="EQL169" s="14"/>
      <c r="EQM169" s="14"/>
      <c r="EQN169" s="14"/>
      <c r="EQO169" s="14"/>
      <c r="EQP169" s="14"/>
      <c r="EQQ169" s="14"/>
      <c r="EQR169" s="14"/>
      <c r="EQS169" s="14"/>
      <c r="EQT169" s="14"/>
      <c r="EQU169" s="14"/>
      <c r="EQV169" s="14"/>
      <c r="EQW169" s="14"/>
      <c r="EQX169" s="14"/>
      <c r="EQY169" s="14"/>
      <c r="EQZ169" s="14"/>
      <c r="ERA169" s="14"/>
      <c r="ERB169" s="14"/>
      <c r="ERC169" s="14"/>
      <c r="ERD169" s="14"/>
      <c r="ERE169" s="14"/>
      <c r="ERF169" s="14"/>
      <c r="ERG169" s="14"/>
      <c r="ERH169" s="14"/>
      <c r="ERI169" s="14"/>
      <c r="ERJ169" s="14"/>
      <c r="ERK169" s="14"/>
      <c r="ERL169" s="14"/>
      <c r="ERM169" s="14"/>
      <c r="ERN169" s="14"/>
      <c r="ERO169" s="14"/>
      <c r="ERP169" s="14"/>
      <c r="ERQ169" s="14"/>
      <c r="ERR169" s="14"/>
      <c r="ERS169" s="14"/>
      <c r="ERT169" s="14"/>
      <c r="ERU169" s="14"/>
      <c r="ERV169" s="14"/>
      <c r="ERW169" s="14"/>
      <c r="ERX169" s="14"/>
      <c r="ERY169" s="14"/>
      <c r="ERZ169" s="14"/>
      <c r="ESA169" s="14"/>
      <c r="ESB169" s="14"/>
      <c r="ESC169" s="14"/>
      <c r="ESD169" s="14"/>
      <c r="ESE169" s="14"/>
      <c r="ESF169" s="14"/>
      <c r="ESG169" s="14"/>
      <c r="ESH169" s="14"/>
      <c r="ESI169" s="14"/>
      <c r="ESJ169" s="14"/>
      <c r="ESK169" s="14"/>
      <c r="ESL169" s="14"/>
      <c r="ESM169" s="14"/>
      <c r="ESN169" s="14"/>
      <c r="ESO169" s="14"/>
      <c r="ESP169" s="14"/>
      <c r="ESQ169" s="14"/>
      <c r="ESR169" s="14"/>
      <c r="ESS169" s="14"/>
      <c r="EST169" s="14"/>
      <c r="ESU169" s="14"/>
      <c r="ESV169" s="14"/>
      <c r="ESW169" s="14"/>
      <c r="ESX169" s="14"/>
      <c r="ESY169" s="14"/>
      <c r="ESZ169" s="14"/>
      <c r="ETA169" s="14"/>
      <c r="ETB169" s="14"/>
      <c r="ETC169" s="14"/>
      <c r="ETD169" s="14"/>
      <c r="ETE169" s="14"/>
      <c r="ETF169" s="14"/>
      <c r="ETG169" s="14"/>
      <c r="ETH169" s="14"/>
      <c r="ETI169" s="14"/>
      <c r="ETJ169" s="14"/>
      <c r="ETK169" s="14"/>
      <c r="ETL169" s="14"/>
      <c r="ETM169" s="14"/>
      <c r="ETN169" s="14"/>
      <c r="ETO169" s="14"/>
      <c r="ETP169" s="14"/>
      <c r="ETQ169" s="14"/>
      <c r="ETR169" s="14"/>
      <c r="ETS169" s="14"/>
      <c r="ETT169" s="14"/>
      <c r="ETU169" s="14"/>
      <c r="ETV169" s="14"/>
      <c r="ETW169" s="14"/>
      <c r="ETX169" s="14"/>
      <c r="ETY169" s="14"/>
      <c r="ETZ169" s="14"/>
      <c r="EUA169" s="14"/>
      <c r="EUB169" s="14"/>
      <c r="EUC169" s="14"/>
      <c r="EUD169" s="14"/>
      <c r="EUE169" s="14"/>
      <c r="EUF169" s="14"/>
      <c r="EUG169" s="14"/>
      <c r="EUH169" s="14"/>
      <c r="EUI169" s="14"/>
      <c r="EUJ169" s="14"/>
      <c r="EUK169" s="14"/>
      <c r="EUL169" s="14"/>
      <c r="EUM169" s="14"/>
      <c r="EUN169" s="14"/>
      <c r="EUO169" s="14"/>
      <c r="EUP169" s="14"/>
      <c r="EUQ169" s="14"/>
      <c r="EUR169" s="14"/>
      <c r="EUS169" s="14"/>
      <c r="EUT169" s="14"/>
      <c r="EUU169" s="14"/>
      <c r="EUV169" s="14"/>
      <c r="EUW169" s="14"/>
      <c r="EUX169" s="14"/>
      <c r="EUY169" s="14"/>
      <c r="EUZ169" s="14"/>
      <c r="EVA169" s="14"/>
      <c r="EVB169" s="14"/>
      <c r="EVC169" s="14"/>
      <c r="EVD169" s="14"/>
      <c r="EVE169" s="14"/>
      <c r="EVF169" s="14"/>
      <c r="EVG169" s="14"/>
      <c r="EVH169" s="14"/>
      <c r="EVI169" s="14"/>
      <c r="EVJ169" s="14"/>
      <c r="EVK169" s="14"/>
      <c r="EVL169" s="14"/>
      <c r="EVM169" s="14"/>
      <c r="EVN169" s="14"/>
      <c r="EVO169" s="14"/>
      <c r="EVP169" s="14"/>
      <c r="EVQ169" s="14"/>
      <c r="EVR169" s="14"/>
      <c r="EVS169" s="14"/>
      <c r="EVT169" s="14"/>
      <c r="EVU169" s="14"/>
      <c r="EVV169" s="14"/>
      <c r="EVW169" s="14"/>
      <c r="EVX169" s="14"/>
      <c r="EVY169" s="14"/>
      <c r="EVZ169" s="14"/>
      <c r="EWA169" s="14"/>
      <c r="EWB169" s="14"/>
      <c r="EWC169" s="14"/>
      <c r="EWD169" s="14"/>
      <c r="EWE169" s="14"/>
      <c r="EWF169" s="14"/>
      <c r="EWG169" s="14"/>
      <c r="EWH169" s="14"/>
      <c r="EWI169" s="14"/>
      <c r="EWJ169" s="14"/>
      <c r="EWK169" s="14"/>
      <c r="EWL169" s="14"/>
      <c r="EWM169" s="14"/>
      <c r="EWN169" s="14"/>
      <c r="EWO169" s="14"/>
      <c r="EWP169" s="14"/>
      <c r="EWQ169" s="14"/>
      <c r="EWR169" s="14"/>
      <c r="EWS169" s="14"/>
      <c r="EWT169" s="14"/>
      <c r="EWU169" s="14"/>
      <c r="EWV169" s="14"/>
      <c r="EWW169" s="14"/>
      <c r="EWX169" s="14"/>
      <c r="EWY169" s="14"/>
      <c r="EWZ169" s="14"/>
      <c r="EXA169" s="14"/>
      <c r="EXB169" s="14"/>
      <c r="EXC169" s="14"/>
      <c r="EXD169" s="14"/>
      <c r="EXE169" s="14"/>
      <c r="EXF169" s="14"/>
      <c r="EXG169" s="14"/>
      <c r="EXH169" s="14"/>
      <c r="EXI169" s="14"/>
      <c r="EXJ169" s="14"/>
      <c r="EXK169" s="14"/>
      <c r="EXL169" s="14"/>
      <c r="EXM169" s="14"/>
      <c r="EXN169" s="14"/>
      <c r="EXO169" s="14"/>
      <c r="EXP169" s="14"/>
      <c r="EXQ169" s="14"/>
      <c r="EXR169" s="14"/>
      <c r="EXS169" s="14"/>
      <c r="EXT169" s="14"/>
      <c r="EXU169" s="14"/>
      <c r="EXV169" s="14"/>
      <c r="EXW169" s="14"/>
      <c r="EXX169" s="14"/>
      <c r="EXY169" s="14"/>
      <c r="EXZ169" s="14"/>
      <c r="EYA169" s="14"/>
      <c r="EYB169" s="14"/>
      <c r="EYC169" s="14"/>
      <c r="EYD169" s="14"/>
      <c r="EYE169" s="14"/>
      <c r="EYF169" s="14"/>
      <c r="EYG169" s="14"/>
      <c r="EYH169" s="14"/>
      <c r="EYI169" s="14"/>
      <c r="EYJ169" s="14"/>
      <c r="EYK169" s="14"/>
      <c r="EYL169" s="14"/>
      <c r="EYM169" s="14"/>
      <c r="EYN169" s="14"/>
      <c r="EYO169" s="14"/>
      <c r="EYP169" s="14"/>
      <c r="EYQ169" s="14"/>
      <c r="EYR169" s="14"/>
      <c r="EYS169" s="14"/>
      <c r="EYT169" s="14"/>
      <c r="EYU169" s="14"/>
      <c r="EYV169" s="14"/>
      <c r="EYW169" s="14"/>
      <c r="EYX169" s="14"/>
      <c r="EYY169" s="14"/>
      <c r="EYZ169" s="14"/>
      <c r="EZA169" s="14"/>
      <c r="EZB169" s="14"/>
      <c r="EZC169" s="14"/>
      <c r="EZD169" s="14"/>
      <c r="EZE169" s="14"/>
      <c r="EZF169" s="14"/>
      <c r="EZG169" s="14"/>
      <c r="EZH169" s="14"/>
      <c r="EZI169" s="14"/>
      <c r="EZJ169" s="14"/>
      <c r="EZK169" s="14"/>
      <c r="EZL169" s="14"/>
      <c r="EZM169" s="14"/>
      <c r="EZN169" s="14"/>
      <c r="EZO169" s="14"/>
      <c r="EZP169" s="14"/>
      <c r="EZQ169" s="14"/>
      <c r="EZR169" s="14"/>
      <c r="EZS169" s="14"/>
      <c r="EZT169" s="14"/>
      <c r="EZU169" s="14"/>
      <c r="EZV169" s="14"/>
      <c r="EZW169" s="14"/>
      <c r="EZX169" s="14"/>
      <c r="EZY169" s="14"/>
      <c r="EZZ169" s="14"/>
      <c r="FAA169" s="14"/>
      <c r="FAB169" s="14"/>
      <c r="FAC169" s="14"/>
      <c r="FAD169" s="14"/>
      <c r="FAE169" s="14"/>
      <c r="FAF169" s="14"/>
      <c r="FAG169" s="14"/>
      <c r="FAH169" s="14"/>
      <c r="FAI169" s="14"/>
      <c r="FAJ169" s="14"/>
      <c r="FAK169" s="14"/>
      <c r="FAL169" s="14"/>
      <c r="FAM169" s="14"/>
      <c r="FAN169" s="14"/>
      <c r="FAO169" s="14"/>
      <c r="FAP169" s="14"/>
      <c r="FAQ169" s="14"/>
      <c r="FAR169" s="14"/>
      <c r="FAS169" s="14"/>
      <c r="FAT169" s="14"/>
      <c r="FAU169" s="14"/>
      <c r="FAV169" s="14"/>
      <c r="FAW169" s="14"/>
      <c r="FAX169" s="14"/>
      <c r="FAY169" s="14"/>
      <c r="FAZ169" s="14"/>
      <c r="FBA169" s="14"/>
      <c r="FBB169" s="14"/>
      <c r="FBC169" s="14"/>
      <c r="FBD169" s="14"/>
      <c r="FBE169" s="14"/>
      <c r="FBF169" s="14"/>
      <c r="FBG169" s="14"/>
      <c r="FBH169" s="14"/>
      <c r="FBI169" s="14"/>
      <c r="FBJ169" s="14"/>
      <c r="FBK169" s="14"/>
      <c r="FBL169" s="14"/>
      <c r="FBM169" s="14"/>
      <c r="FBN169" s="14"/>
      <c r="FBO169" s="14"/>
      <c r="FBP169" s="14"/>
      <c r="FBQ169" s="14"/>
      <c r="FBR169" s="14"/>
      <c r="FBS169" s="14"/>
      <c r="FBT169" s="14"/>
      <c r="FBU169" s="14"/>
      <c r="FBV169" s="14"/>
      <c r="FBW169" s="14"/>
      <c r="FBX169" s="14"/>
      <c r="FBY169" s="14"/>
      <c r="FBZ169" s="14"/>
      <c r="FCA169" s="14"/>
      <c r="FCB169" s="14"/>
      <c r="FCC169" s="14"/>
      <c r="FCD169" s="14"/>
      <c r="FCE169" s="14"/>
      <c r="FCF169" s="14"/>
      <c r="FCG169" s="14"/>
      <c r="FCH169" s="14"/>
      <c r="FCI169" s="14"/>
      <c r="FCJ169" s="14"/>
      <c r="FCK169" s="14"/>
      <c r="FCL169" s="14"/>
      <c r="FCM169" s="14"/>
      <c r="FCN169" s="14"/>
      <c r="FCO169" s="14"/>
      <c r="FCP169" s="14"/>
      <c r="FCQ169" s="14"/>
      <c r="FCR169" s="14"/>
      <c r="FCS169" s="14"/>
      <c r="FCT169" s="14"/>
      <c r="FCU169" s="14"/>
      <c r="FCV169" s="14"/>
      <c r="FCW169" s="14"/>
      <c r="FCX169" s="14"/>
      <c r="FCY169" s="14"/>
      <c r="FCZ169" s="14"/>
      <c r="FDA169" s="14"/>
      <c r="FDB169" s="14"/>
      <c r="FDC169" s="14"/>
      <c r="FDD169" s="14"/>
      <c r="FDE169" s="14"/>
      <c r="FDF169" s="14"/>
      <c r="FDG169" s="14"/>
      <c r="FDH169" s="14"/>
      <c r="FDI169" s="14"/>
      <c r="FDJ169" s="14"/>
      <c r="FDK169" s="14"/>
      <c r="FDL169" s="14"/>
      <c r="FDM169" s="14"/>
      <c r="FDN169" s="14"/>
      <c r="FDO169" s="14"/>
      <c r="FDP169" s="14"/>
      <c r="FDQ169" s="14"/>
      <c r="FDR169" s="14"/>
      <c r="FDS169" s="14"/>
      <c r="FDT169" s="14"/>
      <c r="FDU169" s="14"/>
      <c r="FDV169" s="14"/>
      <c r="FDW169" s="14"/>
      <c r="FDX169" s="14"/>
      <c r="FDY169" s="14"/>
      <c r="FDZ169" s="14"/>
      <c r="FEA169" s="14"/>
      <c r="FEB169" s="14"/>
      <c r="FEC169" s="14"/>
      <c r="FED169" s="14"/>
      <c r="FEE169" s="14"/>
      <c r="FEF169" s="14"/>
      <c r="FEG169" s="14"/>
      <c r="FEH169" s="14"/>
      <c r="FEI169" s="14"/>
      <c r="FEJ169" s="14"/>
      <c r="FEK169" s="14"/>
      <c r="FEL169" s="14"/>
      <c r="FEM169" s="14"/>
      <c r="FEN169" s="14"/>
      <c r="FEO169" s="14"/>
      <c r="FEP169" s="14"/>
      <c r="FEQ169" s="14"/>
      <c r="FER169" s="14"/>
      <c r="FES169" s="14"/>
      <c r="FET169" s="14"/>
      <c r="FEU169" s="14"/>
      <c r="FEV169" s="14"/>
      <c r="FEW169" s="14"/>
      <c r="FEX169" s="14"/>
      <c r="FEY169" s="14"/>
      <c r="FEZ169" s="14"/>
      <c r="FFA169" s="14"/>
      <c r="FFB169" s="14"/>
      <c r="FFC169" s="14"/>
      <c r="FFD169" s="14"/>
      <c r="FFE169" s="14"/>
      <c r="FFF169" s="14"/>
      <c r="FFG169" s="14"/>
      <c r="FFH169" s="14"/>
      <c r="FFI169" s="14"/>
      <c r="FFJ169" s="14"/>
      <c r="FFK169" s="14"/>
      <c r="FFL169" s="14"/>
      <c r="FFM169" s="14"/>
      <c r="FFN169" s="14"/>
      <c r="FFO169" s="14"/>
      <c r="FFP169" s="14"/>
      <c r="FFQ169" s="14"/>
      <c r="FFR169" s="14"/>
      <c r="FFS169" s="14"/>
      <c r="FFT169" s="14"/>
      <c r="FFU169" s="14"/>
      <c r="FFV169" s="14"/>
      <c r="FFW169" s="14"/>
      <c r="FFX169" s="14"/>
      <c r="FFY169" s="14"/>
      <c r="FFZ169" s="14"/>
      <c r="FGA169" s="14"/>
      <c r="FGB169" s="14"/>
      <c r="FGC169" s="14"/>
      <c r="FGD169" s="14"/>
      <c r="FGE169" s="14"/>
      <c r="FGF169" s="14"/>
      <c r="FGG169" s="14"/>
      <c r="FGH169" s="14"/>
      <c r="FGI169" s="14"/>
      <c r="FGJ169" s="14"/>
      <c r="FGK169" s="14"/>
      <c r="FGL169" s="14"/>
      <c r="FGM169" s="14"/>
      <c r="FGN169" s="14"/>
      <c r="FGO169" s="14"/>
      <c r="FGP169" s="14"/>
      <c r="FGQ169" s="14"/>
      <c r="FGR169" s="14"/>
      <c r="FGS169" s="14"/>
      <c r="FGT169" s="14"/>
      <c r="FGU169" s="14"/>
      <c r="FGV169" s="14"/>
      <c r="FGW169" s="14"/>
      <c r="FGX169" s="14"/>
      <c r="FGY169" s="14"/>
      <c r="FGZ169" s="14"/>
      <c r="FHA169" s="14"/>
      <c r="FHB169" s="14"/>
      <c r="FHC169" s="14"/>
      <c r="FHD169" s="14"/>
      <c r="FHE169" s="14"/>
      <c r="FHF169" s="14"/>
      <c r="FHG169" s="14"/>
      <c r="FHH169" s="14"/>
      <c r="FHI169" s="14"/>
      <c r="FHJ169" s="14"/>
      <c r="FHK169" s="14"/>
      <c r="FHL169" s="14"/>
      <c r="FHM169" s="14"/>
      <c r="FHN169" s="14"/>
      <c r="FHO169" s="14"/>
      <c r="FHP169" s="14"/>
      <c r="FHQ169" s="14"/>
      <c r="FHR169" s="14"/>
      <c r="FHS169" s="14"/>
      <c r="FHT169" s="14"/>
      <c r="FHU169" s="14"/>
      <c r="FHV169" s="14"/>
      <c r="FHW169" s="14"/>
      <c r="FHX169" s="14"/>
      <c r="FHY169" s="14"/>
      <c r="FHZ169" s="14"/>
      <c r="FIA169" s="14"/>
      <c r="FIB169" s="14"/>
      <c r="FIC169" s="14"/>
      <c r="FID169" s="14"/>
      <c r="FIE169" s="14"/>
      <c r="FIF169" s="14"/>
      <c r="FIG169" s="14"/>
      <c r="FIH169" s="14"/>
      <c r="FII169" s="14"/>
      <c r="FIJ169" s="14"/>
      <c r="FIK169" s="14"/>
      <c r="FIL169" s="14"/>
      <c r="FIM169" s="14"/>
      <c r="FIN169" s="14"/>
      <c r="FIO169" s="14"/>
      <c r="FIP169" s="14"/>
      <c r="FIQ169" s="14"/>
      <c r="FIR169" s="14"/>
      <c r="FIS169" s="14"/>
      <c r="FIT169" s="14"/>
      <c r="FIU169" s="14"/>
      <c r="FIV169" s="14"/>
      <c r="FIW169" s="14"/>
      <c r="FIX169" s="14"/>
      <c r="FIY169" s="14"/>
      <c r="FIZ169" s="14"/>
      <c r="FJA169" s="14"/>
      <c r="FJB169" s="14"/>
      <c r="FJC169" s="14"/>
      <c r="FJD169" s="14"/>
      <c r="FJE169" s="14"/>
      <c r="FJF169" s="14"/>
      <c r="FJG169" s="14"/>
      <c r="FJH169" s="14"/>
      <c r="FJI169" s="14"/>
      <c r="FJJ169" s="14"/>
      <c r="FJK169" s="14"/>
      <c r="FJL169" s="14"/>
      <c r="FJM169" s="14"/>
      <c r="FJN169" s="14"/>
      <c r="FJO169" s="14"/>
      <c r="FJP169" s="14"/>
      <c r="FJQ169" s="14"/>
      <c r="FJR169" s="14"/>
      <c r="FJS169" s="14"/>
      <c r="FJT169" s="14"/>
      <c r="FJU169" s="14"/>
      <c r="FJV169" s="14"/>
      <c r="FJW169" s="14"/>
      <c r="FJX169" s="14"/>
      <c r="FJY169" s="14"/>
      <c r="FJZ169" s="14"/>
      <c r="FKA169" s="14"/>
      <c r="FKB169" s="14"/>
      <c r="FKC169" s="14"/>
      <c r="FKD169" s="14"/>
      <c r="FKE169" s="14"/>
      <c r="FKF169" s="14"/>
      <c r="FKG169" s="14"/>
      <c r="FKH169" s="14"/>
      <c r="FKI169" s="14"/>
      <c r="FKJ169" s="14"/>
      <c r="FKK169" s="14"/>
      <c r="FKL169" s="14"/>
      <c r="FKM169" s="14"/>
      <c r="FKN169" s="14"/>
      <c r="FKO169" s="14"/>
      <c r="FKP169" s="14"/>
      <c r="FKQ169" s="14"/>
      <c r="FKR169" s="14"/>
      <c r="FKS169" s="14"/>
      <c r="FKT169" s="14"/>
      <c r="FKU169" s="14"/>
      <c r="FKV169" s="14"/>
      <c r="FKW169" s="14"/>
      <c r="FKX169" s="14"/>
      <c r="FKY169" s="14"/>
      <c r="FKZ169" s="14"/>
      <c r="FLA169" s="14"/>
      <c r="FLB169" s="14"/>
      <c r="FLC169" s="14"/>
      <c r="FLD169" s="14"/>
      <c r="FLE169" s="14"/>
      <c r="FLF169" s="14"/>
      <c r="FLG169" s="14"/>
      <c r="FLH169" s="14"/>
      <c r="FLI169" s="14"/>
      <c r="FLJ169" s="14"/>
      <c r="FLK169" s="14"/>
      <c r="FLL169" s="14"/>
      <c r="FLM169" s="14"/>
      <c r="FLN169" s="14"/>
      <c r="FLO169" s="14"/>
      <c r="FLP169" s="14"/>
      <c r="FLQ169" s="14"/>
      <c r="FLR169" s="14"/>
      <c r="FLS169" s="14"/>
      <c r="FLT169" s="14"/>
      <c r="FLU169" s="14"/>
      <c r="FLV169" s="14"/>
      <c r="FLW169" s="14"/>
      <c r="FLX169" s="14"/>
      <c r="FLY169" s="14"/>
      <c r="FLZ169" s="14"/>
      <c r="FMA169" s="14"/>
      <c r="FMB169" s="14"/>
      <c r="FMC169" s="14"/>
      <c r="FMD169" s="14"/>
      <c r="FME169" s="14"/>
      <c r="FMF169" s="14"/>
      <c r="FMG169" s="14"/>
      <c r="FMH169" s="14"/>
      <c r="FMI169" s="14"/>
      <c r="FMJ169" s="14"/>
      <c r="FMK169" s="14"/>
      <c r="FML169" s="14"/>
      <c r="FMM169" s="14"/>
      <c r="FMN169" s="14"/>
      <c r="FMO169" s="14"/>
      <c r="FMP169" s="14"/>
      <c r="FMQ169" s="14"/>
      <c r="FMR169" s="14"/>
      <c r="FMS169" s="14"/>
      <c r="FMT169" s="14"/>
      <c r="FMU169" s="14"/>
      <c r="FMV169" s="14"/>
      <c r="FMW169" s="14"/>
      <c r="FMX169" s="14"/>
      <c r="FMY169" s="14"/>
      <c r="FMZ169" s="14"/>
      <c r="FNA169" s="14"/>
      <c r="FNB169" s="14"/>
      <c r="FNC169" s="14"/>
      <c r="FND169" s="14"/>
      <c r="FNE169" s="14"/>
      <c r="FNF169" s="14"/>
      <c r="FNG169" s="14"/>
      <c r="FNH169" s="14"/>
      <c r="FNI169" s="14"/>
      <c r="FNJ169" s="14"/>
      <c r="FNK169" s="14"/>
      <c r="FNL169" s="14"/>
      <c r="FNM169" s="14"/>
      <c r="FNN169" s="14"/>
      <c r="FNO169" s="14"/>
      <c r="FNP169" s="14"/>
      <c r="FNQ169" s="14"/>
      <c r="FNR169" s="14"/>
      <c r="FNS169" s="14"/>
      <c r="FNT169" s="14"/>
      <c r="FNU169" s="14"/>
      <c r="FNV169" s="14"/>
      <c r="FNW169" s="14"/>
      <c r="FNX169" s="14"/>
      <c r="FNY169" s="14"/>
      <c r="FNZ169" s="14"/>
      <c r="FOA169" s="14"/>
      <c r="FOB169" s="14"/>
      <c r="FOC169" s="14"/>
      <c r="FOD169" s="14"/>
      <c r="FOE169" s="14"/>
      <c r="FOF169" s="14"/>
      <c r="FOG169" s="14"/>
      <c r="FOH169" s="14"/>
      <c r="FOI169" s="14"/>
      <c r="FOJ169" s="14"/>
      <c r="FOK169" s="14"/>
      <c r="FOL169" s="14"/>
      <c r="FOM169" s="14"/>
      <c r="FON169" s="14"/>
      <c r="FOO169" s="14"/>
      <c r="FOP169" s="14"/>
      <c r="FOQ169" s="14"/>
      <c r="FOR169" s="14"/>
      <c r="FOS169" s="14"/>
      <c r="FOT169" s="14"/>
      <c r="FOU169" s="14"/>
      <c r="FOV169" s="14"/>
      <c r="FOW169" s="14"/>
      <c r="FOX169" s="14"/>
      <c r="FOY169" s="14"/>
      <c r="FOZ169" s="14"/>
      <c r="FPA169" s="14"/>
      <c r="FPB169" s="14"/>
      <c r="FPC169" s="14"/>
      <c r="FPD169" s="14"/>
      <c r="FPE169" s="14"/>
      <c r="FPF169" s="14"/>
      <c r="FPG169" s="14"/>
      <c r="FPH169" s="14"/>
      <c r="FPI169" s="14"/>
      <c r="FPJ169" s="14"/>
      <c r="FPK169" s="14"/>
      <c r="FPL169" s="14"/>
      <c r="FPM169" s="14"/>
      <c r="FPN169" s="14"/>
      <c r="FPO169" s="14"/>
      <c r="FPP169" s="14"/>
      <c r="FPQ169" s="14"/>
      <c r="FPR169" s="14"/>
      <c r="FPS169" s="14"/>
      <c r="FPT169" s="14"/>
      <c r="FPU169" s="14"/>
      <c r="FPV169" s="14"/>
      <c r="FPW169" s="14"/>
      <c r="FPX169" s="14"/>
      <c r="FPY169" s="14"/>
      <c r="FPZ169" s="14"/>
      <c r="FQA169" s="14"/>
      <c r="FQB169" s="14"/>
      <c r="FQC169" s="14"/>
      <c r="FQD169" s="14"/>
      <c r="FQE169" s="14"/>
      <c r="FQF169" s="14"/>
      <c r="FQG169" s="14"/>
      <c r="FQH169" s="14"/>
      <c r="FQI169" s="14"/>
      <c r="FQJ169" s="14"/>
      <c r="FQK169" s="14"/>
      <c r="FQL169" s="14"/>
      <c r="FQM169" s="14"/>
      <c r="FQN169" s="14"/>
      <c r="FQO169" s="14"/>
      <c r="FQP169" s="14"/>
      <c r="FQQ169" s="14"/>
      <c r="FQR169" s="14"/>
      <c r="FQS169" s="14"/>
      <c r="FQT169" s="14"/>
      <c r="FQU169" s="14"/>
      <c r="FQV169" s="14"/>
      <c r="FQW169" s="14"/>
      <c r="FQX169" s="14"/>
      <c r="FQY169" s="14"/>
      <c r="FQZ169" s="14"/>
      <c r="FRA169" s="14"/>
      <c r="FRB169" s="14"/>
      <c r="FRC169" s="14"/>
      <c r="FRD169" s="14"/>
      <c r="FRE169" s="14"/>
      <c r="FRF169" s="14"/>
      <c r="FRG169" s="14"/>
      <c r="FRH169" s="14"/>
      <c r="FRI169" s="14"/>
      <c r="FRJ169" s="14"/>
      <c r="FRK169" s="14"/>
      <c r="FRL169" s="14"/>
      <c r="FRM169" s="14"/>
      <c r="FRN169" s="14"/>
      <c r="FRO169" s="14"/>
      <c r="FRP169" s="14"/>
      <c r="FRQ169" s="14"/>
      <c r="FRR169" s="14"/>
      <c r="FRS169" s="14"/>
      <c r="FRT169" s="14"/>
      <c r="FRU169" s="14"/>
      <c r="FRV169" s="14"/>
      <c r="FRW169" s="14"/>
      <c r="FRX169" s="14"/>
      <c r="FRY169" s="14"/>
      <c r="FRZ169" s="14"/>
      <c r="FSA169" s="14"/>
      <c r="FSB169" s="14"/>
      <c r="FSC169" s="14"/>
      <c r="FSD169" s="14"/>
      <c r="FSE169" s="14"/>
      <c r="FSF169" s="14"/>
      <c r="FSG169" s="14"/>
      <c r="FSH169" s="14"/>
      <c r="FSI169" s="14"/>
      <c r="FSJ169" s="14"/>
      <c r="FSK169" s="14"/>
      <c r="FSL169" s="14"/>
      <c r="FSM169" s="14"/>
      <c r="FSN169" s="14"/>
      <c r="FSO169" s="14"/>
      <c r="FSP169" s="14"/>
      <c r="FSQ169" s="14"/>
      <c r="FSR169" s="14"/>
      <c r="FSS169" s="14"/>
      <c r="FST169" s="14"/>
      <c r="FSU169" s="14"/>
      <c r="FSV169" s="14"/>
      <c r="FSW169" s="14"/>
      <c r="FSX169" s="14"/>
      <c r="FSY169" s="14"/>
      <c r="FSZ169" s="14"/>
      <c r="FTA169" s="14"/>
      <c r="FTB169" s="14"/>
      <c r="FTC169" s="14"/>
      <c r="FTD169" s="14"/>
      <c r="FTE169" s="14"/>
      <c r="FTF169" s="14"/>
      <c r="FTG169" s="14"/>
      <c r="FTH169" s="14"/>
      <c r="FTI169" s="14"/>
      <c r="FTJ169" s="14"/>
      <c r="FTK169" s="14"/>
      <c r="FTL169" s="14"/>
      <c r="FTM169" s="14"/>
      <c r="FTN169" s="14"/>
      <c r="FTO169" s="14"/>
      <c r="FTP169" s="14"/>
      <c r="FTQ169" s="14"/>
      <c r="FTR169" s="14"/>
      <c r="FTS169" s="14"/>
      <c r="FTT169" s="14"/>
      <c r="FTU169" s="14"/>
      <c r="FTV169" s="14"/>
      <c r="FTW169" s="14"/>
      <c r="FTX169" s="14"/>
      <c r="FTY169" s="14"/>
      <c r="FTZ169" s="14"/>
      <c r="FUA169" s="14"/>
      <c r="FUB169" s="14"/>
      <c r="FUC169" s="14"/>
      <c r="FUD169" s="14"/>
      <c r="FUE169" s="14"/>
      <c r="FUF169" s="14"/>
      <c r="FUG169" s="14"/>
      <c r="FUH169" s="14"/>
      <c r="FUI169" s="14"/>
      <c r="FUJ169" s="14"/>
      <c r="FUK169" s="14"/>
      <c r="FUL169" s="14"/>
      <c r="FUM169" s="14"/>
      <c r="FUN169" s="14"/>
      <c r="FUO169" s="14"/>
      <c r="FUP169" s="14"/>
      <c r="FUQ169" s="14"/>
      <c r="FUR169" s="14"/>
      <c r="FUS169" s="14"/>
      <c r="FUT169" s="14"/>
      <c r="FUU169" s="14"/>
      <c r="FUV169" s="14"/>
      <c r="FUW169" s="14"/>
      <c r="FUX169" s="14"/>
      <c r="FUY169" s="14"/>
      <c r="FUZ169" s="14"/>
      <c r="FVA169" s="14"/>
      <c r="FVB169" s="14"/>
      <c r="FVC169" s="14"/>
      <c r="FVD169" s="14"/>
      <c r="FVE169" s="14"/>
      <c r="FVF169" s="14"/>
      <c r="FVG169" s="14"/>
      <c r="FVH169" s="14"/>
      <c r="FVI169" s="14"/>
      <c r="FVJ169" s="14"/>
      <c r="FVK169" s="14"/>
      <c r="FVL169" s="14"/>
      <c r="FVM169" s="14"/>
      <c r="FVN169" s="14"/>
      <c r="FVO169" s="14"/>
      <c r="FVP169" s="14"/>
      <c r="FVQ169" s="14"/>
      <c r="FVR169" s="14"/>
      <c r="FVS169" s="14"/>
      <c r="FVT169" s="14"/>
      <c r="FVU169" s="14"/>
      <c r="FVV169" s="14"/>
      <c r="FVW169" s="14"/>
      <c r="FVX169" s="14"/>
      <c r="FVY169" s="14"/>
      <c r="FVZ169" s="14"/>
      <c r="FWA169" s="14"/>
      <c r="FWB169" s="14"/>
      <c r="FWC169" s="14"/>
      <c r="FWD169" s="14"/>
      <c r="FWE169" s="14"/>
      <c r="FWF169" s="14"/>
      <c r="FWG169" s="14"/>
      <c r="FWH169" s="14"/>
      <c r="FWI169" s="14"/>
      <c r="FWJ169" s="14"/>
      <c r="FWK169" s="14"/>
      <c r="FWL169" s="14"/>
      <c r="FWM169" s="14"/>
      <c r="FWN169" s="14"/>
      <c r="FWO169" s="14"/>
      <c r="FWP169" s="14"/>
      <c r="FWQ169" s="14"/>
      <c r="FWR169" s="14"/>
      <c r="FWS169" s="14"/>
      <c r="FWT169" s="14"/>
      <c r="FWU169" s="14"/>
      <c r="FWV169" s="14"/>
      <c r="FWW169" s="14"/>
      <c r="FWX169" s="14"/>
      <c r="FWY169" s="14"/>
      <c r="FWZ169" s="14"/>
      <c r="FXA169" s="14"/>
      <c r="FXB169" s="14"/>
      <c r="FXC169" s="14"/>
      <c r="FXD169" s="14"/>
      <c r="FXE169" s="14"/>
      <c r="FXF169" s="14"/>
      <c r="FXG169" s="14"/>
      <c r="FXH169" s="14"/>
      <c r="FXI169" s="14"/>
      <c r="FXJ169" s="14"/>
      <c r="FXK169" s="14"/>
      <c r="FXL169" s="14"/>
      <c r="FXM169" s="14"/>
      <c r="FXN169" s="14"/>
      <c r="FXO169" s="14"/>
      <c r="FXP169" s="14"/>
      <c r="FXQ169" s="14"/>
      <c r="FXR169" s="14"/>
      <c r="FXS169" s="14"/>
      <c r="FXT169" s="14"/>
      <c r="FXU169" s="14"/>
      <c r="FXV169" s="14"/>
      <c r="FXW169" s="14"/>
      <c r="FXX169" s="14"/>
      <c r="FXY169" s="14"/>
      <c r="FXZ169" s="14"/>
      <c r="FYA169" s="14"/>
      <c r="FYB169" s="14"/>
      <c r="FYC169" s="14"/>
      <c r="FYD169" s="14"/>
      <c r="FYE169" s="14"/>
      <c r="FYF169" s="14"/>
      <c r="FYG169" s="14"/>
      <c r="FYH169" s="14"/>
      <c r="FYI169" s="14"/>
      <c r="FYJ169" s="14"/>
      <c r="FYK169" s="14"/>
      <c r="FYL169" s="14"/>
      <c r="FYM169" s="14"/>
      <c r="FYN169" s="14"/>
      <c r="FYO169" s="14"/>
      <c r="FYP169" s="14"/>
      <c r="FYQ169" s="14"/>
      <c r="FYR169" s="14"/>
      <c r="FYS169" s="14"/>
      <c r="FYT169" s="14"/>
      <c r="FYU169" s="14"/>
      <c r="FYV169" s="14"/>
      <c r="FYW169" s="14"/>
      <c r="FYX169" s="14"/>
      <c r="FYY169" s="14"/>
      <c r="FYZ169" s="14"/>
      <c r="FZA169" s="14"/>
      <c r="FZB169" s="14"/>
      <c r="FZC169" s="14"/>
      <c r="FZD169" s="14"/>
      <c r="FZE169" s="14"/>
      <c r="FZF169" s="14"/>
      <c r="FZG169" s="14"/>
      <c r="FZH169" s="14"/>
      <c r="FZI169" s="14"/>
      <c r="FZJ169" s="14"/>
      <c r="FZK169" s="14"/>
      <c r="FZL169" s="14"/>
      <c r="FZM169" s="14"/>
      <c r="FZN169" s="14"/>
      <c r="FZO169" s="14"/>
      <c r="FZP169" s="14"/>
      <c r="FZQ169" s="14"/>
      <c r="FZR169" s="14"/>
      <c r="FZS169" s="14"/>
      <c r="FZT169" s="14"/>
      <c r="FZU169" s="14"/>
      <c r="FZV169" s="14"/>
      <c r="FZW169" s="14"/>
      <c r="FZX169" s="14"/>
      <c r="FZY169" s="14"/>
      <c r="FZZ169" s="14"/>
      <c r="GAA169" s="14"/>
      <c r="GAB169" s="14"/>
      <c r="GAC169" s="14"/>
      <c r="GAD169" s="14"/>
      <c r="GAE169" s="14"/>
      <c r="GAF169" s="14"/>
      <c r="GAG169" s="14"/>
      <c r="GAH169" s="14"/>
      <c r="GAI169" s="14"/>
      <c r="GAJ169" s="14"/>
      <c r="GAK169" s="14"/>
      <c r="GAL169" s="14"/>
      <c r="GAM169" s="14"/>
      <c r="GAN169" s="14"/>
      <c r="GAO169" s="14"/>
      <c r="GAP169" s="14"/>
      <c r="GAQ169" s="14"/>
      <c r="GAR169" s="14"/>
      <c r="GAS169" s="14"/>
      <c r="GAT169" s="14"/>
      <c r="GAU169" s="14"/>
      <c r="GAV169" s="14"/>
      <c r="GAW169" s="14"/>
      <c r="GAX169" s="14"/>
      <c r="GAY169" s="14"/>
      <c r="GAZ169" s="14"/>
      <c r="GBA169" s="14"/>
      <c r="GBB169" s="14"/>
      <c r="GBC169" s="14"/>
      <c r="GBD169" s="14"/>
      <c r="GBE169" s="14"/>
      <c r="GBF169" s="14"/>
      <c r="GBG169" s="14"/>
      <c r="GBH169" s="14"/>
      <c r="GBI169" s="14"/>
      <c r="GBJ169" s="14"/>
      <c r="GBK169" s="14"/>
      <c r="GBL169" s="14"/>
      <c r="GBM169" s="14"/>
      <c r="GBN169" s="14"/>
      <c r="GBO169" s="14"/>
      <c r="GBP169" s="14"/>
      <c r="GBQ169" s="14"/>
      <c r="GBR169" s="14"/>
      <c r="GBS169" s="14"/>
      <c r="GBT169" s="14"/>
      <c r="GBU169" s="14"/>
      <c r="GBV169" s="14"/>
      <c r="GBW169" s="14"/>
      <c r="GBX169" s="14"/>
      <c r="GBY169" s="14"/>
      <c r="GBZ169" s="14"/>
      <c r="GCA169" s="14"/>
      <c r="GCB169" s="14"/>
      <c r="GCC169" s="14"/>
      <c r="GCD169" s="14"/>
      <c r="GCE169" s="14"/>
      <c r="GCF169" s="14"/>
      <c r="GCG169" s="14"/>
      <c r="GCH169" s="14"/>
      <c r="GCI169" s="14"/>
      <c r="GCJ169" s="14"/>
      <c r="GCK169" s="14"/>
      <c r="GCL169" s="14"/>
      <c r="GCM169" s="14"/>
      <c r="GCN169" s="14"/>
      <c r="GCO169" s="14"/>
      <c r="GCP169" s="14"/>
      <c r="GCQ169" s="14"/>
      <c r="GCR169" s="14"/>
      <c r="GCS169" s="14"/>
      <c r="GCT169" s="14"/>
      <c r="GCU169" s="14"/>
      <c r="GCV169" s="14"/>
      <c r="GCW169" s="14"/>
      <c r="GCX169" s="14"/>
      <c r="GCY169" s="14"/>
      <c r="GCZ169" s="14"/>
      <c r="GDA169" s="14"/>
      <c r="GDB169" s="14"/>
      <c r="GDC169" s="14"/>
      <c r="GDD169" s="14"/>
      <c r="GDE169" s="14"/>
      <c r="GDF169" s="14"/>
      <c r="GDG169" s="14"/>
      <c r="GDH169" s="14"/>
      <c r="GDI169" s="14"/>
      <c r="GDJ169" s="14"/>
      <c r="GDK169" s="14"/>
      <c r="GDL169" s="14"/>
      <c r="GDM169" s="14"/>
      <c r="GDN169" s="14"/>
      <c r="GDO169" s="14"/>
      <c r="GDP169" s="14"/>
      <c r="GDQ169" s="14"/>
      <c r="GDR169" s="14"/>
      <c r="GDS169" s="14"/>
      <c r="GDT169" s="14"/>
      <c r="GDU169" s="14"/>
      <c r="GDV169" s="14"/>
      <c r="GDW169" s="14"/>
      <c r="GDX169" s="14"/>
      <c r="GDY169" s="14"/>
      <c r="GDZ169" s="14"/>
      <c r="GEA169" s="14"/>
      <c r="GEB169" s="14"/>
      <c r="GEC169" s="14"/>
      <c r="GED169" s="14"/>
      <c r="GEE169" s="14"/>
      <c r="GEF169" s="14"/>
      <c r="GEG169" s="14"/>
      <c r="GEH169" s="14"/>
      <c r="GEI169" s="14"/>
      <c r="GEJ169" s="14"/>
      <c r="GEK169" s="14"/>
      <c r="GEL169" s="14"/>
      <c r="GEM169" s="14"/>
      <c r="GEN169" s="14"/>
      <c r="GEO169" s="14"/>
      <c r="GEP169" s="14"/>
      <c r="GEQ169" s="14"/>
      <c r="GER169" s="14"/>
      <c r="GES169" s="14"/>
      <c r="GET169" s="14"/>
      <c r="GEU169" s="14"/>
      <c r="GEV169" s="14"/>
      <c r="GEW169" s="14"/>
      <c r="GEX169" s="14"/>
      <c r="GEY169" s="14"/>
      <c r="GEZ169" s="14"/>
      <c r="GFA169" s="14"/>
      <c r="GFB169" s="14"/>
      <c r="GFC169" s="14"/>
      <c r="GFD169" s="14"/>
      <c r="GFE169" s="14"/>
      <c r="GFF169" s="14"/>
      <c r="GFG169" s="14"/>
      <c r="GFH169" s="14"/>
      <c r="GFI169" s="14"/>
      <c r="GFJ169" s="14"/>
      <c r="GFK169" s="14"/>
      <c r="GFL169" s="14"/>
      <c r="GFM169" s="14"/>
      <c r="GFN169" s="14"/>
      <c r="GFO169" s="14"/>
      <c r="GFP169" s="14"/>
      <c r="GFQ169" s="14"/>
      <c r="GFR169" s="14"/>
      <c r="GFS169" s="14"/>
      <c r="GFT169" s="14"/>
      <c r="GFU169" s="14"/>
      <c r="GFV169" s="14"/>
      <c r="GFW169" s="14"/>
      <c r="GFX169" s="14"/>
      <c r="GFY169" s="14"/>
      <c r="GFZ169" s="14"/>
      <c r="GGA169" s="14"/>
      <c r="GGB169" s="14"/>
      <c r="GGC169" s="14"/>
      <c r="GGD169" s="14"/>
      <c r="GGE169" s="14"/>
      <c r="GGF169" s="14"/>
      <c r="GGG169" s="14"/>
      <c r="GGH169" s="14"/>
      <c r="GGI169" s="14"/>
      <c r="GGJ169" s="14"/>
      <c r="GGK169" s="14"/>
      <c r="GGL169" s="14"/>
      <c r="GGM169" s="14"/>
      <c r="GGN169" s="14"/>
      <c r="GGO169" s="14"/>
      <c r="GGP169" s="14"/>
      <c r="GGQ169" s="14"/>
      <c r="GGR169" s="14"/>
      <c r="GGS169" s="14"/>
      <c r="GGT169" s="14"/>
      <c r="GGU169" s="14"/>
      <c r="GGV169" s="14"/>
      <c r="GGW169" s="14"/>
      <c r="GGX169" s="14"/>
      <c r="GGY169" s="14"/>
      <c r="GGZ169" s="14"/>
      <c r="GHA169" s="14"/>
      <c r="GHB169" s="14"/>
      <c r="GHC169" s="14"/>
      <c r="GHD169" s="14"/>
      <c r="GHE169" s="14"/>
      <c r="GHF169" s="14"/>
      <c r="GHG169" s="14"/>
      <c r="GHH169" s="14"/>
      <c r="GHI169" s="14"/>
      <c r="GHJ169" s="14"/>
      <c r="GHK169" s="14"/>
      <c r="GHL169" s="14"/>
      <c r="GHM169" s="14"/>
      <c r="GHN169" s="14"/>
      <c r="GHO169" s="14"/>
      <c r="GHP169" s="14"/>
      <c r="GHQ169" s="14"/>
      <c r="GHR169" s="14"/>
      <c r="GHS169" s="14"/>
      <c r="GHT169" s="14"/>
      <c r="GHU169" s="14"/>
      <c r="GHV169" s="14"/>
      <c r="GHW169" s="14"/>
      <c r="GHX169" s="14"/>
      <c r="GHY169" s="14"/>
      <c r="GHZ169" s="14"/>
      <c r="GIA169" s="14"/>
      <c r="GIB169" s="14"/>
      <c r="GIC169" s="14"/>
      <c r="GID169" s="14"/>
      <c r="GIE169" s="14"/>
      <c r="GIF169" s="14"/>
      <c r="GIG169" s="14"/>
      <c r="GIH169" s="14"/>
      <c r="GII169" s="14"/>
      <c r="GIJ169" s="14"/>
      <c r="GIK169" s="14"/>
      <c r="GIL169" s="14"/>
      <c r="GIM169" s="14"/>
      <c r="GIN169" s="14"/>
      <c r="GIO169" s="14"/>
      <c r="GIP169" s="14"/>
      <c r="GIQ169" s="14"/>
      <c r="GIR169" s="14"/>
      <c r="GIS169" s="14"/>
      <c r="GIT169" s="14"/>
      <c r="GIU169" s="14"/>
      <c r="GIV169" s="14"/>
      <c r="GIW169" s="14"/>
      <c r="GIX169" s="14"/>
      <c r="GIY169" s="14"/>
      <c r="GIZ169" s="14"/>
      <c r="GJA169" s="14"/>
      <c r="GJB169" s="14"/>
      <c r="GJC169" s="14"/>
      <c r="GJD169" s="14"/>
      <c r="GJE169" s="14"/>
      <c r="GJF169" s="14"/>
      <c r="GJG169" s="14"/>
      <c r="GJH169" s="14"/>
      <c r="GJI169" s="14"/>
      <c r="GJJ169" s="14"/>
      <c r="GJK169" s="14"/>
      <c r="GJL169" s="14"/>
      <c r="GJM169" s="14"/>
      <c r="GJN169" s="14"/>
      <c r="GJO169" s="14"/>
      <c r="GJP169" s="14"/>
      <c r="GJQ169" s="14"/>
      <c r="GJR169" s="14"/>
      <c r="GJS169" s="14"/>
      <c r="GJT169" s="14"/>
      <c r="GJU169" s="14"/>
      <c r="GJV169" s="14"/>
      <c r="GJW169" s="14"/>
      <c r="GJX169" s="14"/>
      <c r="GJY169" s="14"/>
      <c r="GJZ169" s="14"/>
      <c r="GKA169" s="14"/>
      <c r="GKB169" s="14"/>
      <c r="GKC169" s="14"/>
      <c r="GKD169" s="14"/>
      <c r="GKE169" s="14"/>
      <c r="GKF169" s="14"/>
      <c r="GKG169" s="14"/>
      <c r="GKH169" s="14"/>
      <c r="GKI169" s="14"/>
      <c r="GKJ169" s="14"/>
      <c r="GKK169" s="14"/>
      <c r="GKL169" s="14"/>
      <c r="GKM169" s="14"/>
      <c r="GKN169" s="14"/>
      <c r="GKO169" s="14"/>
      <c r="GKP169" s="14"/>
      <c r="GKQ169" s="14"/>
      <c r="GKR169" s="14"/>
      <c r="GKS169" s="14"/>
      <c r="GKT169" s="14"/>
      <c r="GKU169" s="14"/>
      <c r="GKV169" s="14"/>
      <c r="GKW169" s="14"/>
      <c r="GKX169" s="14"/>
      <c r="GKY169" s="14"/>
      <c r="GKZ169" s="14"/>
      <c r="GLA169" s="14"/>
      <c r="GLB169" s="14"/>
      <c r="GLC169" s="14"/>
      <c r="GLD169" s="14"/>
      <c r="GLE169" s="14"/>
      <c r="GLF169" s="14"/>
      <c r="GLG169" s="14"/>
      <c r="GLH169" s="14"/>
      <c r="GLI169" s="14"/>
      <c r="GLJ169" s="14"/>
      <c r="GLK169" s="14"/>
      <c r="GLL169" s="14"/>
      <c r="GLM169" s="14"/>
      <c r="GLN169" s="14"/>
      <c r="GLO169" s="14"/>
      <c r="GLP169" s="14"/>
      <c r="GLQ169" s="14"/>
      <c r="GLR169" s="14"/>
      <c r="GLS169" s="14"/>
      <c r="GLT169" s="14"/>
      <c r="GLU169" s="14"/>
      <c r="GLV169" s="14"/>
      <c r="GLW169" s="14"/>
      <c r="GLX169" s="14"/>
      <c r="GLY169" s="14"/>
      <c r="GLZ169" s="14"/>
      <c r="GMA169" s="14"/>
      <c r="GMB169" s="14"/>
      <c r="GMC169" s="14"/>
      <c r="GMD169" s="14"/>
      <c r="GME169" s="14"/>
      <c r="GMF169" s="14"/>
      <c r="GMG169" s="14"/>
      <c r="GMH169" s="14"/>
      <c r="GMI169" s="14"/>
      <c r="GMJ169" s="14"/>
      <c r="GMK169" s="14"/>
      <c r="GML169" s="14"/>
      <c r="GMM169" s="14"/>
      <c r="GMN169" s="14"/>
      <c r="GMO169" s="14"/>
      <c r="GMP169" s="14"/>
      <c r="GMQ169" s="14"/>
      <c r="GMR169" s="14"/>
      <c r="GMS169" s="14"/>
      <c r="GMT169" s="14"/>
      <c r="GMU169" s="14"/>
      <c r="GMV169" s="14"/>
      <c r="GMW169" s="14"/>
      <c r="GMX169" s="14"/>
      <c r="GMY169" s="14"/>
      <c r="GMZ169" s="14"/>
      <c r="GNA169" s="14"/>
      <c r="GNB169" s="14"/>
      <c r="GNC169" s="14"/>
      <c r="GND169" s="14"/>
      <c r="GNE169" s="14"/>
      <c r="GNF169" s="14"/>
      <c r="GNG169" s="14"/>
      <c r="GNH169" s="14"/>
      <c r="GNI169" s="14"/>
      <c r="GNJ169" s="14"/>
      <c r="GNK169" s="14"/>
      <c r="GNL169" s="14"/>
      <c r="GNM169" s="14"/>
      <c r="GNN169" s="14"/>
      <c r="GNO169" s="14"/>
      <c r="GNP169" s="14"/>
      <c r="GNQ169" s="14"/>
      <c r="GNR169" s="14"/>
      <c r="GNS169" s="14"/>
      <c r="GNT169" s="14"/>
      <c r="GNU169" s="14"/>
      <c r="GNV169" s="14"/>
      <c r="GNW169" s="14"/>
      <c r="GNX169" s="14"/>
      <c r="GNY169" s="14"/>
      <c r="GNZ169" s="14"/>
      <c r="GOA169" s="14"/>
      <c r="GOB169" s="14"/>
      <c r="GOC169" s="14"/>
      <c r="GOD169" s="14"/>
      <c r="GOE169" s="14"/>
      <c r="GOF169" s="14"/>
      <c r="GOG169" s="14"/>
      <c r="GOH169" s="14"/>
      <c r="GOI169" s="14"/>
      <c r="GOJ169" s="14"/>
      <c r="GOK169" s="14"/>
      <c r="GOL169" s="14"/>
      <c r="GOM169" s="14"/>
      <c r="GON169" s="14"/>
      <c r="GOO169" s="14"/>
      <c r="GOP169" s="14"/>
      <c r="GOQ169" s="14"/>
      <c r="GOR169" s="14"/>
      <c r="GOS169" s="14"/>
      <c r="GOT169" s="14"/>
      <c r="GOU169" s="14"/>
      <c r="GOV169" s="14"/>
      <c r="GOW169" s="14"/>
      <c r="GOX169" s="14"/>
      <c r="GOY169" s="14"/>
      <c r="GOZ169" s="14"/>
      <c r="GPA169" s="14"/>
      <c r="GPB169" s="14"/>
      <c r="GPC169" s="14"/>
      <c r="GPD169" s="14"/>
      <c r="GPE169" s="14"/>
      <c r="GPF169" s="14"/>
      <c r="GPG169" s="14"/>
      <c r="GPH169" s="14"/>
      <c r="GPI169" s="14"/>
      <c r="GPJ169" s="14"/>
      <c r="GPK169" s="14"/>
      <c r="GPL169" s="14"/>
      <c r="GPM169" s="14"/>
      <c r="GPN169" s="14"/>
      <c r="GPO169" s="14"/>
      <c r="GPP169" s="14"/>
      <c r="GPQ169" s="14"/>
      <c r="GPR169" s="14"/>
      <c r="GPS169" s="14"/>
      <c r="GPT169" s="14"/>
      <c r="GPU169" s="14"/>
      <c r="GPV169" s="14"/>
      <c r="GPW169" s="14"/>
      <c r="GPX169" s="14"/>
      <c r="GPY169" s="14"/>
      <c r="GPZ169" s="14"/>
      <c r="GQA169" s="14"/>
      <c r="GQB169" s="14"/>
      <c r="GQC169" s="14"/>
      <c r="GQD169" s="14"/>
      <c r="GQE169" s="14"/>
      <c r="GQF169" s="14"/>
      <c r="GQG169" s="14"/>
      <c r="GQH169" s="14"/>
      <c r="GQI169" s="14"/>
      <c r="GQJ169" s="14"/>
      <c r="GQK169" s="14"/>
      <c r="GQL169" s="14"/>
      <c r="GQM169" s="14"/>
      <c r="GQN169" s="14"/>
      <c r="GQO169" s="14"/>
      <c r="GQP169" s="14"/>
      <c r="GQQ169" s="14"/>
      <c r="GQR169" s="14"/>
      <c r="GQS169" s="14"/>
      <c r="GQT169" s="14"/>
      <c r="GQU169" s="14"/>
      <c r="GQV169" s="14"/>
      <c r="GQW169" s="14"/>
      <c r="GQX169" s="14"/>
      <c r="GQY169" s="14"/>
      <c r="GQZ169" s="14"/>
      <c r="GRA169" s="14"/>
      <c r="GRB169" s="14"/>
      <c r="GRC169" s="14"/>
      <c r="GRD169" s="14"/>
      <c r="GRE169" s="14"/>
      <c r="GRF169" s="14"/>
      <c r="GRG169" s="14"/>
      <c r="GRH169" s="14"/>
      <c r="GRI169" s="14"/>
      <c r="GRJ169" s="14"/>
      <c r="GRK169" s="14"/>
      <c r="GRL169" s="14"/>
      <c r="GRM169" s="14"/>
      <c r="GRN169" s="14"/>
      <c r="GRO169" s="14"/>
      <c r="GRP169" s="14"/>
      <c r="GRQ169" s="14"/>
      <c r="GRR169" s="14"/>
      <c r="GRS169" s="14"/>
      <c r="GRT169" s="14"/>
      <c r="GRU169" s="14"/>
      <c r="GRV169" s="14"/>
      <c r="GRW169" s="14"/>
      <c r="GRX169" s="14"/>
      <c r="GRY169" s="14"/>
      <c r="GRZ169" s="14"/>
      <c r="GSA169" s="14"/>
      <c r="GSB169" s="14"/>
      <c r="GSC169" s="14"/>
      <c r="GSD169" s="14"/>
      <c r="GSE169" s="14"/>
      <c r="GSF169" s="14"/>
      <c r="GSG169" s="14"/>
      <c r="GSH169" s="14"/>
      <c r="GSI169" s="14"/>
      <c r="GSJ169" s="14"/>
      <c r="GSK169" s="14"/>
      <c r="GSL169" s="14"/>
      <c r="GSM169" s="14"/>
      <c r="GSN169" s="14"/>
      <c r="GSO169" s="14"/>
      <c r="GSP169" s="14"/>
      <c r="GSQ169" s="14"/>
      <c r="GSR169" s="14"/>
      <c r="GSS169" s="14"/>
      <c r="GST169" s="14"/>
      <c r="GSU169" s="14"/>
      <c r="GSV169" s="14"/>
      <c r="GSW169" s="14"/>
      <c r="GSX169" s="14"/>
      <c r="GSY169" s="14"/>
      <c r="GSZ169" s="14"/>
      <c r="GTA169" s="14"/>
      <c r="GTB169" s="14"/>
      <c r="GTC169" s="14"/>
      <c r="GTD169" s="14"/>
      <c r="GTE169" s="14"/>
      <c r="GTF169" s="14"/>
      <c r="GTG169" s="14"/>
      <c r="GTH169" s="14"/>
      <c r="GTI169" s="14"/>
      <c r="GTJ169" s="14"/>
      <c r="GTK169" s="14"/>
      <c r="GTL169" s="14"/>
      <c r="GTM169" s="14"/>
      <c r="GTN169" s="14"/>
      <c r="GTO169" s="14"/>
      <c r="GTP169" s="14"/>
      <c r="GTQ169" s="14"/>
      <c r="GTR169" s="14"/>
      <c r="GTS169" s="14"/>
      <c r="GTT169" s="14"/>
      <c r="GTU169" s="14"/>
      <c r="GTV169" s="14"/>
      <c r="GTW169" s="14"/>
      <c r="GTX169" s="14"/>
      <c r="GTY169" s="14"/>
      <c r="GTZ169" s="14"/>
      <c r="GUA169" s="14"/>
      <c r="GUB169" s="14"/>
      <c r="GUC169" s="14"/>
      <c r="GUD169" s="14"/>
      <c r="GUE169" s="14"/>
      <c r="GUF169" s="14"/>
      <c r="GUG169" s="14"/>
      <c r="GUH169" s="14"/>
      <c r="GUI169" s="14"/>
      <c r="GUJ169" s="14"/>
      <c r="GUK169" s="14"/>
      <c r="GUL169" s="14"/>
      <c r="GUM169" s="14"/>
      <c r="GUN169" s="14"/>
      <c r="GUO169" s="14"/>
      <c r="GUP169" s="14"/>
      <c r="GUQ169" s="14"/>
      <c r="GUR169" s="14"/>
      <c r="GUS169" s="14"/>
      <c r="GUT169" s="14"/>
      <c r="GUU169" s="14"/>
      <c r="GUV169" s="14"/>
      <c r="GUW169" s="14"/>
      <c r="GUX169" s="14"/>
      <c r="GUY169" s="14"/>
      <c r="GUZ169" s="14"/>
      <c r="GVA169" s="14"/>
      <c r="GVB169" s="14"/>
      <c r="GVC169" s="14"/>
      <c r="GVD169" s="14"/>
      <c r="GVE169" s="14"/>
      <c r="GVF169" s="14"/>
      <c r="GVG169" s="14"/>
      <c r="GVH169" s="14"/>
      <c r="GVI169" s="14"/>
      <c r="GVJ169" s="14"/>
      <c r="GVK169" s="14"/>
      <c r="GVL169" s="14"/>
      <c r="GVM169" s="14"/>
      <c r="GVN169" s="14"/>
      <c r="GVO169" s="14"/>
      <c r="GVP169" s="14"/>
      <c r="GVQ169" s="14"/>
      <c r="GVR169" s="14"/>
      <c r="GVS169" s="14"/>
      <c r="GVT169" s="14"/>
      <c r="GVU169" s="14"/>
      <c r="GVV169" s="14"/>
      <c r="GVW169" s="14"/>
      <c r="GVX169" s="14"/>
      <c r="GVY169" s="14"/>
      <c r="GVZ169" s="14"/>
      <c r="GWA169" s="14"/>
      <c r="GWB169" s="14"/>
      <c r="GWC169" s="14"/>
      <c r="GWD169" s="14"/>
      <c r="GWE169" s="14"/>
      <c r="GWF169" s="14"/>
      <c r="GWG169" s="14"/>
      <c r="GWH169" s="14"/>
      <c r="GWI169" s="14"/>
      <c r="GWJ169" s="14"/>
      <c r="GWK169" s="14"/>
      <c r="GWL169" s="14"/>
      <c r="GWM169" s="14"/>
      <c r="GWN169" s="14"/>
      <c r="GWO169" s="14"/>
      <c r="GWP169" s="14"/>
      <c r="GWQ169" s="14"/>
      <c r="GWR169" s="14"/>
      <c r="GWS169" s="14"/>
      <c r="GWT169" s="14"/>
      <c r="GWU169" s="14"/>
      <c r="GWV169" s="14"/>
      <c r="GWW169" s="14"/>
      <c r="GWX169" s="14"/>
      <c r="GWY169" s="14"/>
      <c r="GWZ169" s="14"/>
      <c r="GXA169" s="14"/>
      <c r="GXB169" s="14"/>
      <c r="GXC169" s="14"/>
      <c r="GXD169" s="14"/>
      <c r="GXE169" s="14"/>
      <c r="GXF169" s="14"/>
      <c r="GXG169" s="14"/>
      <c r="GXH169" s="14"/>
      <c r="GXI169" s="14"/>
      <c r="GXJ169" s="14"/>
      <c r="GXK169" s="14"/>
      <c r="GXL169" s="14"/>
      <c r="GXM169" s="14"/>
      <c r="GXN169" s="14"/>
      <c r="GXO169" s="14"/>
      <c r="GXP169" s="14"/>
      <c r="GXQ169" s="14"/>
      <c r="GXR169" s="14"/>
      <c r="GXS169" s="14"/>
      <c r="GXT169" s="14"/>
      <c r="GXU169" s="14"/>
      <c r="GXV169" s="14"/>
      <c r="GXW169" s="14"/>
      <c r="GXX169" s="14"/>
      <c r="GXY169" s="14"/>
      <c r="GXZ169" s="14"/>
      <c r="GYA169" s="14"/>
      <c r="GYB169" s="14"/>
      <c r="GYC169" s="14"/>
      <c r="GYD169" s="14"/>
      <c r="GYE169" s="14"/>
      <c r="GYF169" s="14"/>
      <c r="GYG169" s="14"/>
      <c r="GYH169" s="14"/>
      <c r="GYI169" s="14"/>
      <c r="GYJ169" s="14"/>
      <c r="GYK169" s="14"/>
      <c r="GYL169" s="14"/>
      <c r="GYM169" s="14"/>
      <c r="GYN169" s="14"/>
      <c r="GYO169" s="14"/>
      <c r="GYP169" s="14"/>
      <c r="GYQ169" s="14"/>
      <c r="GYR169" s="14"/>
      <c r="GYS169" s="14"/>
      <c r="GYT169" s="14"/>
      <c r="GYU169" s="14"/>
      <c r="GYV169" s="14"/>
      <c r="GYW169" s="14"/>
      <c r="GYX169" s="14"/>
      <c r="GYY169" s="14"/>
      <c r="GYZ169" s="14"/>
      <c r="GZA169" s="14"/>
      <c r="GZB169" s="14"/>
      <c r="GZC169" s="14"/>
      <c r="GZD169" s="14"/>
      <c r="GZE169" s="14"/>
      <c r="GZF169" s="14"/>
      <c r="GZG169" s="14"/>
      <c r="GZH169" s="14"/>
      <c r="GZI169" s="14"/>
      <c r="GZJ169" s="14"/>
      <c r="GZK169" s="14"/>
      <c r="GZL169" s="14"/>
      <c r="GZM169" s="14"/>
      <c r="GZN169" s="14"/>
      <c r="GZO169" s="14"/>
      <c r="GZP169" s="14"/>
      <c r="GZQ169" s="14"/>
      <c r="GZR169" s="14"/>
      <c r="GZS169" s="14"/>
      <c r="GZT169" s="14"/>
      <c r="GZU169" s="14"/>
      <c r="GZV169" s="14"/>
      <c r="GZW169" s="14"/>
      <c r="GZX169" s="14"/>
      <c r="GZY169" s="14"/>
      <c r="GZZ169" s="14"/>
      <c r="HAA169" s="14"/>
      <c r="HAB169" s="14"/>
      <c r="HAC169" s="14"/>
      <c r="HAD169" s="14"/>
      <c r="HAE169" s="14"/>
      <c r="HAF169" s="14"/>
      <c r="HAG169" s="14"/>
      <c r="HAH169" s="14"/>
      <c r="HAI169" s="14"/>
      <c r="HAJ169" s="14"/>
      <c r="HAK169" s="14"/>
      <c r="HAL169" s="14"/>
      <c r="HAM169" s="14"/>
      <c r="HAN169" s="14"/>
      <c r="HAO169" s="14"/>
      <c r="HAP169" s="14"/>
      <c r="HAQ169" s="14"/>
      <c r="HAR169" s="14"/>
      <c r="HAS169" s="14"/>
      <c r="HAT169" s="14"/>
      <c r="HAU169" s="14"/>
      <c r="HAV169" s="14"/>
      <c r="HAW169" s="14"/>
      <c r="HAX169" s="14"/>
      <c r="HAY169" s="14"/>
      <c r="HAZ169" s="14"/>
      <c r="HBA169" s="14"/>
      <c r="HBB169" s="14"/>
      <c r="HBC169" s="14"/>
      <c r="HBD169" s="14"/>
      <c r="HBE169" s="14"/>
      <c r="HBF169" s="14"/>
      <c r="HBG169" s="14"/>
      <c r="HBH169" s="14"/>
      <c r="HBI169" s="14"/>
      <c r="HBJ169" s="14"/>
      <c r="HBK169" s="14"/>
      <c r="HBL169" s="14"/>
      <c r="HBM169" s="14"/>
      <c r="HBN169" s="14"/>
      <c r="HBO169" s="14"/>
      <c r="HBP169" s="14"/>
      <c r="HBQ169" s="14"/>
      <c r="HBR169" s="14"/>
      <c r="HBS169" s="14"/>
      <c r="HBT169" s="14"/>
      <c r="HBU169" s="14"/>
      <c r="HBV169" s="14"/>
      <c r="HBW169" s="14"/>
      <c r="HBX169" s="14"/>
      <c r="HBY169" s="14"/>
      <c r="HBZ169" s="14"/>
      <c r="HCA169" s="14"/>
      <c r="HCB169" s="14"/>
      <c r="HCC169" s="14"/>
      <c r="HCD169" s="14"/>
      <c r="HCE169" s="14"/>
      <c r="HCF169" s="14"/>
      <c r="HCG169" s="14"/>
      <c r="HCH169" s="14"/>
      <c r="HCI169" s="14"/>
      <c r="HCJ169" s="14"/>
      <c r="HCK169" s="14"/>
      <c r="HCL169" s="14"/>
      <c r="HCM169" s="14"/>
      <c r="HCN169" s="14"/>
      <c r="HCO169" s="14"/>
      <c r="HCP169" s="14"/>
      <c r="HCQ169" s="14"/>
      <c r="HCR169" s="14"/>
      <c r="HCS169" s="14"/>
      <c r="HCT169" s="14"/>
      <c r="HCU169" s="14"/>
      <c r="HCV169" s="14"/>
      <c r="HCW169" s="14"/>
      <c r="HCX169" s="14"/>
      <c r="HCY169" s="14"/>
      <c r="HCZ169" s="14"/>
      <c r="HDA169" s="14"/>
      <c r="HDB169" s="14"/>
      <c r="HDC169" s="14"/>
      <c r="HDD169" s="14"/>
      <c r="HDE169" s="14"/>
      <c r="HDF169" s="14"/>
      <c r="HDG169" s="14"/>
      <c r="HDH169" s="14"/>
      <c r="HDI169" s="14"/>
      <c r="HDJ169" s="14"/>
      <c r="HDK169" s="14"/>
      <c r="HDL169" s="14"/>
      <c r="HDM169" s="14"/>
      <c r="HDN169" s="14"/>
      <c r="HDO169" s="14"/>
      <c r="HDP169" s="14"/>
      <c r="HDQ169" s="14"/>
      <c r="HDR169" s="14"/>
      <c r="HDS169" s="14"/>
      <c r="HDT169" s="14"/>
      <c r="HDU169" s="14"/>
      <c r="HDV169" s="14"/>
      <c r="HDW169" s="14"/>
      <c r="HDX169" s="14"/>
      <c r="HDY169" s="14"/>
      <c r="HDZ169" s="14"/>
      <c r="HEA169" s="14"/>
      <c r="HEB169" s="14"/>
      <c r="HEC169" s="14"/>
      <c r="HED169" s="14"/>
      <c r="HEE169" s="14"/>
      <c r="HEF169" s="14"/>
      <c r="HEG169" s="14"/>
      <c r="HEH169" s="14"/>
      <c r="HEI169" s="14"/>
      <c r="HEJ169" s="14"/>
      <c r="HEK169" s="14"/>
      <c r="HEL169" s="14"/>
      <c r="HEM169" s="14"/>
      <c r="HEN169" s="14"/>
      <c r="HEO169" s="14"/>
      <c r="HEP169" s="14"/>
      <c r="HEQ169" s="14"/>
      <c r="HER169" s="14"/>
      <c r="HES169" s="14"/>
      <c r="HET169" s="14"/>
      <c r="HEU169" s="14"/>
      <c r="HEV169" s="14"/>
      <c r="HEW169" s="14"/>
      <c r="HEX169" s="14"/>
      <c r="HEY169" s="14"/>
      <c r="HEZ169" s="14"/>
      <c r="HFA169" s="14"/>
      <c r="HFB169" s="14"/>
      <c r="HFC169" s="14"/>
      <c r="HFD169" s="14"/>
      <c r="HFE169" s="14"/>
      <c r="HFF169" s="14"/>
      <c r="HFG169" s="14"/>
      <c r="HFH169" s="14"/>
      <c r="HFI169" s="14"/>
      <c r="HFJ169" s="14"/>
      <c r="HFK169" s="14"/>
      <c r="HFL169" s="14"/>
      <c r="HFM169" s="14"/>
      <c r="HFN169" s="14"/>
      <c r="HFO169" s="14"/>
      <c r="HFP169" s="14"/>
      <c r="HFQ169" s="14"/>
      <c r="HFR169" s="14"/>
      <c r="HFS169" s="14"/>
      <c r="HFT169" s="14"/>
      <c r="HFU169" s="14"/>
      <c r="HFV169" s="14"/>
      <c r="HFW169" s="14"/>
      <c r="HFX169" s="14"/>
      <c r="HFY169" s="14"/>
      <c r="HFZ169" s="14"/>
      <c r="HGA169" s="14"/>
      <c r="HGB169" s="14"/>
      <c r="HGC169" s="14"/>
      <c r="HGD169" s="14"/>
      <c r="HGE169" s="14"/>
      <c r="HGF169" s="14"/>
      <c r="HGG169" s="14"/>
      <c r="HGH169" s="14"/>
      <c r="HGI169" s="14"/>
      <c r="HGJ169" s="14"/>
      <c r="HGK169" s="14"/>
      <c r="HGL169" s="14"/>
      <c r="HGM169" s="14"/>
      <c r="HGN169" s="14"/>
      <c r="HGO169" s="14"/>
      <c r="HGP169" s="14"/>
      <c r="HGQ169" s="14"/>
      <c r="HGR169" s="14"/>
      <c r="HGS169" s="14"/>
      <c r="HGT169" s="14"/>
      <c r="HGU169" s="14"/>
      <c r="HGV169" s="14"/>
      <c r="HGW169" s="14"/>
      <c r="HGX169" s="14"/>
      <c r="HGY169" s="14"/>
      <c r="HGZ169" s="14"/>
      <c r="HHA169" s="14"/>
      <c r="HHB169" s="14"/>
      <c r="HHC169" s="14"/>
      <c r="HHD169" s="14"/>
      <c r="HHE169" s="14"/>
      <c r="HHF169" s="14"/>
      <c r="HHG169" s="14"/>
      <c r="HHH169" s="14"/>
      <c r="HHI169" s="14"/>
      <c r="HHJ169" s="14"/>
      <c r="HHK169" s="14"/>
      <c r="HHL169" s="14"/>
      <c r="HHM169" s="14"/>
      <c r="HHN169" s="14"/>
      <c r="HHO169" s="14"/>
      <c r="HHP169" s="14"/>
      <c r="HHQ169" s="14"/>
      <c r="HHR169" s="14"/>
      <c r="HHS169" s="14"/>
      <c r="HHT169" s="14"/>
      <c r="HHU169" s="14"/>
      <c r="HHV169" s="14"/>
      <c r="HHW169" s="14"/>
      <c r="HHX169" s="14"/>
      <c r="HHY169" s="14"/>
      <c r="HHZ169" s="14"/>
      <c r="HIA169" s="14"/>
      <c r="HIB169" s="14"/>
      <c r="HIC169" s="14"/>
      <c r="HID169" s="14"/>
      <c r="HIE169" s="14"/>
      <c r="HIF169" s="14"/>
      <c r="HIG169" s="14"/>
      <c r="HIH169" s="14"/>
      <c r="HII169" s="14"/>
      <c r="HIJ169" s="14"/>
      <c r="HIK169" s="14"/>
      <c r="HIL169" s="14"/>
      <c r="HIM169" s="14"/>
      <c r="HIN169" s="14"/>
      <c r="HIO169" s="14"/>
      <c r="HIP169" s="14"/>
      <c r="HIQ169" s="14"/>
      <c r="HIR169" s="14"/>
      <c r="HIS169" s="14"/>
      <c r="HIT169" s="14"/>
      <c r="HIU169" s="14"/>
      <c r="HIV169" s="14"/>
      <c r="HIW169" s="14"/>
      <c r="HIX169" s="14"/>
      <c r="HIY169" s="14"/>
      <c r="HIZ169" s="14"/>
      <c r="HJA169" s="14"/>
      <c r="HJB169" s="14"/>
      <c r="HJC169" s="14"/>
      <c r="HJD169" s="14"/>
      <c r="HJE169" s="14"/>
      <c r="HJF169" s="14"/>
      <c r="HJG169" s="14"/>
      <c r="HJH169" s="14"/>
      <c r="HJI169" s="14"/>
      <c r="HJJ169" s="14"/>
      <c r="HJK169" s="14"/>
      <c r="HJL169" s="14"/>
      <c r="HJM169" s="14"/>
      <c r="HJN169" s="14"/>
      <c r="HJO169" s="14"/>
      <c r="HJP169" s="14"/>
      <c r="HJQ169" s="14"/>
      <c r="HJR169" s="14"/>
      <c r="HJS169" s="14"/>
      <c r="HJT169" s="14"/>
      <c r="HJU169" s="14"/>
      <c r="HJV169" s="14"/>
      <c r="HJW169" s="14"/>
      <c r="HJX169" s="14"/>
      <c r="HJY169" s="14"/>
      <c r="HJZ169" s="14"/>
      <c r="HKA169" s="14"/>
      <c r="HKB169" s="14"/>
      <c r="HKC169" s="14"/>
      <c r="HKD169" s="14"/>
      <c r="HKE169" s="14"/>
      <c r="HKF169" s="14"/>
      <c r="HKG169" s="14"/>
      <c r="HKH169" s="14"/>
      <c r="HKI169" s="14"/>
      <c r="HKJ169" s="14"/>
      <c r="HKK169" s="14"/>
      <c r="HKL169" s="14"/>
      <c r="HKM169" s="14"/>
      <c r="HKN169" s="14"/>
      <c r="HKO169" s="14"/>
      <c r="HKP169" s="14"/>
      <c r="HKQ169" s="14"/>
      <c r="HKR169" s="14"/>
      <c r="HKS169" s="14"/>
      <c r="HKT169" s="14"/>
      <c r="HKU169" s="14"/>
      <c r="HKV169" s="14"/>
      <c r="HKW169" s="14"/>
      <c r="HKX169" s="14"/>
      <c r="HKY169" s="14"/>
      <c r="HKZ169" s="14"/>
      <c r="HLA169" s="14"/>
      <c r="HLB169" s="14"/>
      <c r="HLC169" s="14"/>
      <c r="HLD169" s="14"/>
      <c r="HLE169" s="14"/>
      <c r="HLF169" s="14"/>
      <c r="HLG169" s="14"/>
      <c r="HLH169" s="14"/>
      <c r="HLI169" s="14"/>
      <c r="HLJ169" s="14"/>
      <c r="HLK169" s="14"/>
      <c r="HLL169" s="14"/>
      <c r="HLM169" s="14"/>
      <c r="HLN169" s="14"/>
      <c r="HLO169" s="14"/>
      <c r="HLP169" s="14"/>
      <c r="HLQ169" s="14"/>
      <c r="HLR169" s="14"/>
      <c r="HLS169" s="14"/>
      <c r="HLT169" s="14"/>
      <c r="HLU169" s="14"/>
      <c r="HLV169" s="14"/>
      <c r="HLW169" s="14"/>
      <c r="HLX169" s="14"/>
      <c r="HLY169" s="14"/>
      <c r="HLZ169" s="14"/>
      <c r="HMA169" s="14"/>
      <c r="HMB169" s="14"/>
      <c r="HMC169" s="14"/>
      <c r="HMD169" s="14"/>
      <c r="HME169" s="14"/>
      <c r="HMF169" s="14"/>
      <c r="HMG169" s="14"/>
      <c r="HMH169" s="14"/>
      <c r="HMI169" s="14"/>
      <c r="HMJ169" s="14"/>
      <c r="HMK169" s="14"/>
      <c r="HML169" s="14"/>
      <c r="HMM169" s="14"/>
      <c r="HMN169" s="14"/>
      <c r="HMO169" s="14"/>
      <c r="HMP169" s="14"/>
      <c r="HMQ169" s="14"/>
      <c r="HMR169" s="14"/>
      <c r="HMS169" s="14"/>
      <c r="HMT169" s="14"/>
      <c r="HMU169" s="14"/>
      <c r="HMV169" s="14"/>
      <c r="HMW169" s="14"/>
      <c r="HMX169" s="14"/>
      <c r="HMY169" s="14"/>
      <c r="HMZ169" s="14"/>
      <c r="HNA169" s="14"/>
      <c r="HNB169" s="14"/>
      <c r="HNC169" s="14"/>
      <c r="HND169" s="14"/>
      <c r="HNE169" s="14"/>
      <c r="HNF169" s="14"/>
      <c r="HNG169" s="14"/>
      <c r="HNH169" s="14"/>
      <c r="HNI169" s="14"/>
      <c r="HNJ169" s="14"/>
      <c r="HNK169" s="14"/>
      <c r="HNL169" s="14"/>
      <c r="HNM169" s="14"/>
      <c r="HNN169" s="14"/>
      <c r="HNO169" s="14"/>
      <c r="HNP169" s="14"/>
      <c r="HNQ169" s="14"/>
      <c r="HNR169" s="14"/>
      <c r="HNS169" s="14"/>
      <c r="HNT169" s="14"/>
      <c r="HNU169" s="14"/>
      <c r="HNV169" s="14"/>
      <c r="HNW169" s="14"/>
      <c r="HNX169" s="14"/>
      <c r="HNY169" s="14"/>
      <c r="HNZ169" s="14"/>
      <c r="HOA169" s="14"/>
      <c r="HOB169" s="14"/>
      <c r="HOC169" s="14"/>
      <c r="HOD169" s="14"/>
      <c r="HOE169" s="14"/>
      <c r="HOF169" s="14"/>
      <c r="HOG169" s="14"/>
      <c r="HOH169" s="14"/>
      <c r="HOI169" s="14"/>
      <c r="HOJ169" s="14"/>
      <c r="HOK169" s="14"/>
      <c r="HOL169" s="14"/>
      <c r="HOM169" s="14"/>
      <c r="HON169" s="14"/>
      <c r="HOO169" s="14"/>
      <c r="HOP169" s="14"/>
      <c r="HOQ169" s="14"/>
      <c r="HOR169" s="14"/>
      <c r="HOS169" s="14"/>
      <c r="HOT169" s="14"/>
      <c r="HOU169" s="14"/>
      <c r="HOV169" s="14"/>
      <c r="HOW169" s="14"/>
      <c r="HOX169" s="14"/>
      <c r="HOY169" s="14"/>
      <c r="HOZ169" s="14"/>
      <c r="HPA169" s="14"/>
      <c r="HPB169" s="14"/>
      <c r="HPC169" s="14"/>
      <c r="HPD169" s="14"/>
      <c r="HPE169" s="14"/>
      <c r="HPF169" s="14"/>
      <c r="HPG169" s="14"/>
      <c r="HPH169" s="14"/>
      <c r="HPI169" s="14"/>
      <c r="HPJ169" s="14"/>
      <c r="HPK169" s="14"/>
      <c r="HPL169" s="14"/>
      <c r="HPM169" s="14"/>
      <c r="HPN169" s="14"/>
      <c r="HPO169" s="14"/>
      <c r="HPP169" s="14"/>
      <c r="HPQ169" s="14"/>
      <c r="HPR169" s="14"/>
      <c r="HPS169" s="14"/>
      <c r="HPT169" s="14"/>
      <c r="HPU169" s="14"/>
      <c r="HPV169" s="14"/>
      <c r="HPW169" s="14"/>
      <c r="HPX169" s="14"/>
      <c r="HPY169" s="14"/>
      <c r="HPZ169" s="14"/>
      <c r="HQA169" s="14"/>
      <c r="HQB169" s="14"/>
      <c r="HQC169" s="14"/>
      <c r="HQD169" s="14"/>
      <c r="HQE169" s="14"/>
      <c r="HQF169" s="14"/>
      <c r="HQG169" s="14"/>
      <c r="HQH169" s="14"/>
      <c r="HQI169" s="14"/>
      <c r="HQJ169" s="14"/>
      <c r="HQK169" s="14"/>
      <c r="HQL169" s="14"/>
      <c r="HQM169" s="14"/>
      <c r="HQN169" s="14"/>
      <c r="HQO169" s="14"/>
      <c r="HQP169" s="14"/>
      <c r="HQQ169" s="14"/>
      <c r="HQR169" s="14"/>
      <c r="HQS169" s="14"/>
      <c r="HQT169" s="14"/>
      <c r="HQU169" s="14"/>
      <c r="HQV169" s="14"/>
      <c r="HQW169" s="14"/>
      <c r="HQX169" s="14"/>
      <c r="HQY169" s="14"/>
      <c r="HQZ169" s="14"/>
      <c r="HRA169" s="14"/>
      <c r="HRB169" s="14"/>
      <c r="HRC169" s="14"/>
      <c r="HRD169" s="14"/>
      <c r="HRE169" s="14"/>
      <c r="HRF169" s="14"/>
      <c r="HRG169" s="14"/>
      <c r="HRH169" s="14"/>
      <c r="HRI169" s="14"/>
      <c r="HRJ169" s="14"/>
      <c r="HRK169" s="14"/>
      <c r="HRL169" s="14"/>
      <c r="HRM169" s="14"/>
      <c r="HRN169" s="14"/>
      <c r="HRO169" s="14"/>
      <c r="HRP169" s="14"/>
      <c r="HRQ169" s="14"/>
      <c r="HRR169" s="14"/>
      <c r="HRS169" s="14"/>
      <c r="HRT169" s="14"/>
      <c r="HRU169" s="14"/>
      <c r="HRV169" s="14"/>
      <c r="HRW169" s="14"/>
      <c r="HRX169" s="14"/>
      <c r="HRY169" s="14"/>
      <c r="HRZ169" s="14"/>
      <c r="HSA169" s="14"/>
      <c r="HSB169" s="14"/>
      <c r="HSC169" s="14"/>
      <c r="HSD169" s="14"/>
      <c r="HSE169" s="14"/>
      <c r="HSF169" s="14"/>
      <c r="HSG169" s="14"/>
      <c r="HSH169" s="14"/>
      <c r="HSI169" s="14"/>
      <c r="HSJ169" s="14"/>
      <c r="HSK169" s="14"/>
      <c r="HSL169" s="14"/>
      <c r="HSM169" s="14"/>
      <c r="HSN169" s="14"/>
      <c r="HSO169" s="14"/>
      <c r="HSP169" s="14"/>
      <c r="HSQ169" s="14"/>
      <c r="HSR169" s="14"/>
      <c r="HSS169" s="14"/>
      <c r="HST169" s="14"/>
      <c r="HSU169" s="14"/>
      <c r="HSV169" s="14"/>
      <c r="HSW169" s="14"/>
      <c r="HSX169" s="14"/>
      <c r="HSY169" s="14"/>
      <c r="HSZ169" s="14"/>
      <c r="HTA169" s="14"/>
      <c r="HTB169" s="14"/>
      <c r="HTC169" s="14"/>
      <c r="HTD169" s="14"/>
      <c r="HTE169" s="14"/>
      <c r="HTF169" s="14"/>
      <c r="HTG169" s="14"/>
      <c r="HTH169" s="14"/>
      <c r="HTI169" s="14"/>
      <c r="HTJ169" s="14"/>
      <c r="HTK169" s="14"/>
      <c r="HTL169" s="14"/>
      <c r="HTM169" s="14"/>
      <c r="HTN169" s="14"/>
      <c r="HTO169" s="14"/>
      <c r="HTP169" s="14"/>
      <c r="HTQ169" s="14"/>
      <c r="HTR169" s="14"/>
      <c r="HTS169" s="14"/>
      <c r="HTT169" s="14"/>
      <c r="HTU169" s="14"/>
      <c r="HTV169" s="14"/>
      <c r="HTW169" s="14"/>
      <c r="HTX169" s="14"/>
      <c r="HTY169" s="14"/>
      <c r="HTZ169" s="14"/>
      <c r="HUA169" s="14"/>
      <c r="HUB169" s="14"/>
      <c r="HUC169" s="14"/>
      <c r="HUD169" s="14"/>
      <c r="HUE169" s="14"/>
      <c r="HUF169" s="14"/>
      <c r="HUG169" s="14"/>
      <c r="HUH169" s="14"/>
      <c r="HUI169" s="14"/>
      <c r="HUJ169" s="14"/>
      <c r="HUK169" s="14"/>
      <c r="HUL169" s="14"/>
      <c r="HUM169" s="14"/>
      <c r="HUN169" s="14"/>
      <c r="HUO169" s="14"/>
      <c r="HUP169" s="14"/>
      <c r="HUQ169" s="14"/>
      <c r="HUR169" s="14"/>
      <c r="HUS169" s="14"/>
      <c r="HUT169" s="14"/>
      <c r="HUU169" s="14"/>
      <c r="HUV169" s="14"/>
      <c r="HUW169" s="14"/>
      <c r="HUX169" s="14"/>
      <c r="HUY169" s="14"/>
      <c r="HUZ169" s="14"/>
      <c r="HVA169" s="14"/>
      <c r="HVB169" s="14"/>
      <c r="HVC169" s="14"/>
      <c r="HVD169" s="14"/>
      <c r="HVE169" s="14"/>
      <c r="HVF169" s="14"/>
      <c r="HVG169" s="14"/>
      <c r="HVH169" s="14"/>
      <c r="HVI169" s="14"/>
      <c r="HVJ169" s="14"/>
      <c r="HVK169" s="14"/>
      <c r="HVL169" s="14"/>
      <c r="HVM169" s="14"/>
      <c r="HVN169" s="14"/>
      <c r="HVO169" s="14"/>
      <c r="HVP169" s="14"/>
      <c r="HVQ169" s="14"/>
      <c r="HVR169" s="14"/>
      <c r="HVS169" s="14"/>
      <c r="HVT169" s="14"/>
      <c r="HVU169" s="14"/>
      <c r="HVV169" s="14"/>
      <c r="HVW169" s="14"/>
      <c r="HVX169" s="14"/>
      <c r="HVY169" s="14"/>
      <c r="HVZ169" s="14"/>
      <c r="HWA169" s="14"/>
      <c r="HWB169" s="14"/>
      <c r="HWC169" s="14"/>
      <c r="HWD169" s="14"/>
      <c r="HWE169" s="14"/>
      <c r="HWF169" s="14"/>
      <c r="HWG169" s="14"/>
      <c r="HWH169" s="14"/>
      <c r="HWI169" s="14"/>
      <c r="HWJ169" s="14"/>
      <c r="HWK169" s="14"/>
      <c r="HWL169" s="14"/>
      <c r="HWM169" s="14"/>
      <c r="HWN169" s="14"/>
      <c r="HWO169" s="14"/>
      <c r="HWP169" s="14"/>
      <c r="HWQ169" s="14"/>
      <c r="HWR169" s="14"/>
      <c r="HWS169" s="14"/>
      <c r="HWT169" s="14"/>
      <c r="HWU169" s="14"/>
      <c r="HWV169" s="14"/>
      <c r="HWW169" s="14"/>
      <c r="HWX169" s="14"/>
      <c r="HWY169" s="14"/>
      <c r="HWZ169" s="14"/>
      <c r="HXA169" s="14"/>
      <c r="HXB169" s="14"/>
      <c r="HXC169" s="14"/>
      <c r="HXD169" s="14"/>
      <c r="HXE169" s="14"/>
      <c r="HXF169" s="14"/>
      <c r="HXG169" s="14"/>
      <c r="HXH169" s="14"/>
      <c r="HXI169" s="14"/>
      <c r="HXJ169" s="14"/>
      <c r="HXK169" s="14"/>
      <c r="HXL169" s="14"/>
      <c r="HXM169" s="14"/>
      <c r="HXN169" s="14"/>
      <c r="HXO169" s="14"/>
      <c r="HXP169" s="14"/>
      <c r="HXQ169" s="14"/>
      <c r="HXR169" s="14"/>
      <c r="HXS169" s="14"/>
      <c r="HXT169" s="14"/>
      <c r="HXU169" s="14"/>
      <c r="HXV169" s="14"/>
      <c r="HXW169" s="14"/>
      <c r="HXX169" s="14"/>
      <c r="HXY169" s="14"/>
      <c r="HXZ169" s="14"/>
      <c r="HYA169" s="14"/>
      <c r="HYB169" s="14"/>
      <c r="HYC169" s="14"/>
      <c r="HYD169" s="14"/>
      <c r="HYE169" s="14"/>
      <c r="HYF169" s="14"/>
      <c r="HYG169" s="14"/>
      <c r="HYH169" s="14"/>
      <c r="HYI169" s="14"/>
      <c r="HYJ169" s="14"/>
      <c r="HYK169" s="14"/>
      <c r="HYL169" s="14"/>
      <c r="HYM169" s="14"/>
      <c r="HYN169" s="14"/>
      <c r="HYO169" s="14"/>
      <c r="HYP169" s="14"/>
      <c r="HYQ169" s="14"/>
      <c r="HYR169" s="14"/>
      <c r="HYS169" s="14"/>
      <c r="HYT169" s="14"/>
      <c r="HYU169" s="14"/>
      <c r="HYV169" s="14"/>
      <c r="HYW169" s="14"/>
      <c r="HYX169" s="14"/>
      <c r="HYY169" s="14"/>
      <c r="HYZ169" s="14"/>
      <c r="HZA169" s="14"/>
      <c r="HZB169" s="14"/>
      <c r="HZC169" s="14"/>
      <c r="HZD169" s="14"/>
      <c r="HZE169" s="14"/>
      <c r="HZF169" s="14"/>
      <c r="HZG169" s="14"/>
      <c r="HZH169" s="14"/>
      <c r="HZI169" s="14"/>
      <c r="HZJ169" s="14"/>
      <c r="HZK169" s="14"/>
      <c r="HZL169" s="14"/>
      <c r="HZM169" s="14"/>
      <c r="HZN169" s="14"/>
      <c r="HZO169" s="14"/>
      <c r="HZP169" s="14"/>
      <c r="HZQ169" s="14"/>
      <c r="HZR169" s="14"/>
      <c r="HZS169" s="14"/>
      <c r="HZT169" s="14"/>
      <c r="HZU169" s="14"/>
      <c r="HZV169" s="14"/>
      <c r="HZW169" s="14"/>
      <c r="HZX169" s="14"/>
      <c r="HZY169" s="14"/>
      <c r="HZZ169" s="14"/>
      <c r="IAA169" s="14"/>
      <c r="IAB169" s="14"/>
      <c r="IAC169" s="14"/>
      <c r="IAD169" s="14"/>
      <c r="IAE169" s="14"/>
      <c r="IAF169" s="14"/>
      <c r="IAG169" s="14"/>
      <c r="IAH169" s="14"/>
      <c r="IAI169" s="14"/>
      <c r="IAJ169" s="14"/>
      <c r="IAK169" s="14"/>
      <c r="IAL169" s="14"/>
      <c r="IAM169" s="14"/>
      <c r="IAN169" s="14"/>
      <c r="IAO169" s="14"/>
      <c r="IAP169" s="14"/>
      <c r="IAQ169" s="14"/>
      <c r="IAR169" s="14"/>
      <c r="IAS169" s="14"/>
      <c r="IAT169" s="14"/>
      <c r="IAU169" s="14"/>
      <c r="IAV169" s="14"/>
      <c r="IAW169" s="14"/>
      <c r="IAX169" s="14"/>
      <c r="IAY169" s="14"/>
      <c r="IAZ169" s="14"/>
      <c r="IBA169" s="14"/>
      <c r="IBB169" s="14"/>
      <c r="IBC169" s="14"/>
      <c r="IBD169" s="14"/>
      <c r="IBE169" s="14"/>
      <c r="IBF169" s="14"/>
      <c r="IBG169" s="14"/>
      <c r="IBH169" s="14"/>
      <c r="IBI169" s="14"/>
      <c r="IBJ169" s="14"/>
      <c r="IBK169" s="14"/>
      <c r="IBL169" s="14"/>
      <c r="IBM169" s="14"/>
      <c r="IBN169" s="14"/>
      <c r="IBO169" s="14"/>
      <c r="IBP169" s="14"/>
      <c r="IBQ169" s="14"/>
      <c r="IBR169" s="14"/>
      <c r="IBS169" s="14"/>
      <c r="IBT169" s="14"/>
      <c r="IBU169" s="14"/>
      <c r="IBV169" s="14"/>
      <c r="IBW169" s="14"/>
      <c r="IBX169" s="14"/>
      <c r="IBY169" s="14"/>
      <c r="IBZ169" s="14"/>
      <c r="ICA169" s="14"/>
      <c r="ICB169" s="14"/>
      <c r="ICC169" s="14"/>
      <c r="ICD169" s="14"/>
      <c r="ICE169" s="14"/>
      <c r="ICF169" s="14"/>
      <c r="ICG169" s="14"/>
      <c r="ICH169" s="14"/>
      <c r="ICI169" s="14"/>
      <c r="ICJ169" s="14"/>
      <c r="ICK169" s="14"/>
      <c r="ICL169" s="14"/>
      <c r="ICM169" s="14"/>
      <c r="ICN169" s="14"/>
      <c r="ICO169" s="14"/>
      <c r="ICP169" s="14"/>
      <c r="ICQ169" s="14"/>
      <c r="ICR169" s="14"/>
      <c r="ICS169" s="14"/>
      <c r="ICT169" s="14"/>
      <c r="ICU169" s="14"/>
      <c r="ICV169" s="14"/>
      <c r="ICW169" s="14"/>
      <c r="ICX169" s="14"/>
      <c r="ICY169" s="14"/>
      <c r="ICZ169" s="14"/>
      <c r="IDA169" s="14"/>
      <c r="IDB169" s="14"/>
      <c r="IDC169" s="14"/>
      <c r="IDD169" s="14"/>
      <c r="IDE169" s="14"/>
      <c r="IDF169" s="14"/>
      <c r="IDG169" s="14"/>
      <c r="IDH169" s="14"/>
      <c r="IDI169" s="14"/>
      <c r="IDJ169" s="14"/>
      <c r="IDK169" s="14"/>
      <c r="IDL169" s="14"/>
      <c r="IDM169" s="14"/>
      <c r="IDN169" s="14"/>
      <c r="IDO169" s="14"/>
      <c r="IDP169" s="14"/>
      <c r="IDQ169" s="14"/>
      <c r="IDR169" s="14"/>
      <c r="IDS169" s="14"/>
      <c r="IDT169" s="14"/>
      <c r="IDU169" s="14"/>
      <c r="IDV169" s="14"/>
      <c r="IDW169" s="14"/>
      <c r="IDX169" s="14"/>
      <c r="IDY169" s="14"/>
      <c r="IDZ169" s="14"/>
      <c r="IEA169" s="14"/>
      <c r="IEB169" s="14"/>
      <c r="IEC169" s="14"/>
      <c r="IED169" s="14"/>
      <c r="IEE169" s="14"/>
      <c r="IEF169" s="14"/>
      <c r="IEG169" s="14"/>
      <c r="IEH169" s="14"/>
      <c r="IEI169" s="14"/>
      <c r="IEJ169" s="14"/>
      <c r="IEK169" s="14"/>
      <c r="IEL169" s="14"/>
      <c r="IEM169" s="14"/>
      <c r="IEN169" s="14"/>
      <c r="IEO169" s="14"/>
      <c r="IEP169" s="14"/>
      <c r="IEQ169" s="14"/>
      <c r="IER169" s="14"/>
      <c r="IES169" s="14"/>
      <c r="IET169" s="14"/>
      <c r="IEU169" s="14"/>
      <c r="IEV169" s="14"/>
      <c r="IEW169" s="14"/>
      <c r="IEX169" s="14"/>
      <c r="IEY169" s="14"/>
      <c r="IEZ169" s="14"/>
      <c r="IFA169" s="14"/>
      <c r="IFB169" s="14"/>
      <c r="IFC169" s="14"/>
      <c r="IFD169" s="14"/>
      <c r="IFE169" s="14"/>
      <c r="IFF169" s="14"/>
      <c r="IFG169" s="14"/>
      <c r="IFH169" s="14"/>
      <c r="IFI169" s="14"/>
      <c r="IFJ169" s="14"/>
      <c r="IFK169" s="14"/>
      <c r="IFL169" s="14"/>
      <c r="IFM169" s="14"/>
      <c r="IFN169" s="14"/>
      <c r="IFO169" s="14"/>
      <c r="IFP169" s="14"/>
      <c r="IFQ169" s="14"/>
      <c r="IFR169" s="14"/>
      <c r="IFS169" s="14"/>
      <c r="IFT169" s="14"/>
      <c r="IFU169" s="14"/>
      <c r="IFV169" s="14"/>
      <c r="IFW169" s="14"/>
      <c r="IFX169" s="14"/>
      <c r="IFY169" s="14"/>
      <c r="IFZ169" s="14"/>
      <c r="IGA169" s="14"/>
      <c r="IGB169" s="14"/>
      <c r="IGC169" s="14"/>
      <c r="IGD169" s="14"/>
      <c r="IGE169" s="14"/>
      <c r="IGF169" s="14"/>
      <c r="IGG169" s="14"/>
      <c r="IGH169" s="14"/>
      <c r="IGI169" s="14"/>
      <c r="IGJ169" s="14"/>
      <c r="IGK169" s="14"/>
      <c r="IGL169" s="14"/>
      <c r="IGM169" s="14"/>
      <c r="IGN169" s="14"/>
      <c r="IGO169" s="14"/>
      <c r="IGP169" s="14"/>
      <c r="IGQ169" s="14"/>
      <c r="IGR169" s="14"/>
      <c r="IGS169" s="14"/>
      <c r="IGT169" s="14"/>
      <c r="IGU169" s="14"/>
      <c r="IGV169" s="14"/>
      <c r="IGW169" s="14"/>
      <c r="IGX169" s="14"/>
      <c r="IGY169" s="14"/>
      <c r="IGZ169" s="14"/>
      <c r="IHA169" s="14"/>
      <c r="IHB169" s="14"/>
      <c r="IHC169" s="14"/>
      <c r="IHD169" s="14"/>
      <c r="IHE169" s="14"/>
      <c r="IHF169" s="14"/>
      <c r="IHG169" s="14"/>
      <c r="IHH169" s="14"/>
      <c r="IHI169" s="14"/>
      <c r="IHJ169" s="14"/>
      <c r="IHK169" s="14"/>
      <c r="IHL169" s="14"/>
      <c r="IHM169" s="14"/>
      <c r="IHN169" s="14"/>
      <c r="IHO169" s="14"/>
      <c r="IHP169" s="14"/>
      <c r="IHQ169" s="14"/>
      <c r="IHR169" s="14"/>
      <c r="IHS169" s="14"/>
      <c r="IHT169" s="14"/>
      <c r="IHU169" s="14"/>
      <c r="IHV169" s="14"/>
      <c r="IHW169" s="14"/>
      <c r="IHX169" s="14"/>
      <c r="IHY169" s="14"/>
      <c r="IHZ169" s="14"/>
      <c r="IIA169" s="14"/>
      <c r="IIB169" s="14"/>
      <c r="IIC169" s="14"/>
      <c r="IID169" s="14"/>
      <c r="IIE169" s="14"/>
      <c r="IIF169" s="14"/>
      <c r="IIG169" s="14"/>
      <c r="IIH169" s="14"/>
      <c r="III169" s="14"/>
      <c r="IIJ169" s="14"/>
      <c r="IIK169" s="14"/>
      <c r="IIL169" s="14"/>
      <c r="IIM169" s="14"/>
      <c r="IIN169" s="14"/>
      <c r="IIO169" s="14"/>
      <c r="IIP169" s="14"/>
      <c r="IIQ169" s="14"/>
      <c r="IIR169" s="14"/>
      <c r="IIS169" s="14"/>
      <c r="IIT169" s="14"/>
      <c r="IIU169" s="14"/>
      <c r="IIV169" s="14"/>
      <c r="IIW169" s="14"/>
      <c r="IIX169" s="14"/>
      <c r="IIY169" s="14"/>
      <c r="IIZ169" s="14"/>
      <c r="IJA169" s="14"/>
      <c r="IJB169" s="14"/>
      <c r="IJC169" s="14"/>
      <c r="IJD169" s="14"/>
      <c r="IJE169" s="14"/>
      <c r="IJF169" s="14"/>
      <c r="IJG169" s="14"/>
      <c r="IJH169" s="14"/>
      <c r="IJI169" s="14"/>
      <c r="IJJ169" s="14"/>
      <c r="IJK169" s="14"/>
      <c r="IJL169" s="14"/>
      <c r="IJM169" s="14"/>
      <c r="IJN169" s="14"/>
      <c r="IJO169" s="14"/>
      <c r="IJP169" s="14"/>
      <c r="IJQ169" s="14"/>
      <c r="IJR169" s="14"/>
      <c r="IJS169" s="14"/>
      <c r="IJT169" s="14"/>
      <c r="IJU169" s="14"/>
      <c r="IJV169" s="14"/>
      <c r="IJW169" s="14"/>
      <c r="IJX169" s="14"/>
      <c r="IJY169" s="14"/>
      <c r="IJZ169" s="14"/>
      <c r="IKA169" s="14"/>
      <c r="IKB169" s="14"/>
      <c r="IKC169" s="14"/>
      <c r="IKD169" s="14"/>
      <c r="IKE169" s="14"/>
      <c r="IKF169" s="14"/>
      <c r="IKG169" s="14"/>
      <c r="IKH169" s="14"/>
      <c r="IKI169" s="14"/>
      <c r="IKJ169" s="14"/>
      <c r="IKK169" s="14"/>
      <c r="IKL169" s="14"/>
      <c r="IKM169" s="14"/>
      <c r="IKN169" s="14"/>
      <c r="IKO169" s="14"/>
      <c r="IKP169" s="14"/>
      <c r="IKQ169" s="14"/>
      <c r="IKR169" s="14"/>
      <c r="IKS169" s="14"/>
      <c r="IKT169" s="14"/>
      <c r="IKU169" s="14"/>
      <c r="IKV169" s="14"/>
      <c r="IKW169" s="14"/>
      <c r="IKX169" s="14"/>
      <c r="IKY169" s="14"/>
      <c r="IKZ169" s="14"/>
      <c r="ILA169" s="14"/>
      <c r="ILB169" s="14"/>
      <c r="ILC169" s="14"/>
      <c r="ILD169" s="14"/>
      <c r="ILE169" s="14"/>
      <c r="ILF169" s="14"/>
      <c r="ILG169" s="14"/>
      <c r="ILH169" s="14"/>
      <c r="ILI169" s="14"/>
      <c r="ILJ169" s="14"/>
      <c r="ILK169" s="14"/>
      <c r="ILL169" s="14"/>
      <c r="ILM169" s="14"/>
      <c r="ILN169" s="14"/>
      <c r="ILO169" s="14"/>
      <c r="ILP169" s="14"/>
      <c r="ILQ169" s="14"/>
      <c r="ILR169" s="14"/>
      <c r="ILS169" s="14"/>
      <c r="ILT169" s="14"/>
      <c r="ILU169" s="14"/>
      <c r="ILV169" s="14"/>
      <c r="ILW169" s="14"/>
      <c r="ILX169" s="14"/>
      <c r="ILY169" s="14"/>
      <c r="ILZ169" s="14"/>
      <c r="IMA169" s="14"/>
      <c r="IMB169" s="14"/>
      <c r="IMC169" s="14"/>
      <c r="IMD169" s="14"/>
      <c r="IME169" s="14"/>
      <c r="IMF169" s="14"/>
      <c r="IMG169" s="14"/>
      <c r="IMH169" s="14"/>
      <c r="IMI169" s="14"/>
      <c r="IMJ169" s="14"/>
      <c r="IMK169" s="14"/>
      <c r="IML169" s="14"/>
      <c r="IMM169" s="14"/>
      <c r="IMN169" s="14"/>
      <c r="IMO169" s="14"/>
      <c r="IMP169" s="14"/>
      <c r="IMQ169" s="14"/>
      <c r="IMR169" s="14"/>
      <c r="IMS169" s="14"/>
      <c r="IMT169" s="14"/>
      <c r="IMU169" s="14"/>
      <c r="IMV169" s="14"/>
      <c r="IMW169" s="14"/>
      <c r="IMX169" s="14"/>
      <c r="IMY169" s="14"/>
      <c r="IMZ169" s="14"/>
      <c r="INA169" s="14"/>
      <c r="INB169" s="14"/>
      <c r="INC169" s="14"/>
      <c r="IND169" s="14"/>
      <c r="INE169" s="14"/>
      <c r="INF169" s="14"/>
      <c r="ING169" s="14"/>
      <c r="INH169" s="14"/>
      <c r="INI169" s="14"/>
      <c r="INJ169" s="14"/>
      <c r="INK169" s="14"/>
      <c r="INL169" s="14"/>
      <c r="INM169" s="14"/>
      <c r="INN169" s="14"/>
      <c r="INO169" s="14"/>
      <c r="INP169" s="14"/>
      <c r="INQ169" s="14"/>
      <c r="INR169" s="14"/>
      <c r="INS169" s="14"/>
      <c r="INT169" s="14"/>
      <c r="INU169" s="14"/>
      <c r="INV169" s="14"/>
      <c r="INW169" s="14"/>
      <c r="INX169" s="14"/>
      <c r="INY169" s="14"/>
      <c r="INZ169" s="14"/>
      <c r="IOA169" s="14"/>
      <c r="IOB169" s="14"/>
      <c r="IOC169" s="14"/>
      <c r="IOD169" s="14"/>
      <c r="IOE169" s="14"/>
      <c r="IOF169" s="14"/>
      <c r="IOG169" s="14"/>
      <c r="IOH169" s="14"/>
      <c r="IOI169" s="14"/>
      <c r="IOJ169" s="14"/>
      <c r="IOK169" s="14"/>
      <c r="IOL169" s="14"/>
      <c r="IOM169" s="14"/>
      <c r="ION169" s="14"/>
      <c r="IOO169" s="14"/>
      <c r="IOP169" s="14"/>
      <c r="IOQ169" s="14"/>
      <c r="IOR169" s="14"/>
      <c r="IOS169" s="14"/>
      <c r="IOT169" s="14"/>
      <c r="IOU169" s="14"/>
      <c r="IOV169" s="14"/>
      <c r="IOW169" s="14"/>
      <c r="IOX169" s="14"/>
      <c r="IOY169" s="14"/>
      <c r="IOZ169" s="14"/>
      <c r="IPA169" s="14"/>
      <c r="IPB169" s="14"/>
      <c r="IPC169" s="14"/>
      <c r="IPD169" s="14"/>
      <c r="IPE169" s="14"/>
      <c r="IPF169" s="14"/>
      <c r="IPG169" s="14"/>
      <c r="IPH169" s="14"/>
      <c r="IPI169" s="14"/>
      <c r="IPJ169" s="14"/>
      <c r="IPK169" s="14"/>
      <c r="IPL169" s="14"/>
      <c r="IPM169" s="14"/>
      <c r="IPN169" s="14"/>
      <c r="IPO169" s="14"/>
      <c r="IPP169" s="14"/>
      <c r="IPQ169" s="14"/>
      <c r="IPR169" s="14"/>
      <c r="IPS169" s="14"/>
      <c r="IPT169" s="14"/>
      <c r="IPU169" s="14"/>
      <c r="IPV169" s="14"/>
      <c r="IPW169" s="14"/>
      <c r="IPX169" s="14"/>
      <c r="IPY169" s="14"/>
      <c r="IPZ169" s="14"/>
      <c r="IQA169" s="14"/>
      <c r="IQB169" s="14"/>
      <c r="IQC169" s="14"/>
      <c r="IQD169" s="14"/>
      <c r="IQE169" s="14"/>
      <c r="IQF169" s="14"/>
      <c r="IQG169" s="14"/>
      <c r="IQH169" s="14"/>
      <c r="IQI169" s="14"/>
      <c r="IQJ169" s="14"/>
      <c r="IQK169" s="14"/>
      <c r="IQL169" s="14"/>
      <c r="IQM169" s="14"/>
      <c r="IQN169" s="14"/>
      <c r="IQO169" s="14"/>
      <c r="IQP169" s="14"/>
      <c r="IQQ169" s="14"/>
      <c r="IQR169" s="14"/>
      <c r="IQS169" s="14"/>
      <c r="IQT169" s="14"/>
      <c r="IQU169" s="14"/>
      <c r="IQV169" s="14"/>
      <c r="IQW169" s="14"/>
      <c r="IQX169" s="14"/>
      <c r="IQY169" s="14"/>
      <c r="IQZ169" s="14"/>
      <c r="IRA169" s="14"/>
      <c r="IRB169" s="14"/>
      <c r="IRC169" s="14"/>
      <c r="IRD169" s="14"/>
      <c r="IRE169" s="14"/>
      <c r="IRF169" s="14"/>
      <c r="IRG169" s="14"/>
      <c r="IRH169" s="14"/>
      <c r="IRI169" s="14"/>
      <c r="IRJ169" s="14"/>
      <c r="IRK169" s="14"/>
      <c r="IRL169" s="14"/>
      <c r="IRM169" s="14"/>
      <c r="IRN169" s="14"/>
      <c r="IRO169" s="14"/>
      <c r="IRP169" s="14"/>
      <c r="IRQ169" s="14"/>
      <c r="IRR169" s="14"/>
      <c r="IRS169" s="14"/>
      <c r="IRT169" s="14"/>
      <c r="IRU169" s="14"/>
      <c r="IRV169" s="14"/>
      <c r="IRW169" s="14"/>
      <c r="IRX169" s="14"/>
      <c r="IRY169" s="14"/>
      <c r="IRZ169" s="14"/>
      <c r="ISA169" s="14"/>
      <c r="ISB169" s="14"/>
      <c r="ISC169" s="14"/>
      <c r="ISD169" s="14"/>
      <c r="ISE169" s="14"/>
      <c r="ISF169" s="14"/>
      <c r="ISG169" s="14"/>
      <c r="ISH169" s="14"/>
      <c r="ISI169" s="14"/>
      <c r="ISJ169" s="14"/>
      <c r="ISK169" s="14"/>
      <c r="ISL169" s="14"/>
      <c r="ISM169" s="14"/>
      <c r="ISN169" s="14"/>
      <c r="ISO169" s="14"/>
      <c r="ISP169" s="14"/>
      <c r="ISQ169" s="14"/>
      <c r="ISR169" s="14"/>
      <c r="ISS169" s="14"/>
      <c r="IST169" s="14"/>
      <c r="ISU169" s="14"/>
      <c r="ISV169" s="14"/>
      <c r="ISW169" s="14"/>
      <c r="ISX169" s="14"/>
      <c r="ISY169" s="14"/>
      <c r="ISZ169" s="14"/>
      <c r="ITA169" s="14"/>
      <c r="ITB169" s="14"/>
      <c r="ITC169" s="14"/>
      <c r="ITD169" s="14"/>
      <c r="ITE169" s="14"/>
      <c r="ITF169" s="14"/>
      <c r="ITG169" s="14"/>
      <c r="ITH169" s="14"/>
      <c r="ITI169" s="14"/>
      <c r="ITJ169" s="14"/>
      <c r="ITK169" s="14"/>
      <c r="ITL169" s="14"/>
      <c r="ITM169" s="14"/>
      <c r="ITN169" s="14"/>
      <c r="ITO169" s="14"/>
      <c r="ITP169" s="14"/>
      <c r="ITQ169" s="14"/>
      <c r="ITR169" s="14"/>
      <c r="ITS169" s="14"/>
      <c r="ITT169" s="14"/>
      <c r="ITU169" s="14"/>
      <c r="ITV169" s="14"/>
      <c r="ITW169" s="14"/>
      <c r="ITX169" s="14"/>
      <c r="ITY169" s="14"/>
      <c r="ITZ169" s="14"/>
      <c r="IUA169" s="14"/>
      <c r="IUB169" s="14"/>
      <c r="IUC169" s="14"/>
      <c r="IUD169" s="14"/>
      <c r="IUE169" s="14"/>
      <c r="IUF169" s="14"/>
      <c r="IUG169" s="14"/>
      <c r="IUH169" s="14"/>
      <c r="IUI169" s="14"/>
      <c r="IUJ169" s="14"/>
      <c r="IUK169" s="14"/>
      <c r="IUL169" s="14"/>
      <c r="IUM169" s="14"/>
      <c r="IUN169" s="14"/>
      <c r="IUO169" s="14"/>
      <c r="IUP169" s="14"/>
      <c r="IUQ169" s="14"/>
      <c r="IUR169" s="14"/>
      <c r="IUS169" s="14"/>
      <c r="IUT169" s="14"/>
      <c r="IUU169" s="14"/>
      <c r="IUV169" s="14"/>
      <c r="IUW169" s="14"/>
      <c r="IUX169" s="14"/>
      <c r="IUY169" s="14"/>
      <c r="IUZ169" s="14"/>
      <c r="IVA169" s="14"/>
      <c r="IVB169" s="14"/>
      <c r="IVC169" s="14"/>
      <c r="IVD169" s="14"/>
      <c r="IVE169" s="14"/>
      <c r="IVF169" s="14"/>
      <c r="IVG169" s="14"/>
      <c r="IVH169" s="14"/>
      <c r="IVI169" s="14"/>
      <c r="IVJ169" s="14"/>
      <c r="IVK169" s="14"/>
      <c r="IVL169" s="14"/>
      <c r="IVM169" s="14"/>
      <c r="IVN169" s="14"/>
      <c r="IVO169" s="14"/>
      <c r="IVP169" s="14"/>
      <c r="IVQ169" s="14"/>
      <c r="IVR169" s="14"/>
      <c r="IVS169" s="14"/>
      <c r="IVT169" s="14"/>
      <c r="IVU169" s="14"/>
      <c r="IVV169" s="14"/>
      <c r="IVW169" s="14"/>
      <c r="IVX169" s="14"/>
      <c r="IVY169" s="14"/>
      <c r="IVZ169" s="14"/>
      <c r="IWA169" s="14"/>
      <c r="IWB169" s="14"/>
      <c r="IWC169" s="14"/>
      <c r="IWD169" s="14"/>
      <c r="IWE169" s="14"/>
      <c r="IWF169" s="14"/>
      <c r="IWG169" s="14"/>
      <c r="IWH169" s="14"/>
      <c r="IWI169" s="14"/>
      <c r="IWJ169" s="14"/>
      <c r="IWK169" s="14"/>
      <c r="IWL169" s="14"/>
      <c r="IWM169" s="14"/>
      <c r="IWN169" s="14"/>
      <c r="IWO169" s="14"/>
      <c r="IWP169" s="14"/>
      <c r="IWQ169" s="14"/>
      <c r="IWR169" s="14"/>
      <c r="IWS169" s="14"/>
      <c r="IWT169" s="14"/>
      <c r="IWU169" s="14"/>
      <c r="IWV169" s="14"/>
      <c r="IWW169" s="14"/>
      <c r="IWX169" s="14"/>
      <c r="IWY169" s="14"/>
      <c r="IWZ169" s="14"/>
      <c r="IXA169" s="14"/>
      <c r="IXB169" s="14"/>
      <c r="IXC169" s="14"/>
      <c r="IXD169" s="14"/>
      <c r="IXE169" s="14"/>
      <c r="IXF169" s="14"/>
      <c r="IXG169" s="14"/>
      <c r="IXH169" s="14"/>
      <c r="IXI169" s="14"/>
      <c r="IXJ169" s="14"/>
      <c r="IXK169" s="14"/>
      <c r="IXL169" s="14"/>
      <c r="IXM169" s="14"/>
      <c r="IXN169" s="14"/>
      <c r="IXO169" s="14"/>
      <c r="IXP169" s="14"/>
      <c r="IXQ169" s="14"/>
      <c r="IXR169" s="14"/>
      <c r="IXS169" s="14"/>
      <c r="IXT169" s="14"/>
      <c r="IXU169" s="14"/>
      <c r="IXV169" s="14"/>
      <c r="IXW169" s="14"/>
      <c r="IXX169" s="14"/>
      <c r="IXY169" s="14"/>
      <c r="IXZ169" s="14"/>
      <c r="IYA169" s="14"/>
      <c r="IYB169" s="14"/>
      <c r="IYC169" s="14"/>
      <c r="IYD169" s="14"/>
      <c r="IYE169" s="14"/>
      <c r="IYF169" s="14"/>
      <c r="IYG169" s="14"/>
      <c r="IYH169" s="14"/>
      <c r="IYI169" s="14"/>
      <c r="IYJ169" s="14"/>
      <c r="IYK169" s="14"/>
      <c r="IYL169" s="14"/>
      <c r="IYM169" s="14"/>
      <c r="IYN169" s="14"/>
      <c r="IYO169" s="14"/>
      <c r="IYP169" s="14"/>
      <c r="IYQ169" s="14"/>
      <c r="IYR169" s="14"/>
      <c r="IYS169" s="14"/>
      <c r="IYT169" s="14"/>
      <c r="IYU169" s="14"/>
      <c r="IYV169" s="14"/>
      <c r="IYW169" s="14"/>
      <c r="IYX169" s="14"/>
      <c r="IYY169" s="14"/>
      <c r="IYZ169" s="14"/>
      <c r="IZA169" s="14"/>
      <c r="IZB169" s="14"/>
      <c r="IZC169" s="14"/>
      <c r="IZD169" s="14"/>
      <c r="IZE169" s="14"/>
      <c r="IZF169" s="14"/>
      <c r="IZG169" s="14"/>
      <c r="IZH169" s="14"/>
      <c r="IZI169" s="14"/>
      <c r="IZJ169" s="14"/>
      <c r="IZK169" s="14"/>
      <c r="IZL169" s="14"/>
      <c r="IZM169" s="14"/>
      <c r="IZN169" s="14"/>
      <c r="IZO169" s="14"/>
      <c r="IZP169" s="14"/>
      <c r="IZQ169" s="14"/>
      <c r="IZR169" s="14"/>
      <c r="IZS169" s="14"/>
      <c r="IZT169" s="14"/>
      <c r="IZU169" s="14"/>
      <c r="IZV169" s="14"/>
      <c r="IZW169" s="14"/>
      <c r="IZX169" s="14"/>
      <c r="IZY169" s="14"/>
      <c r="IZZ169" s="14"/>
      <c r="JAA169" s="14"/>
      <c r="JAB169" s="14"/>
      <c r="JAC169" s="14"/>
      <c r="JAD169" s="14"/>
      <c r="JAE169" s="14"/>
      <c r="JAF169" s="14"/>
      <c r="JAG169" s="14"/>
      <c r="JAH169" s="14"/>
      <c r="JAI169" s="14"/>
      <c r="JAJ169" s="14"/>
      <c r="JAK169" s="14"/>
      <c r="JAL169" s="14"/>
      <c r="JAM169" s="14"/>
      <c r="JAN169" s="14"/>
      <c r="JAO169" s="14"/>
      <c r="JAP169" s="14"/>
      <c r="JAQ169" s="14"/>
      <c r="JAR169" s="14"/>
      <c r="JAS169" s="14"/>
      <c r="JAT169" s="14"/>
      <c r="JAU169" s="14"/>
      <c r="JAV169" s="14"/>
      <c r="JAW169" s="14"/>
      <c r="JAX169" s="14"/>
      <c r="JAY169" s="14"/>
      <c r="JAZ169" s="14"/>
      <c r="JBA169" s="14"/>
      <c r="JBB169" s="14"/>
      <c r="JBC169" s="14"/>
      <c r="JBD169" s="14"/>
      <c r="JBE169" s="14"/>
      <c r="JBF169" s="14"/>
      <c r="JBG169" s="14"/>
      <c r="JBH169" s="14"/>
      <c r="JBI169" s="14"/>
      <c r="JBJ169" s="14"/>
      <c r="JBK169" s="14"/>
      <c r="JBL169" s="14"/>
      <c r="JBM169" s="14"/>
      <c r="JBN169" s="14"/>
      <c r="JBO169" s="14"/>
      <c r="JBP169" s="14"/>
      <c r="JBQ169" s="14"/>
      <c r="JBR169" s="14"/>
      <c r="JBS169" s="14"/>
      <c r="JBT169" s="14"/>
      <c r="JBU169" s="14"/>
      <c r="JBV169" s="14"/>
      <c r="JBW169" s="14"/>
      <c r="JBX169" s="14"/>
      <c r="JBY169" s="14"/>
      <c r="JBZ169" s="14"/>
      <c r="JCA169" s="14"/>
      <c r="JCB169" s="14"/>
      <c r="JCC169" s="14"/>
      <c r="JCD169" s="14"/>
      <c r="JCE169" s="14"/>
      <c r="JCF169" s="14"/>
      <c r="JCG169" s="14"/>
      <c r="JCH169" s="14"/>
      <c r="JCI169" s="14"/>
      <c r="JCJ169" s="14"/>
      <c r="JCK169" s="14"/>
      <c r="JCL169" s="14"/>
      <c r="JCM169" s="14"/>
      <c r="JCN169" s="14"/>
      <c r="JCO169" s="14"/>
      <c r="JCP169" s="14"/>
      <c r="JCQ169" s="14"/>
      <c r="JCR169" s="14"/>
      <c r="JCS169" s="14"/>
      <c r="JCT169" s="14"/>
      <c r="JCU169" s="14"/>
      <c r="JCV169" s="14"/>
      <c r="JCW169" s="14"/>
      <c r="JCX169" s="14"/>
      <c r="JCY169" s="14"/>
      <c r="JCZ169" s="14"/>
      <c r="JDA169" s="14"/>
      <c r="JDB169" s="14"/>
      <c r="JDC169" s="14"/>
      <c r="JDD169" s="14"/>
      <c r="JDE169" s="14"/>
      <c r="JDF169" s="14"/>
      <c r="JDG169" s="14"/>
      <c r="JDH169" s="14"/>
      <c r="JDI169" s="14"/>
      <c r="JDJ169" s="14"/>
      <c r="JDK169" s="14"/>
      <c r="JDL169" s="14"/>
      <c r="JDM169" s="14"/>
      <c r="JDN169" s="14"/>
      <c r="JDO169" s="14"/>
      <c r="JDP169" s="14"/>
      <c r="JDQ169" s="14"/>
      <c r="JDR169" s="14"/>
      <c r="JDS169" s="14"/>
      <c r="JDT169" s="14"/>
      <c r="JDU169" s="14"/>
      <c r="JDV169" s="14"/>
      <c r="JDW169" s="14"/>
      <c r="JDX169" s="14"/>
      <c r="JDY169" s="14"/>
      <c r="JDZ169" s="14"/>
      <c r="JEA169" s="14"/>
      <c r="JEB169" s="14"/>
      <c r="JEC169" s="14"/>
      <c r="JED169" s="14"/>
      <c r="JEE169" s="14"/>
      <c r="JEF169" s="14"/>
      <c r="JEG169" s="14"/>
      <c r="JEH169" s="14"/>
      <c r="JEI169" s="14"/>
      <c r="JEJ169" s="14"/>
      <c r="JEK169" s="14"/>
      <c r="JEL169" s="14"/>
      <c r="JEM169" s="14"/>
      <c r="JEN169" s="14"/>
      <c r="JEO169" s="14"/>
      <c r="JEP169" s="14"/>
      <c r="JEQ169" s="14"/>
      <c r="JER169" s="14"/>
      <c r="JES169" s="14"/>
      <c r="JET169" s="14"/>
      <c r="JEU169" s="14"/>
      <c r="JEV169" s="14"/>
      <c r="JEW169" s="14"/>
      <c r="JEX169" s="14"/>
      <c r="JEY169" s="14"/>
      <c r="JEZ169" s="14"/>
      <c r="JFA169" s="14"/>
      <c r="JFB169" s="14"/>
      <c r="JFC169" s="14"/>
      <c r="JFD169" s="14"/>
      <c r="JFE169" s="14"/>
      <c r="JFF169" s="14"/>
      <c r="JFG169" s="14"/>
      <c r="JFH169" s="14"/>
      <c r="JFI169" s="14"/>
      <c r="JFJ169" s="14"/>
      <c r="JFK169" s="14"/>
      <c r="JFL169" s="14"/>
      <c r="JFM169" s="14"/>
      <c r="JFN169" s="14"/>
      <c r="JFO169" s="14"/>
      <c r="JFP169" s="14"/>
      <c r="JFQ169" s="14"/>
      <c r="JFR169" s="14"/>
      <c r="JFS169" s="14"/>
      <c r="JFT169" s="14"/>
      <c r="JFU169" s="14"/>
      <c r="JFV169" s="14"/>
      <c r="JFW169" s="14"/>
      <c r="JFX169" s="14"/>
      <c r="JFY169" s="14"/>
      <c r="JFZ169" s="14"/>
      <c r="JGA169" s="14"/>
      <c r="JGB169" s="14"/>
      <c r="JGC169" s="14"/>
      <c r="JGD169" s="14"/>
      <c r="JGE169" s="14"/>
      <c r="JGF169" s="14"/>
      <c r="JGG169" s="14"/>
      <c r="JGH169" s="14"/>
      <c r="JGI169" s="14"/>
      <c r="JGJ169" s="14"/>
      <c r="JGK169" s="14"/>
      <c r="JGL169" s="14"/>
      <c r="JGM169" s="14"/>
      <c r="JGN169" s="14"/>
      <c r="JGO169" s="14"/>
      <c r="JGP169" s="14"/>
      <c r="JGQ169" s="14"/>
      <c r="JGR169" s="14"/>
      <c r="JGS169" s="14"/>
      <c r="JGT169" s="14"/>
      <c r="JGU169" s="14"/>
      <c r="JGV169" s="14"/>
      <c r="JGW169" s="14"/>
      <c r="JGX169" s="14"/>
      <c r="JGY169" s="14"/>
      <c r="JGZ169" s="14"/>
      <c r="JHA169" s="14"/>
      <c r="JHB169" s="14"/>
      <c r="JHC169" s="14"/>
      <c r="JHD169" s="14"/>
      <c r="JHE169" s="14"/>
      <c r="JHF169" s="14"/>
      <c r="JHG169" s="14"/>
      <c r="JHH169" s="14"/>
      <c r="JHI169" s="14"/>
      <c r="JHJ169" s="14"/>
      <c r="JHK169" s="14"/>
      <c r="JHL169" s="14"/>
      <c r="JHM169" s="14"/>
      <c r="JHN169" s="14"/>
      <c r="JHO169" s="14"/>
      <c r="JHP169" s="14"/>
      <c r="JHQ169" s="14"/>
      <c r="JHR169" s="14"/>
      <c r="JHS169" s="14"/>
      <c r="JHT169" s="14"/>
      <c r="JHU169" s="14"/>
      <c r="JHV169" s="14"/>
      <c r="JHW169" s="14"/>
      <c r="JHX169" s="14"/>
      <c r="JHY169" s="14"/>
      <c r="JHZ169" s="14"/>
      <c r="JIA169" s="14"/>
      <c r="JIB169" s="14"/>
      <c r="JIC169" s="14"/>
      <c r="JID169" s="14"/>
      <c r="JIE169" s="14"/>
      <c r="JIF169" s="14"/>
      <c r="JIG169" s="14"/>
      <c r="JIH169" s="14"/>
      <c r="JII169" s="14"/>
      <c r="JIJ169" s="14"/>
      <c r="JIK169" s="14"/>
      <c r="JIL169" s="14"/>
      <c r="JIM169" s="14"/>
      <c r="JIN169" s="14"/>
      <c r="JIO169" s="14"/>
      <c r="JIP169" s="14"/>
      <c r="JIQ169" s="14"/>
      <c r="JIR169" s="14"/>
      <c r="JIS169" s="14"/>
      <c r="JIT169" s="14"/>
      <c r="JIU169" s="14"/>
      <c r="JIV169" s="14"/>
      <c r="JIW169" s="14"/>
      <c r="JIX169" s="14"/>
      <c r="JIY169" s="14"/>
      <c r="JIZ169" s="14"/>
      <c r="JJA169" s="14"/>
      <c r="JJB169" s="14"/>
      <c r="JJC169" s="14"/>
      <c r="JJD169" s="14"/>
      <c r="JJE169" s="14"/>
      <c r="JJF169" s="14"/>
      <c r="JJG169" s="14"/>
      <c r="JJH169" s="14"/>
      <c r="JJI169" s="14"/>
      <c r="JJJ169" s="14"/>
      <c r="JJK169" s="14"/>
      <c r="JJL169" s="14"/>
      <c r="JJM169" s="14"/>
      <c r="JJN169" s="14"/>
      <c r="JJO169" s="14"/>
      <c r="JJP169" s="14"/>
      <c r="JJQ169" s="14"/>
      <c r="JJR169" s="14"/>
      <c r="JJS169" s="14"/>
      <c r="JJT169" s="14"/>
      <c r="JJU169" s="14"/>
      <c r="JJV169" s="14"/>
      <c r="JJW169" s="14"/>
      <c r="JJX169" s="14"/>
      <c r="JJY169" s="14"/>
      <c r="JJZ169" s="14"/>
      <c r="JKA169" s="14"/>
      <c r="JKB169" s="14"/>
      <c r="JKC169" s="14"/>
      <c r="JKD169" s="14"/>
      <c r="JKE169" s="14"/>
      <c r="JKF169" s="14"/>
      <c r="JKG169" s="14"/>
      <c r="JKH169" s="14"/>
      <c r="JKI169" s="14"/>
      <c r="JKJ169" s="14"/>
      <c r="JKK169" s="14"/>
      <c r="JKL169" s="14"/>
      <c r="JKM169" s="14"/>
      <c r="JKN169" s="14"/>
      <c r="JKO169" s="14"/>
      <c r="JKP169" s="14"/>
      <c r="JKQ169" s="14"/>
      <c r="JKR169" s="14"/>
      <c r="JKS169" s="14"/>
      <c r="JKT169" s="14"/>
      <c r="JKU169" s="14"/>
      <c r="JKV169" s="14"/>
      <c r="JKW169" s="14"/>
      <c r="JKX169" s="14"/>
      <c r="JKY169" s="14"/>
      <c r="JKZ169" s="14"/>
      <c r="JLA169" s="14"/>
      <c r="JLB169" s="14"/>
      <c r="JLC169" s="14"/>
      <c r="JLD169" s="14"/>
      <c r="JLE169" s="14"/>
      <c r="JLF169" s="14"/>
      <c r="JLG169" s="14"/>
      <c r="JLH169" s="14"/>
      <c r="JLI169" s="14"/>
      <c r="JLJ169" s="14"/>
      <c r="JLK169" s="14"/>
      <c r="JLL169" s="14"/>
      <c r="JLM169" s="14"/>
      <c r="JLN169" s="14"/>
      <c r="JLO169" s="14"/>
      <c r="JLP169" s="14"/>
      <c r="JLQ169" s="14"/>
      <c r="JLR169" s="14"/>
      <c r="JLS169" s="14"/>
      <c r="JLT169" s="14"/>
      <c r="JLU169" s="14"/>
      <c r="JLV169" s="14"/>
      <c r="JLW169" s="14"/>
      <c r="JLX169" s="14"/>
      <c r="JLY169" s="14"/>
      <c r="JLZ169" s="14"/>
      <c r="JMA169" s="14"/>
      <c r="JMB169" s="14"/>
      <c r="JMC169" s="14"/>
      <c r="JMD169" s="14"/>
      <c r="JME169" s="14"/>
      <c r="JMF169" s="14"/>
      <c r="JMG169" s="14"/>
      <c r="JMH169" s="14"/>
      <c r="JMI169" s="14"/>
      <c r="JMJ169" s="14"/>
      <c r="JMK169" s="14"/>
      <c r="JML169" s="14"/>
      <c r="JMM169" s="14"/>
      <c r="JMN169" s="14"/>
      <c r="JMO169" s="14"/>
      <c r="JMP169" s="14"/>
      <c r="JMQ169" s="14"/>
      <c r="JMR169" s="14"/>
      <c r="JMS169" s="14"/>
      <c r="JMT169" s="14"/>
      <c r="JMU169" s="14"/>
      <c r="JMV169" s="14"/>
      <c r="JMW169" s="14"/>
      <c r="JMX169" s="14"/>
      <c r="JMY169" s="14"/>
      <c r="JMZ169" s="14"/>
      <c r="JNA169" s="14"/>
      <c r="JNB169" s="14"/>
      <c r="JNC169" s="14"/>
      <c r="JND169" s="14"/>
      <c r="JNE169" s="14"/>
      <c r="JNF169" s="14"/>
      <c r="JNG169" s="14"/>
      <c r="JNH169" s="14"/>
      <c r="JNI169" s="14"/>
      <c r="JNJ169" s="14"/>
      <c r="JNK169" s="14"/>
      <c r="JNL169" s="14"/>
      <c r="JNM169" s="14"/>
      <c r="JNN169" s="14"/>
      <c r="JNO169" s="14"/>
      <c r="JNP169" s="14"/>
      <c r="JNQ169" s="14"/>
      <c r="JNR169" s="14"/>
      <c r="JNS169" s="14"/>
      <c r="JNT169" s="14"/>
      <c r="JNU169" s="14"/>
      <c r="JNV169" s="14"/>
      <c r="JNW169" s="14"/>
      <c r="JNX169" s="14"/>
      <c r="JNY169" s="14"/>
      <c r="JNZ169" s="14"/>
      <c r="JOA169" s="14"/>
      <c r="JOB169" s="14"/>
      <c r="JOC169" s="14"/>
      <c r="JOD169" s="14"/>
      <c r="JOE169" s="14"/>
      <c r="JOF169" s="14"/>
      <c r="JOG169" s="14"/>
      <c r="JOH169" s="14"/>
      <c r="JOI169" s="14"/>
      <c r="JOJ169" s="14"/>
      <c r="JOK169" s="14"/>
      <c r="JOL169" s="14"/>
      <c r="JOM169" s="14"/>
      <c r="JON169" s="14"/>
      <c r="JOO169" s="14"/>
      <c r="JOP169" s="14"/>
      <c r="JOQ169" s="14"/>
      <c r="JOR169" s="14"/>
      <c r="JOS169" s="14"/>
      <c r="JOT169" s="14"/>
      <c r="JOU169" s="14"/>
      <c r="JOV169" s="14"/>
      <c r="JOW169" s="14"/>
      <c r="JOX169" s="14"/>
      <c r="JOY169" s="14"/>
      <c r="JOZ169" s="14"/>
      <c r="JPA169" s="14"/>
      <c r="JPB169" s="14"/>
      <c r="JPC169" s="14"/>
      <c r="JPD169" s="14"/>
      <c r="JPE169" s="14"/>
      <c r="JPF169" s="14"/>
      <c r="JPG169" s="14"/>
      <c r="JPH169" s="14"/>
      <c r="JPI169" s="14"/>
      <c r="JPJ169" s="14"/>
      <c r="JPK169" s="14"/>
      <c r="JPL169" s="14"/>
      <c r="JPM169" s="14"/>
      <c r="JPN169" s="14"/>
      <c r="JPO169" s="14"/>
      <c r="JPP169" s="14"/>
      <c r="JPQ169" s="14"/>
      <c r="JPR169" s="14"/>
      <c r="JPS169" s="14"/>
      <c r="JPT169" s="14"/>
      <c r="JPU169" s="14"/>
      <c r="JPV169" s="14"/>
      <c r="JPW169" s="14"/>
      <c r="JPX169" s="14"/>
      <c r="JPY169" s="14"/>
      <c r="JPZ169" s="14"/>
      <c r="JQA169" s="14"/>
      <c r="JQB169" s="14"/>
      <c r="JQC169" s="14"/>
      <c r="JQD169" s="14"/>
      <c r="JQE169" s="14"/>
      <c r="JQF169" s="14"/>
      <c r="JQG169" s="14"/>
      <c r="JQH169" s="14"/>
      <c r="JQI169" s="14"/>
      <c r="JQJ169" s="14"/>
      <c r="JQK169" s="14"/>
      <c r="JQL169" s="14"/>
      <c r="JQM169" s="14"/>
      <c r="JQN169" s="14"/>
      <c r="JQO169" s="14"/>
      <c r="JQP169" s="14"/>
      <c r="JQQ169" s="14"/>
      <c r="JQR169" s="14"/>
      <c r="JQS169" s="14"/>
      <c r="JQT169" s="14"/>
      <c r="JQU169" s="14"/>
      <c r="JQV169" s="14"/>
      <c r="JQW169" s="14"/>
      <c r="JQX169" s="14"/>
      <c r="JQY169" s="14"/>
      <c r="JQZ169" s="14"/>
      <c r="JRA169" s="14"/>
      <c r="JRB169" s="14"/>
      <c r="JRC169" s="14"/>
      <c r="JRD169" s="14"/>
      <c r="JRE169" s="14"/>
      <c r="JRF169" s="14"/>
      <c r="JRG169" s="14"/>
      <c r="JRH169" s="14"/>
      <c r="JRI169" s="14"/>
      <c r="JRJ169" s="14"/>
      <c r="JRK169" s="14"/>
      <c r="JRL169" s="14"/>
      <c r="JRM169" s="14"/>
      <c r="JRN169" s="14"/>
      <c r="JRO169" s="14"/>
      <c r="JRP169" s="14"/>
      <c r="JRQ169" s="14"/>
      <c r="JRR169" s="14"/>
      <c r="JRS169" s="14"/>
      <c r="JRT169" s="14"/>
      <c r="JRU169" s="14"/>
      <c r="JRV169" s="14"/>
      <c r="JRW169" s="14"/>
      <c r="JRX169" s="14"/>
      <c r="JRY169" s="14"/>
      <c r="JRZ169" s="14"/>
      <c r="JSA169" s="14"/>
      <c r="JSB169" s="14"/>
      <c r="JSC169" s="14"/>
      <c r="JSD169" s="14"/>
      <c r="JSE169" s="14"/>
      <c r="JSF169" s="14"/>
      <c r="JSG169" s="14"/>
      <c r="JSH169" s="14"/>
      <c r="JSI169" s="14"/>
      <c r="JSJ169" s="14"/>
      <c r="JSK169" s="14"/>
      <c r="JSL169" s="14"/>
      <c r="JSM169" s="14"/>
      <c r="JSN169" s="14"/>
      <c r="JSO169" s="14"/>
      <c r="JSP169" s="14"/>
      <c r="JSQ169" s="14"/>
      <c r="JSR169" s="14"/>
      <c r="JSS169" s="14"/>
      <c r="JST169" s="14"/>
      <c r="JSU169" s="14"/>
      <c r="JSV169" s="14"/>
      <c r="JSW169" s="14"/>
      <c r="JSX169" s="14"/>
      <c r="JSY169" s="14"/>
      <c r="JSZ169" s="14"/>
      <c r="JTA169" s="14"/>
      <c r="JTB169" s="14"/>
      <c r="JTC169" s="14"/>
      <c r="JTD169" s="14"/>
      <c r="JTE169" s="14"/>
      <c r="JTF169" s="14"/>
      <c r="JTG169" s="14"/>
      <c r="JTH169" s="14"/>
      <c r="JTI169" s="14"/>
      <c r="JTJ169" s="14"/>
      <c r="JTK169" s="14"/>
      <c r="JTL169" s="14"/>
      <c r="JTM169" s="14"/>
      <c r="JTN169" s="14"/>
      <c r="JTO169" s="14"/>
      <c r="JTP169" s="14"/>
      <c r="JTQ169" s="14"/>
      <c r="JTR169" s="14"/>
      <c r="JTS169" s="14"/>
      <c r="JTT169" s="14"/>
      <c r="JTU169" s="14"/>
      <c r="JTV169" s="14"/>
      <c r="JTW169" s="14"/>
      <c r="JTX169" s="14"/>
      <c r="JTY169" s="14"/>
      <c r="JTZ169" s="14"/>
      <c r="JUA169" s="14"/>
      <c r="JUB169" s="14"/>
      <c r="JUC169" s="14"/>
      <c r="JUD169" s="14"/>
      <c r="JUE169" s="14"/>
      <c r="JUF169" s="14"/>
      <c r="JUG169" s="14"/>
      <c r="JUH169" s="14"/>
      <c r="JUI169" s="14"/>
      <c r="JUJ169" s="14"/>
      <c r="JUK169" s="14"/>
      <c r="JUL169" s="14"/>
      <c r="JUM169" s="14"/>
      <c r="JUN169" s="14"/>
      <c r="JUO169" s="14"/>
      <c r="JUP169" s="14"/>
      <c r="JUQ169" s="14"/>
      <c r="JUR169" s="14"/>
      <c r="JUS169" s="14"/>
      <c r="JUT169" s="14"/>
      <c r="JUU169" s="14"/>
      <c r="JUV169" s="14"/>
      <c r="JUW169" s="14"/>
      <c r="JUX169" s="14"/>
      <c r="JUY169" s="14"/>
      <c r="JUZ169" s="14"/>
      <c r="JVA169" s="14"/>
      <c r="JVB169" s="14"/>
      <c r="JVC169" s="14"/>
      <c r="JVD169" s="14"/>
      <c r="JVE169" s="14"/>
      <c r="JVF169" s="14"/>
      <c r="JVG169" s="14"/>
      <c r="JVH169" s="14"/>
      <c r="JVI169" s="14"/>
      <c r="JVJ169" s="14"/>
      <c r="JVK169" s="14"/>
      <c r="JVL169" s="14"/>
      <c r="JVM169" s="14"/>
      <c r="JVN169" s="14"/>
      <c r="JVO169" s="14"/>
      <c r="JVP169" s="14"/>
      <c r="JVQ169" s="14"/>
      <c r="JVR169" s="14"/>
      <c r="JVS169" s="14"/>
      <c r="JVT169" s="14"/>
      <c r="JVU169" s="14"/>
      <c r="JVV169" s="14"/>
      <c r="JVW169" s="14"/>
      <c r="JVX169" s="14"/>
      <c r="JVY169" s="14"/>
      <c r="JVZ169" s="14"/>
      <c r="JWA169" s="14"/>
      <c r="JWB169" s="14"/>
      <c r="JWC169" s="14"/>
      <c r="JWD169" s="14"/>
      <c r="JWE169" s="14"/>
      <c r="JWF169" s="14"/>
      <c r="JWG169" s="14"/>
      <c r="JWH169" s="14"/>
      <c r="JWI169" s="14"/>
      <c r="JWJ169" s="14"/>
      <c r="JWK169" s="14"/>
      <c r="JWL169" s="14"/>
      <c r="JWM169" s="14"/>
      <c r="JWN169" s="14"/>
      <c r="JWO169" s="14"/>
      <c r="JWP169" s="14"/>
      <c r="JWQ169" s="14"/>
      <c r="JWR169" s="14"/>
      <c r="JWS169" s="14"/>
      <c r="JWT169" s="14"/>
      <c r="JWU169" s="14"/>
      <c r="JWV169" s="14"/>
      <c r="JWW169" s="14"/>
      <c r="JWX169" s="14"/>
      <c r="JWY169" s="14"/>
      <c r="JWZ169" s="14"/>
      <c r="JXA169" s="14"/>
      <c r="JXB169" s="14"/>
      <c r="JXC169" s="14"/>
      <c r="JXD169" s="14"/>
      <c r="JXE169" s="14"/>
      <c r="JXF169" s="14"/>
      <c r="JXG169" s="14"/>
      <c r="JXH169" s="14"/>
      <c r="JXI169" s="14"/>
      <c r="JXJ169" s="14"/>
      <c r="JXK169" s="14"/>
      <c r="JXL169" s="14"/>
      <c r="JXM169" s="14"/>
      <c r="JXN169" s="14"/>
      <c r="JXO169" s="14"/>
      <c r="JXP169" s="14"/>
      <c r="JXQ169" s="14"/>
      <c r="JXR169" s="14"/>
      <c r="JXS169" s="14"/>
      <c r="JXT169" s="14"/>
      <c r="JXU169" s="14"/>
      <c r="JXV169" s="14"/>
      <c r="JXW169" s="14"/>
      <c r="JXX169" s="14"/>
      <c r="JXY169" s="14"/>
      <c r="JXZ169" s="14"/>
      <c r="JYA169" s="14"/>
      <c r="JYB169" s="14"/>
      <c r="JYC169" s="14"/>
      <c r="JYD169" s="14"/>
      <c r="JYE169" s="14"/>
      <c r="JYF169" s="14"/>
      <c r="JYG169" s="14"/>
      <c r="JYH169" s="14"/>
      <c r="JYI169" s="14"/>
      <c r="JYJ169" s="14"/>
      <c r="JYK169" s="14"/>
      <c r="JYL169" s="14"/>
      <c r="JYM169" s="14"/>
      <c r="JYN169" s="14"/>
      <c r="JYO169" s="14"/>
      <c r="JYP169" s="14"/>
      <c r="JYQ169" s="14"/>
      <c r="JYR169" s="14"/>
      <c r="JYS169" s="14"/>
      <c r="JYT169" s="14"/>
      <c r="JYU169" s="14"/>
      <c r="JYV169" s="14"/>
      <c r="JYW169" s="14"/>
      <c r="JYX169" s="14"/>
      <c r="JYY169" s="14"/>
      <c r="JYZ169" s="14"/>
      <c r="JZA169" s="14"/>
      <c r="JZB169" s="14"/>
      <c r="JZC169" s="14"/>
      <c r="JZD169" s="14"/>
      <c r="JZE169" s="14"/>
      <c r="JZF169" s="14"/>
      <c r="JZG169" s="14"/>
      <c r="JZH169" s="14"/>
      <c r="JZI169" s="14"/>
      <c r="JZJ169" s="14"/>
      <c r="JZK169" s="14"/>
      <c r="JZL169" s="14"/>
      <c r="JZM169" s="14"/>
      <c r="JZN169" s="14"/>
      <c r="JZO169" s="14"/>
      <c r="JZP169" s="14"/>
      <c r="JZQ169" s="14"/>
      <c r="JZR169" s="14"/>
      <c r="JZS169" s="14"/>
      <c r="JZT169" s="14"/>
      <c r="JZU169" s="14"/>
      <c r="JZV169" s="14"/>
      <c r="JZW169" s="14"/>
      <c r="JZX169" s="14"/>
      <c r="JZY169" s="14"/>
      <c r="JZZ169" s="14"/>
      <c r="KAA169" s="14"/>
      <c r="KAB169" s="14"/>
      <c r="KAC169" s="14"/>
      <c r="KAD169" s="14"/>
      <c r="KAE169" s="14"/>
      <c r="KAF169" s="14"/>
      <c r="KAG169" s="14"/>
      <c r="KAH169" s="14"/>
      <c r="KAI169" s="14"/>
      <c r="KAJ169" s="14"/>
      <c r="KAK169" s="14"/>
      <c r="KAL169" s="14"/>
      <c r="KAM169" s="14"/>
      <c r="KAN169" s="14"/>
      <c r="KAO169" s="14"/>
      <c r="KAP169" s="14"/>
      <c r="KAQ169" s="14"/>
      <c r="KAR169" s="14"/>
      <c r="KAS169" s="14"/>
      <c r="KAT169" s="14"/>
      <c r="KAU169" s="14"/>
      <c r="KAV169" s="14"/>
      <c r="KAW169" s="14"/>
      <c r="KAX169" s="14"/>
      <c r="KAY169" s="14"/>
      <c r="KAZ169" s="14"/>
      <c r="KBA169" s="14"/>
      <c r="KBB169" s="14"/>
      <c r="KBC169" s="14"/>
      <c r="KBD169" s="14"/>
      <c r="KBE169" s="14"/>
      <c r="KBF169" s="14"/>
      <c r="KBG169" s="14"/>
      <c r="KBH169" s="14"/>
      <c r="KBI169" s="14"/>
      <c r="KBJ169" s="14"/>
      <c r="KBK169" s="14"/>
      <c r="KBL169" s="14"/>
      <c r="KBM169" s="14"/>
      <c r="KBN169" s="14"/>
      <c r="KBO169" s="14"/>
      <c r="KBP169" s="14"/>
      <c r="KBQ169" s="14"/>
      <c r="KBR169" s="14"/>
      <c r="KBS169" s="14"/>
      <c r="KBT169" s="14"/>
      <c r="KBU169" s="14"/>
      <c r="KBV169" s="14"/>
      <c r="KBW169" s="14"/>
      <c r="KBX169" s="14"/>
      <c r="KBY169" s="14"/>
      <c r="KBZ169" s="14"/>
      <c r="KCA169" s="14"/>
      <c r="KCB169" s="14"/>
      <c r="KCC169" s="14"/>
      <c r="KCD169" s="14"/>
      <c r="KCE169" s="14"/>
      <c r="KCF169" s="14"/>
      <c r="KCG169" s="14"/>
      <c r="KCH169" s="14"/>
      <c r="KCI169" s="14"/>
      <c r="KCJ169" s="14"/>
      <c r="KCK169" s="14"/>
      <c r="KCL169" s="14"/>
      <c r="KCM169" s="14"/>
      <c r="KCN169" s="14"/>
      <c r="KCO169" s="14"/>
      <c r="KCP169" s="14"/>
      <c r="KCQ169" s="14"/>
      <c r="KCR169" s="14"/>
      <c r="KCS169" s="14"/>
      <c r="KCT169" s="14"/>
      <c r="KCU169" s="14"/>
      <c r="KCV169" s="14"/>
      <c r="KCW169" s="14"/>
      <c r="KCX169" s="14"/>
      <c r="KCY169" s="14"/>
      <c r="KCZ169" s="14"/>
      <c r="KDA169" s="14"/>
      <c r="KDB169" s="14"/>
      <c r="KDC169" s="14"/>
      <c r="KDD169" s="14"/>
      <c r="KDE169" s="14"/>
      <c r="KDF169" s="14"/>
      <c r="KDG169" s="14"/>
      <c r="KDH169" s="14"/>
      <c r="KDI169" s="14"/>
      <c r="KDJ169" s="14"/>
      <c r="KDK169" s="14"/>
      <c r="KDL169" s="14"/>
      <c r="KDM169" s="14"/>
      <c r="KDN169" s="14"/>
      <c r="KDO169" s="14"/>
      <c r="KDP169" s="14"/>
      <c r="KDQ169" s="14"/>
      <c r="KDR169" s="14"/>
      <c r="KDS169" s="14"/>
      <c r="KDT169" s="14"/>
      <c r="KDU169" s="14"/>
      <c r="KDV169" s="14"/>
      <c r="KDW169" s="14"/>
      <c r="KDX169" s="14"/>
      <c r="KDY169" s="14"/>
      <c r="KDZ169" s="14"/>
      <c r="KEA169" s="14"/>
      <c r="KEB169" s="14"/>
      <c r="KEC169" s="14"/>
      <c r="KED169" s="14"/>
      <c r="KEE169" s="14"/>
      <c r="KEF169" s="14"/>
      <c r="KEG169" s="14"/>
      <c r="KEH169" s="14"/>
      <c r="KEI169" s="14"/>
      <c r="KEJ169" s="14"/>
      <c r="KEK169" s="14"/>
      <c r="KEL169" s="14"/>
      <c r="KEM169" s="14"/>
      <c r="KEN169" s="14"/>
      <c r="KEO169" s="14"/>
      <c r="KEP169" s="14"/>
      <c r="KEQ169" s="14"/>
      <c r="KER169" s="14"/>
      <c r="KES169" s="14"/>
      <c r="KET169" s="14"/>
      <c r="KEU169" s="14"/>
      <c r="KEV169" s="14"/>
      <c r="KEW169" s="14"/>
      <c r="KEX169" s="14"/>
      <c r="KEY169" s="14"/>
      <c r="KEZ169" s="14"/>
      <c r="KFA169" s="14"/>
      <c r="KFB169" s="14"/>
      <c r="KFC169" s="14"/>
      <c r="KFD169" s="14"/>
      <c r="KFE169" s="14"/>
      <c r="KFF169" s="14"/>
      <c r="KFG169" s="14"/>
      <c r="KFH169" s="14"/>
      <c r="KFI169" s="14"/>
      <c r="KFJ169" s="14"/>
      <c r="KFK169" s="14"/>
      <c r="KFL169" s="14"/>
      <c r="KFM169" s="14"/>
      <c r="KFN169" s="14"/>
      <c r="KFO169" s="14"/>
      <c r="KFP169" s="14"/>
      <c r="KFQ169" s="14"/>
      <c r="KFR169" s="14"/>
      <c r="KFS169" s="14"/>
      <c r="KFT169" s="14"/>
      <c r="KFU169" s="14"/>
      <c r="KFV169" s="14"/>
      <c r="KFW169" s="14"/>
      <c r="KFX169" s="14"/>
      <c r="KFY169" s="14"/>
      <c r="KFZ169" s="14"/>
      <c r="KGA169" s="14"/>
      <c r="KGB169" s="14"/>
      <c r="KGC169" s="14"/>
      <c r="KGD169" s="14"/>
      <c r="KGE169" s="14"/>
      <c r="KGF169" s="14"/>
      <c r="KGG169" s="14"/>
      <c r="KGH169" s="14"/>
      <c r="KGI169" s="14"/>
      <c r="KGJ169" s="14"/>
      <c r="KGK169" s="14"/>
      <c r="KGL169" s="14"/>
      <c r="KGM169" s="14"/>
      <c r="KGN169" s="14"/>
      <c r="KGO169" s="14"/>
      <c r="KGP169" s="14"/>
      <c r="KGQ169" s="14"/>
      <c r="KGR169" s="14"/>
      <c r="KGS169" s="14"/>
      <c r="KGT169" s="14"/>
      <c r="KGU169" s="14"/>
      <c r="KGV169" s="14"/>
      <c r="KGW169" s="14"/>
      <c r="KGX169" s="14"/>
      <c r="KGY169" s="14"/>
      <c r="KGZ169" s="14"/>
      <c r="KHA169" s="14"/>
      <c r="KHB169" s="14"/>
      <c r="KHC169" s="14"/>
      <c r="KHD169" s="14"/>
      <c r="KHE169" s="14"/>
      <c r="KHF169" s="14"/>
      <c r="KHG169" s="14"/>
      <c r="KHH169" s="14"/>
      <c r="KHI169" s="14"/>
      <c r="KHJ169" s="14"/>
      <c r="KHK169" s="14"/>
      <c r="KHL169" s="14"/>
      <c r="KHM169" s="14"/>
      <c r="KHN169" s="14"/>
      <c r="KHO169" s="14"/>
      <c r="KHP169" s="14"/>
      <c r="KHQ169" s="14"/>
      <c r="KHR169" s="14"/>
      <c r="KHS169" s="14"/>
      <c r="KHT169" s="14"/>
      <c r="KHU169" s="14"/>
      <c r="KHV169" s="14"/>
      <c r="KHW169" s="14"/>
      <c r="KHX169" s="14"/>
      <c r="KHY169" s="14"/>
      <c r="KHZ169" s="14"/>
      <c r="KIA169" s="14"/>
      <c r="KIB169" s="14"/>
      <c r="KIC169" s="14"/>
      <c r="KID169" s="14"/>
      <c r="KIE169" s="14"/>
      <c r="KIF169" s="14"/>
      <c r="KIG169" s="14"/>
      <c r="KIH169" s="14"/>
      <c r="KII169" s="14"/>
      <c r="KIJ169" s="14"/>
      <c r="KIK169" s="14"/>
      <c r="KIL169" s="14"/>
      <c r="KIM169" s="14"/>
      <c r="KIN169" s="14"/>
      <c r="KIO169" s="14"/>
      <c r="KIP169" s="14"/>
      <c r="KIQ169" s="14"/>
      <c r="KIR169" s="14"/>
      <c r="KIS169" s="14"/>
      <c r="KIT169" s="14"/>
      <c r="KIU169" s="14"/>
      <c r="KIV169" s="14"/>
      <c r="KIW169" s="14"/>
      <c r="KIX169" s="14"/>
      <c r="KIY169" s="14"/>
      <c r="KIZ169" s="14"/>
      <c r="KJA169" s="14"/>
      <c r="KJB169" s="14"/>
      <c r="KJC169" s="14"/>
      <c r="KJD169" s="14"/>
      <c r="KJE169" s="14"/>
      <c r="KJF169" s="14"/>
      <c r="KJG169" s="14"/>
      <c r="KJH169" s="14"/>
      <c r="KJI169" s="14"/>
      <c r="KJJ169" s="14"/>
      <c r="KJK169" s="14"/>
      <c r="KJL169" s="14"/>
      <c r="KJM169" s="14"/>
      <c r="KJN169" s="14"/>
      <c r="KJO169" s="14"/>
      <c r="KJP169" s="14"/>
      <c r="KJQ169" s="14"/>
      <c r="KJR169" s="14"/>
      <c r="KJS169" s="14"/>
      <c r="KJT169" s="14"/>
      <c r="KJU169" s="14"/>
      <c r="KJV169" s="14"/>
      <c r="KJW169" s="14"/>
      <c r="KJX169" s="14"/>
      <c r="KJY169" s="14"/>
      <c r="KJZ169" s="14"/>
      <c r="KKA169" s="14"/>
      <c r="KKB169" s="14"/>
      <c r="KKC169" s="14"/>
      <c r="KKD169" s="14"/>
      <c r="KKE169" s="14"/>
      <c r="KKF169" s="14"/>
      <c r="KKG169" s="14"/>
      <c r="KKH169" s="14"/>
      <c r="KKI169" s="14"/>
      <c r="KKJ169" s="14"/>
      <c r="KKK169" s="14"/>
      <c r="KKL169" s="14"/>
      <c r="KKM169" s="14"/>
      <c r="KKN169" s="14"/>
      <c r="KKO169" s="14"/>
      <c r="KKP169" s="14"/>
      <c r="KKQ169" s="14"/>
      <c r="KKR169" s="14"/>
      <c r="KKS169" s="14"/>
      <c r="KKT169" s="14"/>
      <c r="KKU169" s="14"/>
      <c r="KKV169" s="14"/>
      <c r="KKW169" s="14"/>
      <c r="KKX169" s="14"/>
      <c r="KKY169" s="14"/>
      <c r="KKZ169" s="14"/>
      <c r="KLA169" s="14"/>
      <c r="KLB169" s="14"/>
      <c r="KLC169" s="14"/>
      <c r="KLD169" s="14"/>
      <c r="KLE169" s="14"/>
      <c r="KLF169" s="14"/>
      <c r="KLG169" s="14"/>
      <c r="KLH169" s="14"/>
      <c r="KLI169" s="14"/>
      <c r="KLJ169" s="14"/>
      <c r="KLK169" s="14"/>
      <c r="KLL169" s="14"/>
      <c r="KLM169" s="14"/>
      <c r="KLN169" s="14"/>
      <c r="KLO169" s="14"/>
      <c r="KLP169" s="14"/>
      <c r="KLQ169" s="14"/>
      <c r="KLR169" s="14"/>
      <c r="KLS169" s="14"/>
      <c r="KLT169" s="14"/>
      <c r="KLU169" s="14"/>
      <c r="KLV169" s="14"/>
      <c r="KLW169" s="14"/>
      <c r="KLX169" s="14"/>
      <c r="KLY169" s="14"/>
      <c r="KLZ169" s="14"/>
      <c r="KMA169" s="14"/>
      <c r="KMB169" s="14"/>
      <c r="KMC169" s="14"/>
      <c r="KMD169" s="14"/>
      <c r="KME169" s="14"/>
      <c r="KMF169" s="14"/>
      <c r="KMG169" s="14"/>
      <c r="KMH169" s="14"/>
      <c r="KMI169" s="14"/>
      <c r="KMJ169" s="14"/>
      <c r="KMK169" s="14"/>
      <c r="KML169" s="14"/>
      <c r="KMM169" s="14"/>
      <c r="KMN169" s="14"/>
      <c r="KMO169" s="14"/>
      <c r="KMP169" s="14"/>
      <c r="KMQ169" s="14"/>
      <c r="KMR169" s="14"/>
      <c r="KMS169" s="14"/>
      <c r="KMT169" s="14"/>
      <c r="KMU169" s="14"/>
      <c r="KMV169" s="14"/>
      <c r="KMW169" s="14"/>
      <c r="KMX169" s="14"/>
      <c r="KMY169" s="14"/>
      <c r="KMZ169" s="14"/>
      <c r="KNA169" s="14"/>
      <c r="KNB169" s="14"/>
      <c r="KNC169" s="14"/>
      <c r="KND169" s="14"/>
      <c r="KNE169" s="14"/>
      <c r="KNF169" s="14"/>
      <c r="KNG169" s="14"/>
      <c r="KNH169" s="14"/>
      <c r="KNI169" s="14"/>
      <c r="KNJ169" s="14"/>
      <c r="KNK169" s="14"/>
      <c r="KNL169" s="14"/>
      <c r="KNM169" s="14"/>
      <c r="KNN169" s="14"/>
      <c r="KNO169" s="14"/>
      <c r="KNP169" s="14"/>
      <c r="KNQ169" s="14"/>
      <c r="KNR169" s="14"/>
      <c r="KNS169" s="14"/>
      <c r="KNT169" s="14"/>
      <c r="KNU169" s="14"/>
      <c r="KNV169" s="14"/>
      <c r="KNW169" s="14"/>
      <c r="KNX169" s="14"/>
      <c r="KNY169" s="14"/>
      <c r="KNZ169" s="14"/>
      <c r="KOA169" s="14"/>
      <c r="KOB169" s="14"/>
      <c r="KOC169" s="14"/>
      <c r="KOD169" s="14"/>
      <c r="KOE169" s="14"/>
      <c r="KOF169" s="14"/>
      <c r="KOG169" s="14"/>
      <c r="KOH169" s="14"/>
      <c r="KOI169" s="14"/>
      <c r="KOJ169" s="14"/>
      <c r="KOK169" s="14"/>
      <c r="KOL169" s="14"/>
      <c r="KOM169" s="14"/>
      <c r="KON169" s="14"/>
      <c r="KOO169" s="14"/>
      <c r="KOP169" s="14"/>
      <c r="KOQ169" s="14"/>
      <c r="KOR169" s="14"/>
      <c r="KOS169" s="14"/>
      <c r="KOT169" s="14"/>
      <c r="KOU169" s="14"/>
      <c r="KOV169" s="14"/>
      <c r="KOW169" s="14"/>
      <c r="KOX169" s="14"/>
      <c r="KOY169" s="14"/>
      <c r="KOZ169" s="14"/>
      <c r="KPA169" s="14"/>
      <c r="KPB169" s="14"/>
      <c r="KPC169" s="14"/>
      <c r="KPD169" s="14"/>
      <c r="KPE169" s="14"/>
      <c r="KPF169" s="14"/>
      <c r="KPG169" s="14"/>
      <c r="KPH169" s="14"/>
      <c r="KPI169" s="14"/>
      <c r="KPJ169" s="14"/>
      <c r="KPK169" s="14"/>
      <c r="KPL169" s="14"/>
      <c r="KPM169" s="14"/>
      <c r="KPN169" s="14"/>
      <c r="KPO169" s="14"/>
      <c r="KPP169" s="14"/>
      <c r="KPQ169" s="14"/>
      <c r="KPR169" s="14"/>
      <c r="KPS169" s="14"/>
      <c r="KPT169" s="14"/>
      <c r="KPU169" s="14"/>
      <c r="KPV169" s="14"/>
      <c r="KPW169" s="14"/>
      <c r="KPX169" s="14"/>
      <c r="KPY169" s="14"/>
      <c r="KPZ169" s="14"/>
      <c r="KQA169" s="14"/>
      <c r="KQB169" s="14"/>
      <c r="KQC169" s="14"/>
      <c r="KQD169" s="14"/>
      <c r="KQE169" s="14"/>
      <c r="KQF169" s="14"/>
      <c r="KQG169" s="14"/>
      <c r="KQH169" s="14"/>
      <c r="KQI169" s="14"/>
      <c r="KQJ169" s="14"/>
      <c r="KQK169" s="14"/>
      <c r="KQL169" s="14"/>
      <c r="KQM169" s="14"/>
      <c r="KQN169" s="14"/>
      <c r="KQO169" s="14"/>
      <c r="KQP169" s="14"/>
      <c r="KQQ169" s="14"/>
      <c r="KQR169" s="14"/>
      <c r="KQS169" s="14"/>
      <c r="KQT169" s="14"/>
      <c r="KQU169" s="14"/>
      <c r="KQV169" s="14"/>
      <c r="KQW169" s="14"/>
      <c r="KQX169" s="14"/>
      <c r="KQY169" s="14"/>
      <c r="KQZ169" s="14"/>
      <c r="KRA169" s="14"/>
      <c r="KRB169" s="14"/>
      <c r="KRC169" s="14"/>
      <c r="KRD169" s="14"/>
      <c r="KRE169" s="14"/>
      <c r="KRF169" s="14"/>
      <c r="KRG169" s="14"/>
      <c r="KRH169" s="14"/>
      <c r="KRI169" s="14"/>
      <c r="KRJ169" s="14"/>
      <c r="KRK169" s="14"/>
      <c r="KRL169" s="14"/>
      <c r="KRM169" s="14"/>
      <c r="KRN169" s="14"/>
      <c r="KRO169" s="14"/>
      <c r="KRP169" s="14"/>
      <c r="KRQ169" s="14"/>
      <c r="KRR169" s="14"/>
      <c r="KRS169" s="14"/>
      <c r="KRT169" s="14"/>
      <c r="KRU169" s="14"/>
      <c r="KRV169" s="14"/>
      <c r="KRW169" s="14"/>
      <c r="KRX169" s="14"/>
      <c r="KRY169" s="14"/>
      <c r="KRZ169" s="14"/>
      <c r="KSA169" s="14"/>
      <c r="KSB169" s="14"/>
      <c r="KSC169" s="14"/>
      <c r="KSD169" s="14"/>
      <c r="KSE169" s="14"/>
      <c r="KSF169" s="14"/>
      <c r="KSG169" s="14"/>
      <c r="KSH169" s="14"/>
      <c r="KSI169" s="14"/>
      <c r="KSJ169" s="14"/>
      <c r="KSK169" s="14"/>
      <c r="KSL169" s="14"/>
      <c r="KSM169" s="14"/>
      <c r="KSN169" s="14"/>
      <c r="KSO169" s="14"/>
      <c r="KSP169" s="14"/>
      <c r="KSQ169" s="14"/>
      <c r="KSR169" s="14"/>
      <c r="KSS169" s="14"/>
      <c r="KST169" s="14"/>
      <c r="KSU169" s="14"/>
      <c r="KSV169" s="14"/>
      <c r="KSW169" s="14"/>
      <c r="KSX169" s="14"/>
      <c r="KSY169" s="14"/>
      <c r="KSZ169" s="14"/>
      <c r="KTA169" s="14"/>
      <c r="KTB169" s="14"/>
      <c r="KTC169" s="14"/>
      <c r="KTD169" s="14"/>
      <c r="KTE169" s="14"/>
      <c r="KTF169" s="14"/>
      <c r="KTG169" s="14"/>
      <c r="KTH169" s="14"/>
      <c r="KTI169" s="14"/>
      <c r="KTJ169" s="14"/>
      <c r="KTK169" s="14"/>
      <c r="KTL169" s="14"/>
      <c r="KTM169" s="14"/>
      <c r="KTN169" s="14"/>
      <c r="KTO169" s="14"/>
      <c r="KTP169" s="14"/>
      <c r="KTQ169" s="14"/>
      <c r="KTR169" s="14"/>
      <c r="KTS169" s="14"/>
      <c r="KTT169" s="14"/>
      <c r="KTU169" s="14"/>
      <c r="KTV169" s="14"/>
      <c r="KTW169" s="14"/>
      <c r="KTX169" s="14"/>
      <c r="KTY169" s="14"/>
      <c r="KTZ169" s="14"/>
      <c r="KUA169" s="14"/>
      <c r="KUB169" s="14"/>
      <c r="KUC169" s="14"/>
      <c r="KUD169" s="14"/>
      <c r="KUE169" s="14"/>
      <c r="KUF169" s="14"/>
      <c r="KUG169" s="14"/>
      <c r="KUH169" s="14"/>
      <c r="KUI169" s="14"/>
      <c r="KUJ169" s="14"/>
      <c r="KUK169" s="14"/>
      <c r="KUL169" s="14"/>
      <c r="KUM169" s="14"/>
      <c r="KUN169" s="14"/>
      <c r="KUO169" s="14"/>
      <c r="KUP169" s="14"/>
      <c r="KUQ169" s="14"/>
      <c r="KUR169" s="14"/>
      <c r="KUS169" s="14"/>
      <c r="KUT169" s="14"/>
      <c r="KUU169" s="14"/>
      <c r="KUV169" s="14"/>
      <c r="KUW169" s="14"/>
      <c r="KUX169" s="14"/>
      <c r="KUY169" s="14"/>
      <c r="KUZ169" s="14"/>
      <c r="KVA169" s="14"/>
      <c r="KVB169" s="14"/>
      <c r="KVC169" s="14"/>
      <c r="KVD169" s="14"/>
      <c r="KVE169" s="14"/>
      <c r="KVF169" s="14"/>
      <c r="KVG169" s="14"/>
      <c r="KVH169" s="14"/>
      <c r="KVI169" s="14"/>
      <c r="KVJ169" s="14"/>
      <c r="KVK169" s="14"/>
      <c r="KVL169" s="14"/>
      <c r="KVM169" s="14"/>
      <c r="KVN169" s="14"/>
      <c r="KVO169" s="14"/>
      <c r="KVP169" s="14"/>
      <c r="KVQ169" s="14"/>
      <c r="KVR169" s="14"/>
      <c r="KVS169" s="14"/>
      <c r="KVT169" s="14"/>
      <c r="KVU169" s="14"/>
      <c r="KVV169" s="14"/>
      <c r="KVW169" s="14"/>
      <c r="KVX169" s="14"/>
      <c r="KVY169" s="14"/>
      <c r="KVZ169" s="14"/>
      <c r="KWA169" s="14"/>
      <c r="KWB169" s="14"/>
      <c r="KWC169" s="14"/>
      <c r="KWD169" s="14"/>
      <c r="KWE169" s="14"/>
      <c r="KWF169" s="14"/>
      <c r="KWG169" s="14"/>
      <c r="KWH169" s="14"/>
      <c r="KWI169" s="14"/>
      <c r="KWJ169" s="14"/>
      <c r="KWK169" s="14"/>
      <c r="KWL169" s="14"/>
      <c r="KWM169" s="14"/>
      <c r="KWN169" s="14"/>
      <c r="KWO169" s="14"/>
      <c r="KWP169" s="14"/>
      <c r="KWQ169" s="14"/>
      <c r="KWR169" s="14"/>
      <c r="KWS169" s="14"/>
      <c r="KWT169" s="14"/>
      <c r="KWU169" s="14"/>
      <c r="KWV169" s="14"/>
      <c r="KWW169" s="14"/>
      <c r="KWX169" s="14"/>
      <c r="KWY169" s="14"/>
      <c r="KWZ169" s="14"/>
      <c r="KXA169" s="14"/>
      <c r="KXB169" s="14"/>
      <c r="KXC169" s="14"/>
      <c r="KXD169" s="14"/>
      <c r="KXE169" s="14"/>
      <c r="KXF169" s="14"/>
      <c r="KXG169" s="14"/>
      <c r="KXH169" s="14"/>
      <c r="KXI169" s="14"/>
      <c r="KXJ169" s="14"/>
      <c r="KXK169" s="14"/>
      <c r="KXL169" s="14"/>
      <c r="KXM169" s="14"/>
      <c r="KXN169" s="14"/>
      <c r="KXO169" s="14"/>
      <c r="KXP169" s="14"/>
      <c r="KXQ169" s="14"/>
      <c r="KXR169" s="14"/>
      <c r="KXS169" s="14"/>
      <c r="KXT169" s="14"/>
      <c r="KXU169" s="14"/>
      <c r="KXV169" s="14"/>
      <c r="KXW169" s="14"/>
      <c r="KXX169" s="14"/>
      <c r="KXY169" s="14"/>
      <c r="KXZ169" s="14"/>
      <c r="KYA169" s="14"/>
      <c r="KYB169" s="14"/>
      <c r="KYC169" s="14"/>
      <c r="KYD169" s="14"/>
      <c r="KYE169" s="14"/>
      <c r="KYF169" s="14"/>
      <c r="KYG169" s="14"/>
      <c r="KYH169" s="14"/>
      <c r="KYI169" s="14"/>
      <c r="KYJ169" s="14"/>
      <c r="KYK169" s="14"/>
      <c r="KYL169" s="14"/>
      <c r="KYM169" s="14"/>
      <c r="KYN169" s="14"/>
      <c r="KYO169" s="14"/>
      <c r="KYP169" s="14"/>
      <c r="KYQ169" s="14"/>
      <c r="KYR169" s="14"/>
      <c r="KYS169" s="14"/>
      <c r="KYT169" s="14"/>
      <c r="KYU169" s="14"/>
      <c r="KYV169" s="14"/>
      <c r="KYW169" s="14"/>
      <c r="KYX169" s="14"/>
      <c r="KYY169" s="14"/>
      <c r="KYZ169" s="14"/>
      <c r="KZA169" s="14"/>
      <c r="KZB169" s="14"/>
      <c r="KZC169" s="14"/>
      <c r="KZD169" s="14"/>
      <c r="KZE169" s="14"/>
      <c r="KZF169" s="14"/>
      <c r="KZG169" s="14"/>
      <c r="KZH169" s="14"/>
      <c r="KZI169" s="14"/>
      <c r="KZJ169" s="14"/>
      <c r="KZK169" s="14"/>
      <c r="KZL169" s="14"/>
      <c r="KZM169" s="14"/>
      <c r="KZN169" s="14"/>
      <c r="KZO169" s="14"/>
      <c r="KZP169" s="14"/>
      <c r="KZQ169" s="14"/>
      <c r="KZR169" s="14"/>
      <c r="KZS169" s="14"/>
      <c r="KZT169" s="14"/>
      <c r="KZU169" s="14"/>
      <c r="KZV169" s="14"/>
      <c r="KZW169" s="14"/>
      <c r="KZX169" s="14"/>
      <c r="KZY169" s="14"/>
      <c r="KZZ169" s="14"/>
      <c r="LAA169" s="14"/>
      <c r="LAB169" s="14"/>
      <c r="LAC169" s="14"/>
      <c r="LAD169" s="14"/>
      <c r="LAE169" s="14"/>
      <c r="LAF169" s="14"/>
      <c r="LAG169" s="14"/>
      <c r="LAH169" s="14"/>
      <c r="LAI169" s="14"/>
      <c r="LAJ169" s="14"/>
      <c r="LAK169" s="14"/>
      <c r="LAL169" s="14"/>
      <c r="LAM169" s="14"/>
      <c r="LAN169" s="14"/>
      <c r="LAO169" s="14"/>
      <c r="LAP169" s="14"/>
      <c r="LAQ169" s="14"/>
      <c r="LAR169" s="14"/>
      <c r="LAS169" s="14"/>
      <c r="LAT169" s="14"/>
      <c r="LAU169" s="14"/>
      <c r="LAV169" s="14"/>
      <c r="LAW169" s="14"/>
      <c r="LAX169" s="14"/>
      <c r="LAY169" s="14"/>
      <c r="LAZ169" s="14"/>
      <c r="LBA169" s="14"/>
      <c r="LBB169" s="14"/>
      <c r="LBC169" s="14"/>
      <c r="LBD169" s="14"/>
      <c r="LBE169" s="14"/>
      <c r="LBF169" s="14"/>
      <c r="LBG169" s="14"/>
      <c r="LBH169" s="14"/>
      <c r="LBI169" s="14"/>
      <c r="LBJ169" s="14"/>
      <c r="LBK169" s="14"/>
      <c r="LBL169" s="14"/>
      <c r="LBM169" s="14"/>
      <c r="LBN169" s="14"/>
      <c r="LBO169" s="14"/>
      <c r="LBP169" s="14"/>
      <c r="LBQ169" s="14"/>
      <c r="LBR169" s="14"/>
      <c r="LBS169" s="14"/>
      <c r="LBT169" s="14"/>
      <c r="LBU169" s="14"/>
      <c r="LBV169" s="14"/>
      <c r="LBW169" s="14"/>
      <c r="LBX169" s="14"/>
      <c r="LBY169" s="14"/>
      <c r="LBZ169" s="14"/>
      <c r="LCA169" s="14"/>
      <c r="LCB169" s="14"/>
      <c r="LCC169" s="14"/>
      <c r="LCD169" s="14"/>
      <c r="LCE169" s="14"/>
      <c r="LCF169" s="14"/>
      <c r="LCG169" s="14"/>
      <c r="LCH169" s="14"/>
      <c r="LCI169" s="14"/>
      <c r="LCJ169" s="14"/>
      <c r="LCK169" s="14"/>
      <c r="LCL169" s="14"/>
      <c r="LCM169" s="14"/>
      <c r="LCN169" s="14"/>
      <c r="LCO169" s="14"/>
      <c r="LCP169" s="14"/>
      <c r="LCQ169" s="14"/>
      <c r="LCR169" s="14"/>
      <c r="LCS169" s="14"/>
      <c r="LCT169" s="14"/>
      <c r="LCU169" s="14"/>
      <c r="LCV169" s="14"/>
      <c r="LCW169" s="14"/>
      <c r="LCX169" s="14"/>
      <c r="LCY169" s="14"/>
      <c r="LCZ169" s="14"/>
      <c r="LDA169" s="14"/>
      <c r="LDB169" s="14"/>
      <c r="LDC169" s="14"/>
      <c r="LDD169" s="14"/>
      <c r="LDE169" s="14"/>
      <c r="LDF169" s="14"/>
      <c r="LDG169" s="14"/>
      <c r="LDH169" s="14"/>
      <c r="LDI169" s="14"/>
      <c r="LDJ169" s="14"/>
      <c r="LDK169" s="14"/>
      <c r="LDL169" s="14"/>
      <c r="LDM169" s="14"/>
      <c r="LDN169" s="14"/>
      <c r="LDO169" s="14"/>
      <c r="LDP169" s="14"/>
      <c r="LDQ169" s="14"/>
      <c r="LDR169" s="14"/>
      <c r="LDS169" s="14"/>
      <c r="LDT169" s="14"/>
      <c r="LDU169" s="14"/>
      <c r="LDV169" s="14"/>
      <c r="LDW169" s="14"/>
      <c r="LDX169" s="14"/>
      <c r="LDY169" s="14"/>
      <c r="LDZ169" s="14"/>
      <c r="LEA169" s="14"/>
      <c r="LEB169" s="14"/>
      <c r="LEC169" s="14"/>
      <c r="LED169" s="14"/>
      <c r="LEE169" s="14"/>
      <c r="LEF169" s="14"/>
      <c r="LEG169" s="14"/>
      <c r="LEH169" s="14"/>
      <c r="LEI169" s="14"/>
      <c r="LEJ169" s="14"/>
      <c r="LEK169" s="14"/>
      <c r="LEL169" s="14"/>
      <c r="LEM169" s="14"/>
      <c r="LEN169" s="14"/>
      <c r="LEO169" s="14"/>
      <c r="LEP169" s="14"/>
      <c r="LEQ169" s="14"/>
      <c r="LER169" s="14"/>
      <c r="LES169" s="14"/>
      <c r="LET169" s="14"/>
      <c r="LEU169" s="14"/>
      <c r="LEV169" s="14"/>
      <c r="LEW169" s="14"/>
      <c r="LEX169" s="14"/>
      <c r="LEY169" s="14"/>
      <c r="LEZ169" s="14"/>
      <c r="LFA169" s="14"/>
      <c r="LFB169" s="14"/>
      <c r="LFC169" s="14"/>
      <c r="LFD169" s="14"/>
      <c r="LFE169" s="14"/>
      <c r="LFF169" s="14"/>
      <c r="LFG169" s="14"/>
      <c r="LFH169" s="14"/>
      <c r="LFI169" s="14"/>
      <c r="LFJ169" s="14"/>
      <c r="LFK169" s="14"/>
      <c r="LFL169" s="14"/>
      <c r="LFM169" s="14"/>
      <c r="LFN169" s="14"/>
      <c r="LFO169" s="14"/>
      <c r="LFP169" s="14"/>
      <c r="LFQ169" s="14"/>
      <c r="LFR169" s="14"/>
      <c r="LFS169" s="14"/>
      <c r="LFT169" s="14"/>
      <c r="LFU169" s="14"/>
      <c r="LFV169" s="14"/>
      <c r="LFW169" s="14"/>
      <c r="LFX169" s="14"/>
      <c r="LFY169" s="14"/>
      <c r="LFZ169" s="14"/>
      <c r="LGA169" s="14"/>
      <c r="LGB169" s="14"/>
      <c r="LGC169" s="14"/>
      <c r="LGD169" s="14"/>
      <c r="LGE169" s="14"/>
      <c r="LGF169" s="14"/>
      <c r="LGG169" s="14"/>
      <c r="LGH169" s="14"/>
      <c r="LGI169" s="14"/>
      <c r="LGJ169" s="14"/>
      <c r="LGK169" s="14"/>
      <c r="LGL169" s="14"/>
      <c r="LGM169" s="14"/>
      <c r="LGN169" s="14"/>
      <c r="LGO169" s="14"/>
      <c r="LGP169" s="14"/>
      <c r="LGQ169" s="14"/>
      <c r="LGR169" s="14"/>
      <c r="LGS169" s="14"/>
      <c r="LGT169" s="14"/>
      <c r="LGU169" s="14"/>
      <c r="LGV169" s="14"/>
      <c r="LGW169" s="14"/>
      <c r="LGX169" s="14"/>
      <c r="LGY169" s="14"/>
      <c r="LGZ169" s="14"/>
      <c r="LHA169" s="14"/>
      <c r="LHB169" s="14"/>
      <c r="LHC169" s="14"/>
      <c r="LHD169" s="14"/>
      <c r="LHE169" s="14"/>
      <c r="LHF169" s="14"/>
      <c r="LHG169" s="14"/>
      <c r="LHH169" s="14"/>
      <c r="LHI169" s="14"/>
      <c r="LHJ169" s="14"/>
      <c r="LHK169" s="14"/>
      <c r="LHL169" s="14"/>
      <c r="LHM169" s="14"/>
      <c r="LHN169" s="14"/>
      <c r="LHO169" s="14"/>
      <c r="LHP169" s="14"/>
      <c r="LHQ169" s="14"/>
      <c r="LHR169" s="14"/>
      <c r="LHS169" s="14"/>
      <c r="LHT169" s="14"/>
      <c r="LHU169" s="14"/>
      <c r="LHV169" s="14"/>
      <c r="LHW169" s="14"/>
      <c r="LHX169" s="14"/>
      <c r="LHY169" s="14"/>
      <c r="LHZ169" s="14"/>
      <c r="LIA169" s="14"/>
      <c r="LIB169" s="14"/>
      <c r="LIC169" s="14"/>
      <c r="LID169" s="14"/>
      <c r="LIE169" s="14"/>
      <c r="LIF169" s="14"/>
      <c r="LIG169" s="14"/>
      <c r="LIH169" s="14"/>
      <c r="LII169" s="14"/>
      <c r="LIJ169" s="14"/>
      <c r="LIK169" s="14"/>
      <c r="LIL169" s="14"/>
      <c r="LIM169" s="14"/>
      <c r="LIN169" s="14"/>
      <c r="LIO169" s="14"/>
      <c r="LIP169" s="14"/>
      <c r="LIQ169" s="14"/>
      <c r="LIR169" s="14"/>
      <c r="LIS169" s="14"/>
      <c r="LIT169" s="14"/>
      <c r="LIU169" s="14"/>
      <c r="LIV169" s="14"/>
      <c r="LIW169" s="14"/>
      <c r="LIX169" s="14"/>
      <c r="LIY169" s="14"/>
      <c r="LIZ169" s="14"/>
      <c r="LJA169" s="14"/>
      <c r="LJB169" s="14"/>
      <c r="LJC169" s="14"/>
      <c r="LJD169" s="14"/>
      <c r="LJE169" s="14"/>
      <c r="LJF169" s="14"/>
      <c r="LJG169" s="14"/>
      <c r="LJH169" s="14"/>
      <c r="LJI169" s="14"/>
      <c r="LJJ169" s="14"/>
      <c r="LJK169" s="14"/>
      <c r="LJL169" s="14"/>
      <c r="LJM169" s="14"/>
      <c r="LJN169" s="14"/>
      <c r="LJO169" s="14"/>
      <c r="LJP169" s="14"/>
      <c r="LJQ169" s="14"/>
      <c r="LJR169" s="14"/>
      <c r="LJS169" s="14"/>
      <c r="LJT169" s="14"/>
      <c r="LJU169" s="14"/>
      <c r="LJV169" s="14"/>
      <c r="LJW169" s="14"/>
      <c r="LJX169" s="14"/>
      <c r="LJY169" s="14"/>
      <c r="LJZ169" s="14"/>
      <c r="LKA169" s="14"/>
      <c r="LKB169" s="14"/>
      <c r="LKC169" s="14"/>
      <c r="LKD169" s="14"/>
      <c r="LKE169" s="14"/>
      <c r="LKF169" s="14"/>
      <c r="LKG169" s="14"/>
      <c r="LKH169" s="14"/>
      <c r="LKI169" s="14"/>
      <c r="LKJ169" s="14"/>
      <c r="LKK169" s="14"/>
      <c r="LKL169" s="14"/>
      <c r="LKM169" s="14"/>
      <c r="LKN169" s="14"/>
      <c r="LKO169" s="14"/>
      <c r="LKP169" s="14"/>
      <c r="LKQ169" s="14"/>
      <c r="LKR169" s="14"/>
      <c r="LKS169" s="14"/>
      <c r="LKT169" s="14"/>
      <c r="LKU169" s="14"/>
      <c r="LKV169" s="14"/>
      <c r="LKW169" s="14"/>
      <c r="LKX169" s="14"/>
      <c r="LKY169" s="14"/>
      <c r="LKZ169" s="14"/>
      <c r="LLA169" s="14"/>
      <c r="LLB169" s="14"/>
      <c r="LLC169" s="14"/>
      <c r="LLD169" s="14"/>
      <c r="LLE169" s="14"/>
      <c r="LLF169" s="14"/>
      <c r="LLG169" s="14"/>
      <c r="LLH169" s="14"/>
      <c r="LLI169" s="14"/>
      <c r="LLJ169" s="14"/>
      <c r="LLK169" s="14"/>
      <c r="LLL169" s="14"/>
      <c r="LLM169" s="14"/>
      <c r="LLN169" s="14"/>
      <c r="LLO169" s="14"/>
      <c r="LLP169" s="14"/>
      <c r="LLQ169" s="14"/>
      <c r="LLR169" s="14"/>
      <c r="LLS169" s="14"/>
      <c r="LLT169" s="14"/>
      <c r="LLU169" s="14"/>
      <c r="LLV169" s="14"/>
      <c r="LLW169" s="14"/>
      <c r="LLX169" s="14"/>
      <c r="LLY169" s="14"/>
      <c r="LLZ169" s="14"/>
      <c r="LMA169" s="14"/>
      <c r="LMB169" s="14"/>
      <c r="LMC169" s="14"/>
      <c r="LMD169" s="14"/>
      <c r="LME169" s="14"/>
      <c r="LMF169" s="14"/>
      <c r="LMG169" s="14"/>
      <c r="LMH169" s="14"/>
      <c r="LMI169" s="14"/>
      <c r="LMJ169" s="14"/>
      <c r="LMK169" s="14"/>
      <c r="LML169" s="14"/>
      <c r="LMM169" s="14"/>
      <c r="LMN169" s="14"/>
      <c r="LMO169" s="14"/>
      <c r="LMP169" s="14"/>
      <c r="LMQ169" s="14"/>
      <c r="LMR169" s="14"/>
      <c r="LMS169" s="14"/>
      <c r="LMT169" s="14"/>
      <c r="LMU169" s="14"/>
      <c r="LMV169" s="14"/>
      <c r="LMW169" s="14"/>
      <c r="LMX169" s="14"/>
      <c r="LMY169" s="14"/>
      <c r="LMZ169" s="14"/>
      <c r="LNA169" s="14"/>
      <c r="LNB169" s="14"/>
      <c r="LNC169" s="14"/>
      <c r="LND169" s="14"/>
      <c r="LNE169" s="14"/>
      <c r="LNF169" s="14"/>
      <c r="LNG169" s="14"/>
      <c r="LNH169" s="14"/>
      <c r="LNI169" s="14"/>
      <c r="LNJ169" s="14"/>
      <c r="LNK169" s="14"/>
      <c r="LNL169" s="14"/>
      <c r="LNM169" s="14"/>
      <c r="LNN169" s="14"/>
      <c r="LNO169" s="14"/>
      <c r="LNP169" s="14"/>
      <c r="LNQ169" s="14"/>
      <c r="LNR169" s="14"/>
      <c r="LNS169" s="14"/>
      <c r="LNT169" s="14"/>
      <c r="LNU169" s="14"/>
      <c r="LNV169" s="14"/>
      <c r="LNW169" s="14"/>
      <c r="LNX169" s="14"/>
      <c r="LNY169" s="14"/>
      <c r="LNZ169" s="14"/>
      <c r="LOA169" s="14"/>
      <c r="LOB169" s="14"/>
      <c r="LOC169" s="14"/>
      <c r="LOD169" s="14"/>
      <c r="LOE169" s="14"/>
      <c r="LOF169" s="14"/>
      <c r="LOG169" s="14"/>
      <c r="LOH169" s="14"/>
      <c r="LOI169" s="14"/>
      <c r="LOJ169" s="14"/>
      <c r="LOK169" s="14"/>
      <c r="LOL169" s="14"/>
      <c r="LOM169" s="14"/>
      <c r="LON169" s="14"/>
      <c r="LOO169" s="14"/>
      <c r="LOP169" s="14"/>
      <c r="LOQ169" s="14"/>
      <c r="LOR169" s="14"/>
      <c r="LOS169" s="14"/>
      <c r="LOT169" s="14"/>
      <c r="LOU169" s="14"/>
      <c r="LOV169" s="14"/>
      <c r="LOW169" s="14"/>
      <c r="LOX169" s="14"/>
      <c r="LOY169" s="14"/>
      <c r="LOZ169" s="14"/>
      <c r="LPA169" s="14"/>
      <c r="LPB169" s="14"/>
      <c r="LPC169" s="14"/>
      <c r="LPD169" s="14"/>
      <c r="LPE169" s="14"/>
      <c r="LPF169" s="14"/>
      <c r="LPG169" s="14"/>
      <c r="LPH169" s="14"/>
      <c r="LPI169" s="14"/>
      <c r="LPJ169" s="14"/>
      <c r="LPK169" s="14"/>
      <c r="LPL169" s="14"/>
      <c r="LPM169" s="14"/>
      <c r="LPN169" s="14"/>
      <c r="LPO169" s="14"/>
      <c r="LPP169" s="14"/>
      <c r="LPQ169" s="14"/>
      <c r="LPR169" s="14"/>
      <c r="LPS169" s="14"/>
      <c r="LPT169" s="14"/>
      <c r="LPU169" s="14"/>
      <c r="LPV169" s="14"/>
      <c r="LPW169" s="14"/>
      <c r="LPX169" s="14"/>
      <c r="LPY169" s="14"/>
      <c r="LPZ169" s="14"/>
      <c r="LQA169" s="14"/>
      <c r="LQB169" s="14"/>
      <c r="LQC169" s="14"/>
      <c r="LQD169" s="14"/>
      <c r="LQE169" s="14"/>
      <c r="LQF169" s="14"/>
      <c r="LQG169" s="14"/>
      <c r="LQH169" s="14"/>
      <c r="LQI169" s="14"/>
      <c r="LQJ169" s="14"/>
      <c r="LQK169" s="14"/>
      <c r="LQL169" s="14"/>
      <c r="LQM169" s="14"/>
      <c r="LQN169" s="14"/>
      <c r="LQO169" s="14"/>
      <c r="LQP169" s="14"/>
      <c r="LQQ169" s="14"/>
      <c r="LQR169" s="14"/>
      <c r="LQS169" s="14"/>
      <c r="LQT169" s="14"/>
      <c r="LQU169" s="14"/>
      <c r="LQV169" s="14"/>
      <c r="LQW169" s="14"/>
      <c r="LQX169" s="14"/>
      <c r="LQY169" s="14"/>
      <c r="LQZ169" s="14"/>
      <c r="LRA169" s="14"/>
      <c r="LRB169" s="14"/>
      <c r="LRC169" s="14"/>
      <c r="LRD169" s="14"/>
      <c r="LRE169" s="14"/>
      <c r="LRF169" s="14"/>
      <c r="LRG169" s="14"/>
      <c r="LRH169" s="14"/>
      <c r="LRI169" s="14"/>
      <c r="LRJ169" s="14"/>
      <c r="LRK169" s="14"/>
      <c r="LRL169" s="14"/>
      <c r="LRM169" s="14"/>
      <c r="LRN169" s="14"/>
      <c r="LRO169" s="14"/>
      <c r="LRP169" s="14"/>
      <c r="LRQ169" s="14"/>
      <c r="LRR169" s="14"/>
      <c r="LRS169" s="14"/>
      <c r="LRT169" s="14"/>
      <c r="LRU169" s="14"/>
      <c r="LRV169" s="14"/>
      <c r="LRW169" s="14"/>
      <c r="LRX169" s="14"/>
      <c r="LRY169" s="14"/>
      <c r="LRZ169" s="14"/>
      <c r="LSA169" s="14"/>
      <c r="LSB169" s="14"/>
      <c r="LSC169" s="14"/>
      <c r="LSD169" s="14"/>
      <c r="LSE169" s="14"/>
      <c r="LSF169" s="14"/>
      <c r="LSG169" s="14"/>
      <c r="LSH169" s="14"/>
      <c r="LSI169" s="14"/>
      <c r="LSJ169" s="14"/>
      <c r="LSK169" s="14"/>
      <c r="LSL169" s="14"/>
      <c r="LSM169" s="14"/>
      <c r="LSN169" s="14"/>
      <c r="LSO169" s="14"/>
      <c r="LSP169" s="14"/>
      <c r="LSQ169" s="14"/>
      <c r="LSR169" s="14"/>
      <c r="LSS169" s="14"/>
      <c r="LST169" s="14"/>
      <c r="LSU169" s="14"/>
      <c r="LSV169" s="14"/>
      <c r="LSW169" s="14"/>
      <c r="LSX169" s="14"/>
      <c r="LSY169" s="14"/>
      <c r="LSZ169" s="14"/>
      <c r="LTA169" s="14"/>
      <c r="LTB169" s="14"/>
      <c r="LTC169" s="14"/>
      <c r="LTD169" s="14"/>
      <c r="LTE169" s="14"/>
      <c r="LTF169" s="14"/>
      <c r="LTG169" s="14"/>
      <c r="LTH169" s="14"/>
      <c r="LTI169" s="14"/>
      <c r="LTJ169" s="14"/>
      <c r="LTK169" s="14"/>
      <c r="LTL169" s="14"/>
      <c r="LTM169" s="14"/>
      <c r="LTN169" s="14"/>
      <c r="LTO169" s="14"/>
      <c r="LTP169" s="14"/>
      <c r="LTQ169" s="14"/>
      <c r="LTR169" s="14"/>
      <c r="LTS169" s="14"/>
      <c r="LTT169" s="14"/>
      <c r="LTU169" s="14"/>
      <c r="LTV169" s="14"/>
      <c r="LTW169" s="14"/>
      <c r="LTX169" s="14"/>
      <c r="LTY169" s="14"/>
      <c r="LTZ169" s="14"/>
      <c r="LUA169" s="14"/>
      <c r="LUB169" s="14"/>
      <c r="LUC169" s="14"/>
      <c r="LUD169" s="14"/>
      <c r="LUE169" s="14"/>
      <c r="LUF169" s="14"/>
      <c r="LUG169" s="14"/>
      <c r="LUH169" s="14"/>
      <c r="LUI169" s="14"/>
      <c r="LUJ169" s="14"/>
      <c r="LUK169" s="14"/>
      <c r="LUL169" s="14"/>
      <c r="LUM169" s="14"/>
      <c r="LUN169" s="14"/>
      <c r="LUO169" s="14"/>
      <c r="LUP169" s="14"/>
      <c r="LUQ169" s="14"/>
      <c r="LUR169" s="14"/>
      <c r="LUS169" s="14"/>
      <c r="LUT169" s="14"/>
      <c r="LUU169" s="14"/>
      <c r="LUV169" s="14"/>
      <c r="LUW169" s="14"/>
      <c r="LUX169" s="14"/>
      <c r="LUY169" s="14"/>
      <c r="LUZ169" s="14"/>
      <c r="LVA169" s="14"/>
      <c r="LVB169" s="14"/>
      <c r="LVC169" s="14"/>
      <c r="LVD169" s="14"/>
      <c r="LVE169" s="14"/>
      <c r="LVF169" s="14"/>
      <c r="LVG169" s="14"/>
      <c r="LVH169" s="14"/>
      <c r="LVI169" s="14"/>
      <c r="LVJ169" s="14"/>
      <c r="LVK169" s="14"/>
      <c r="LVL169" s="14"/>
      <c r="LVM169" s="14"/>
      <c r="LVN169" s="14"/>
      <c r="LVO169" s="14"/>
      <c r="LVP169" s="14"/>
      <c r="LVQ169" s="14"/>
      <c r="LVR169" s="14"/>
      <c r="LVS169" s="14"/>
      <c r="LVT169" s="14"/>
      <c r="LVU169" s="14"/>
      <c r="LVV169" s="14"/>
      <c r="LVW169" s="14"/>
      <c r="LVX169" s="14"/>
      <c r="LVY169" s="14"/>
      <c r="LVZ169" s="14"/>
      <c r="LWA169" s="14"/>
      <c r="LWB169" s="14"/>
      <c r="LWC169" s="14"/>
      <c r="LWD169" s="14"/>
      <c r="LWE169" s="14"/>
      <c r="LWF169" s="14"/>
      <c r="LWG169" s="14"/>
      <c r="LWH169" s="14"/>
      <c r="LWI169" s="14"/>
      <c r="LWJ169" s="14"/>
      <c r="LWK169" s="14"/>
      <c r="LWL169" s="14"/>
      <c r="LWM169" s="14"/>
      <c r="LWN169" s="14"/>
      <c r="LWO169" s="14"/>
      <c r="LWP169" s="14"/>
      <c r="LWQ169" s="14"/>
      <c r="LWR169" s="14"/>
      <c r="LWS169" s="14"/>
      <c r="LWT169" s="14"/>
      <c r="LWU169" s="14"/>
      <c r="LWV169" s="14"/>
      <c r="LWW169" s="14"/>
      <c r="LWX169" s="14"/>
      <c r="LWY169" s="14"/>
      <c r="LWZ169" s="14"/>
      <c r="LXA169" s="14"/>
      <c r="LXB169" s="14"/>
      <c r="LXC169" s="14"/>
      <c r="LXD169" s="14"/>
      <c r="LXE169" s="14"/>
      <c r="LXF169" s="14"/>
      <c r="LXG169" s="14"/>
      <c r="LXH169" s="14"/>
      <c r="LXI169" s="14"/>
      <c r="LXJ169" s="14"/>
      <c r="LXK169" s="14"/>
      <c r="LXL169" s="14"/>
      <c r="LXM169" s="14"/>
      <c r="LXN169" s="14"/>
      <c r="LXO169" s="14"/>
      <c r="LXP169" s="14"/>
      <c r="LXQ169" s="14"/>
      <c r="LXR169" s="14"/>
      <c r="LXS169" s="14"/>
      <c r="LXT169" s="14"/>
      <c r="LXU169" s="14"/>
      <c r="LXV169" s="14"/>
      <c r="LXW169" s="14"/>
      <c r="LXX169" s="14"/>
      <c r="LXY169" s="14"/>
      <c r="LXZ169" s="14"/>
      <c r="LYA169" s="14"/>
      <c r="LYB169" s="14"/>
      <c r="LYC169" s="14"/>
      <c r="LYD169" s="14"/>
      <c r="LYE169" s="14"/>
      <c r="LYF169" s="14"/>
      <c r="LYG169" s="14"/>
      <c r="LYH169" s="14"/>
      <c r="LYI169" s="14"/>
      <c r="LYJ169" s="14"/>
      <c r="LYK169" s="14"/>
      <c r="LYL169" s="14"/>
      <c r="LYM169" s="14"/>
      <c r="LYN169" s="14"/>
      <c r="LYO169" s="14"/>
      <c r="LYP169" s="14"/>
      <c r="LYQ169" s="14"/>
      <c r="LYR169" s="14"/>
      <c r="LYS169" s="14"/>
      <c r="LYT169" s="14"/>
      <c r="LYU169" s="14"/>
      <c r="LYV169" s="14"/>
      <c r="LYW169" s="14"/>
      <c r="LYX169" s="14"/>
      <c r="LYY169" s="14"/>
      <c r="LYZ169" s="14"/>
      <c r="LZA169" s="14"/>
      <c r="LZB169" s="14"/>
      <c r="LZC169" s="14"/>
      <c r="LZD169" s="14"/>
      <c r="LZE169" s="14"/>
      <c r="LZF169" s="14"/>
      <c r="LZG169" s="14"/>
      <c r="LZH169" s="14"/>
      <c r="LZI169" s="14"/>
      <c r="LZJ169" s="14"/>
      <c r="LZK169" s="14"/>
      <c r="LZL169" s="14"/>
      <c r="LZM169" s="14"/>
      <c r="LZN169" s="14"/>
      <c r="LZO169" s="14"/>
      <c r="LZP169" s="14"/>
      <c r="LZQ169" s="14"/>
      <c r="LZR169" s="14"/>
      <c r="LZS169" s="14"/>
      <c r="LZT169" s="14"/>
      <c r="LZU169" s="14"/>
      <c r="LZV169" s="14"/>
      <c r="LZW169" s="14"/>
      <c r="LZX169" s="14"/>
      <c r="LZY169" s="14"/>
      <c r="LZZ169" s="14"/>
      <c r="MAA169" s="14"/>
      <c r="MAB169" s="14"/>
      <c r="MAC169" s="14"/>
      <c r="MAD169" s="14"/>
      <c r="MAE169" s="14"/>
      <c r="MAF169" s="14"/>
      <c r="MAG169" s="14"/>
      <c r="MAH169" s="14"/>
      <c r="MAI169" s="14"/>
      <c r="MAJ169" s="14"/>
      <c r="MAK169" s="14"/>
      <c r="MAL169" s="14"/>
      <c r="MAM169" s="14"/>
      <c r="MAN169" s="14"/>
      <c r="MAO169" s="14"/>
      <c r="MAP169" s="14"/>
      <c r="MAQ169" s="14"/>
      <c r="MAR169" s="14"/>
      <c r="MAS169" s="14"/>
      <c r="MAT169" s="14"/>
      <c r="MAU169" s="14"/>
      <c r="MAV169" s="14"/>
      <c r="MAW169" s="14"/>
      <c r="MAX169" s="14"/>
      <c r="MAY169" s="14"/>
      <c r="MAZ169" s="14"/>
      <c r="MBA169" s="14"/>
      <c r="MBB169" s="14"/>
      <c r="MBC169" s="14"/>
      <c r="MBD169" s="14"/>
      <c r="MBE169" s="14"/>
      <c r="MBF169" s="14"/>
      <c r="MBG169" s="14"/>
      <c r="MBH169" s="14"/>
      <c r="MBI169" s="14"/>
      <c r="MBJ169" s="14"/>
      <c r="MBK169" s="14"/>
      <c r="MBL169" s="14"/>
      <c r="MBM169" s="14"/>
      <c r="MBN169" s="14"/>
      <c r="MBO169" s="14"/>
      <c r="MBP169" s="14"/>
      <c r="MBQ169" s="14"/>
      <c r="MBR169" s="14"/>
      <c r="MBS169" s="14"/>
      <c r="MBT169" s="14"/>
      <c r="MBU169" s="14"/>
      <c r="MBV169" s="14"/>
      <c r="MBW169" s="14"/>
      <c r="MBX169" s="14"/>
      <c r="MBY169" s="14"/>
      <c r="MBZ169" s="14"/>
      <c r="MCA169" s="14"/>
      <c r="MCB169" s="14"/>
      <c r="MCC169" s="14"/>
      <c r="MCD169" s="14"/>
      <c r="MCE169" s="14"/>
      <c r="MCF169" s="14"/>
      <c r="MCG169" s="14"/>
      <c r="MCH169" s="14"/>
      <c r="MCI169" s="14"/>
      <c r="MCJ169" s="14"/>
      <c r="MCK169" s="14"/>
      <c r="MCL169" s="14"/>
      <c r="MCM169" s="14"/>
      <c r="MCN169" s="14"/>
      <c r="MCO169" s="14"/>
      <c r="MCP169" s="14"/>
      <c r="MCQ169" s="14"/>
      <c r="MCR169" s="14"/>
      <c r="MCS169" s="14"/>
      <c r="MCT169" s="14"/>
      <c r="MCU169" s="14"/>
      <c r="MCV169" s="14"/>
      <c r="MCW169" s="14"/>
      <c r="MCX169" s="14"/>
      <c r="MCY169" s="14"/>
      <c r="MCZ169" s="14"/>
      <c r="MDA169" s="14"/>
      <c r="MDB169" s="14"/>
      <c r="MDC169" s="14"/>
      <c r="MDD169" s="14"/>
      <c r="MDE169" s="14"/>
      <c r="MDF169" s="14"/>
      <c r="MDG169" s="14"/>
      <c r="MDH169" s="14"/>
      <c r="MDI169" s="14"/>
      <c r="MDJ169" s="14"/>
      <c r="MDK169" s="14"/>
      <c r="MDL169" s="14"/>
      <c r="MDM169" s="14"/>
      <c r="MDN169" s="14"/>
      <c r="MDO169" s="14"/>
      <c r="MDP169" s="14"/>
      <c r="MDQ169" s="14"/>
      <c r="MDR169" s="14"/>
      <c r="MDS169" s="14"/>
      <c r="MDT169" s="14"/>
      <c r="MDU169" s="14"/>
      <c r="MDV169" s="14"/>
      <c r="MDW169" s="14"/>
      <c r="MDX169" s="14"/>
      <c r="MDY169" s="14"/>
      <c r="MDZ169" s="14"/>
      <c r="MEA169" s="14"/>
      <c r="MEB169" s="14"/>
      <c r="MEC169" s="14"/>
      <c r="MED169" s="14"/>
      <c r="MEE169" s="14"/>
      <c r="MEF169" s="14"/>
      <c r="MEG169" s="14"/>
      <c r="MEH169" s="14"/>
      <c r="MEI169" s="14"/>
      <c r="MEJ169" s="14"/>
      <c r="MEK169" s="14"/>
      <c r="MEL169" s="14"/>
      <c r="MEM169" s="14"/>
      <c r="MEN169" s="14"/>
      <c r="MEO169" s="14"/>
      <c r="MEP169" s="14"/>
      <c r="MEQ169" s="14"/>
      <c r="MER169" s="14"/>
      <c r="MES169" s="14"/>
      <c r="MET169" s="14"/>
      <c r="MEU169" s="14"/>
      <c r="MEV169" s="14"/>
      <c r="MEW169" s="14"/>
      <c r="MEX169" s="14"/>
      <c r="MEY169" s="14"/>
      <c r="MEZ169" s="14"/>
      <c r="MFA169" s="14"/>
      <c r="MFB169" s="14"/>
      <c r="MFC169" s="14"/>
      <c r="MFD169" s="14"/>
      <c r="MFE169" s="14"/>
      <c r="MFF169" s="14"/>
      <c r="MFG169" s="14"/>
      <c r="MFH169" s="14"/>
      <c r="MFI169" s="14"/>
      <c r="MFJ169" s="14"/>
      <c r="MFK169" s="14"/>
      <c r="MFL169" s="14"/>
      <c r="MFM169" s="14"/>
      <c r="MFN169" s="14"/>
      <c r="MFO169" s="14"/>
      <c r="MFP169" s="14"/>
      <c r="MFQ169" s="14"/>
      <c r="MFR169" s="14"/>
      <c r="MFS169" s="14"/>
      <c r="MFT169" s="14"/>
      <c r="MFU169" s="14"/>
      <c r="MFV169" s="14"/>
      <c r="MFW169" s="14"/>
      <c r="MFX169" s="14"/>
      <c r="MFY169" s="14"/>
      <c r="MFZ169" s="14"/>
      <c r="MGA169" s="14"/>
      <c r="MGB169" s="14"/>
      <c r="MGC169" s="14"/>
      <c r="MGD169" s="14"/>
      <c r="MGE169" s="14"/>
      <c r="MGF169" s="14"/>
      <c r="MGG169" s="14"/>
      <c r="MGH169" s="14"/>
      <c r="MGI169" s="14"/>
      <c r="MGJ169" s="14"/>
      <c r="MGK169" s="14"/>
      <c r="MGL169" s="14"/>
      <c r="MGM169" s="14"/>
      <c r="MGN169" s="14"/>
      <c r="MGO169" s="14"/>
      <c r="MGP169" s="14"/>
      <c r="MGQ169" s="14"/>
      <c r="MGR169" s="14"/>
      <c r="MGS169" s="14"/>
      <c r="MGT169" s="14"/>
      <c r="MGU169" s="14"/>
      <c r="MGV169" s="14"/>
      <c r="MGW169" s="14"/>
      <c r="MGX169" s="14"/>
      <c r="MGY169" s="14"/>
      <c r="MGZ169" s="14"/>
      <c r="MHA169" s="14"/>
      <c r="MHB169" s="14"/>
      <c r="MHC169" s="14"/>
      <c r="MHD169" s="14"/>
      <c r="MHE169" s="14"/>
      <c r="MHF169" s="14"/>
      <c r="MHG169" s="14"/>
      <c r="MHH169" s="14"/>
      <c r="MHI169" s="14"/>
      <c r="MHJ169" s="14"/>
      <c r="MHK169" s="14"/>
      <c r="MHL169" s="14"/>
      <c r="MHM169" s="14"/>
      <c r="MHN169" s="14"/>
      <c r="MHO169" s="14"/>
      <c r="MHP169" s="14"/>
      <c r="MHQ169" s="14"/>
      <c r="MHR169" s="14"/>
      <c r="MHS169" s="14"/>
      <c r="MHT169" s="14"/>
      <c r="MHU169" s="14"/>
      <c r="MHV169" s="14"/>
      <c r="MHW169" s="14"/>
      <c r="MHX169" s="14"/>
      <c r="MHY169" s="14"/>
      <c r="MHZ169" s="14"/>
      <c r="MIA169" s="14"/>
      <c r="MIB169" s="14"/>
      <c r="MIC169" s="14"/>
      <c r="MID169" s="14"/>
      <c r="MIE169" s="14"/>
      <c r="MIF169" s="14"/>
      <c r="MIG169" s="14"/>
      <c r="MIH169" s="14"/>
      <c r="MII169" s="14"/>
      <c r="MIJ169" s="14"/>
      <c r="MIK169" s="14"/>
      <c r="MIL169" s="14"/>
      <c r="MIM169" s="14"/>
      <c r="MIN169" s="14"/>
      <c r="MIO169" s="14"/>
      <c r="MIP169" s="14"/>
      <c r="MIQ169" s="14"/>
      <c r="MIR169" s="14"/>
      <c r="MIS169" s="14"/>
      <c r="MIT169" s="14"/>
      <c r="MIU169" s="14"/>
      <c r="MIV169" s="14"/>
      <c r="MIW169" s="14"/>
      <c r="MIX169" s="14"/>
      <c r="MIY169" s="14"/>
      <c r="MIZ169" s="14"/>
      <c r="MJA169" s="14"/>
      <c r="MJB169" s="14"/>
      <c r="MJC169" s="14"/>
      <c r="MJD169" s="14"/>
      <c r="MJE169" s="14"/>
      <c r="MJF169" s="14"/>
      <c r="MJG169" s="14"/>
      <c r="MJH169" s="14"/>
      <c r="MJI169" s="14"/>
      <c r="MJJ169" s="14"/>
      <c r="MJK169" s="14"/>
      <c r="MJL169" s="14"/>
      <c r="MJM169" s="14"/>
      <c r="MJN169" s="14"/>
      <c r="MJO169" s="14"/>
      <c r="MJP169" s="14"/>
      <c r="MJQ169" s="14"/>
      <c r="MJR169" s="14"/>
      <c r="MJS169" s="14"/>
      <c r="MJT169" s="14"/>
      <c r="MJU169" s="14"/>
      <c r="MJV169" s="14"/>
      <c r="MJW169" s="14"/>
      <c r="MJX169" s="14"/>
      <c r="MJY169" s="14"/>
      <c r="MJZ169" s="14"/>
      <c r="MKA169" s="14"/>
      <c r="MKB169" s="14"/>
      <c r="MKC169" s="14"/>
      <c r="MKD169" s="14"/>
      <c r="MKE169" s="14"/>
      <c r="MKF169" s="14"/>
      <c r="MKG169" s="14"/>
      <c r="MKH169" s="14"/>
      <c r="MKI169" s="14"/>
      <c r="MKJ169" s="14"/>
      <c r="MKK169" s="14"/>
      <c r="MKL169" s="14"/>
      <c r="MKM169" s="14"/>
      <c r="MKN169" s="14"/>
      <c r="MKO169" s="14"/>
      <c r="MKP169" s="14"/>
      <c r="MKQ169" s="14"/>
      <c r="MKR169" s="14"/>
      <c r="MKS169" s="14"/>
      <c r="MKT169" s="14"/>
      <c r="MKU169" s="14"/>
      <c r="MKV169" s="14"/>
      <c r="MKW169" s="14"/>
      <c r="MKX169" s="14"/>
      <c r="MKY169" s="14"/>
      <c r="MKZ169" s="14"/>
      <c r="MLA169" s="14"/>
      <c r="MLB169" s="14"/>
      <c r="MLC169" s="14"/>
      <c r="MLD169" s="14"/>
      <c r="MLE169" s="14"/>
      <c r="MLF169" s="14"/>
      <c r="MLG169" s="14"/>
      <c r="MLH169" s="14"/>
      <c r="MLI169" s="14"/>
      <c r="MLJ169" s="14"/>
      <c r="MLK169" s="14"/>
      <c r="MLL169" s="14"/>
      <c r="MLM169" s="14"/>
      <c r="MLN169" s="14"/>
      <c r="MLO169" s="14"/>
      <c r="MLP169" s="14"/>
      <c r="MLQ169" s="14"/>
      <c r="MLR169" s="14"/>
      <c r="MLS169" s="14"/>
      <c r="MLT169" s="14"/>
      <c r="MLU169" s="14"/>
      <c r="MLV169" s="14"/>
      <c r="MLW169" s="14"/>
      <c r="MLX169" s="14"/>
      <c r="MLY169" s="14"/>
      <c r="MLZ169" s="14"/>
      <c r="MMA169" s="14"/>
      <c r="MMB169" s="14"/>
      <c r="MMC169" s="14"/>
      <c r="MMD169" s="14"/>
      <c r="MME169" s="14"/>
      <c r="MMF169" s="14"/>
      <c r="MMG169" s="14"/>
      <c r="MMH169" s="14"/>
      <c r="MMI169" s="14"/>
      <c r="MMJ169" s="14"/>
      <c r="MMK169" s="14"/>
      <c r="MML169" s="14"/>
      <c r="MMM169" s="14"/>
      <c r="MMN169" s="14"/>
      <c r="MMO169" s="14"/>
      <c r="MMP169" s="14"/>
      <c r="MMQ169" s="14"/>
      <c r="MMR169" s="14"/>
      <c r="MMS169" s="14"/>
      <c r="MMT169" s="14"/>
      <c r="MMU169" s="14"/>
      <c r="MMV169" s="14"/>
      <c r="MMW169" s="14"/>
      <c r="MMX169" s="14"/>
      <c r="MMY169" s="14"/>
      <c r="MMZ169" s="14"/>
      <c r="MNA169" s="14"/>
      <c r="MNB169" s="14"/>
      <c r="MNC169" s="14"/>
      <c r="MND169" s="14"/>
      <c r="MNE169" s="14"/>
      <c r="MNF169" s="14"/>
      <c r="MNG169" s="14"/>
      <c r="MNH169" s="14"/>
      <c r="MNI169" s="14"/>
      <c r="MNJ169" s="14"/>
      <c r="MNK169" s="14"/>
      <c r="MNL169" s="14"/>
      <c r="MNM169" s="14"/>
      <c r="MNN169" s="14"/>
      <c r="MNO169" s="14"/>
      <c r="MNP169" s="14"/>
      <c r="MNQ169" s="14"/>
      <c r="MNR169" s="14"/>
      <c r="MNS169" s="14"/>
      <c r="MNT169" s="14"/>
      <c r="MNU169" s="14"/>
      <c r="MNV169" s="14"/>
      <c r="MNW169" s="14"/>
      <c r="MNX169" s="14"/>
      <c r="MNY169" s="14"/>
      <c r="MNZ169" s="14"/>
      <c r="MOA169" s="14"/>
      <c r="MOB169" s="14"/>
      <c r="MOC169" s="14"/>
      <c r="MOD169" s="14"/>
      <c r="MOE169" s="14"/>
      <c r="MOF169" s="14"/>
      <c r="MOG169" s="14"/>
      <c r="MOH169" s="14"/>
      <c r="MOI169" s="14"/>
      <c r="MOJ169" s="14"/>
      <c r="MOK169" s="14"/>
      <c r="MOL169" s="14"/>
      <c r="MOM169" s="14"/>
      <c r="MON169" s="14"/>
      <c r="MOO169" s="14"/>
      <c r="MOP169" s="14"/>
      <c r="MOQ169" s="14"/>
      <c r="MOR169" s="14"/>
      <c r="MOS169" s="14"/>
      <c r="MOT169" s="14"/>
      <c r="MOU169" s="14"/>
      <c r="MOV169" s="14"/>
      <c r="MOW169" s="14"/>
      <c r="MOX169" s="14"/>
      <c r="MOY169" s="14"/>
      <c r="MOZ169" s="14"/>
      <c r="MPA169" s="14"/>
      <c r="MPB169" s="14"/>
      <c r="MPC169" s="14"/>
      <c r="MPD169" s="14"/>
      <c r="MPE169" s="14"/>
      <c r="MPF169" s="14"/>
      <c r="MPG169" s="14"/>
      <c r="MPH169" s="14"/>
      <c r="MPI169" s="14"/>
      <c r="MPJ169" s="14"/>
      <c r="MPK169" s="14"/>
      <c r="MPL169" s="14"/>
      <c r="MPM169" s="14"/>
      <c r="MPN169" s="14"/>
      <c r="MPO169" s="14"/>
      <c r="MPP169" s="14"/>
      <c r="MPQ169" s="14"/>
      <c r="MPR169" s="14"/>
      <c r="MPS169" s="14"/>
      <c r="MPT169" s="14"/>
      <c r="MPU169" s="14"/>
      <c r="MPV169" s="14"/>
      <c r="MPW169" s="14"/>
      <c r="MPX169" s="14"/>
      <c r="MPY169" s="14"/>
      <c r="MPZ169" s="14"/>
      <c r="MQA169" s="14"/>
      <c r="MQB169" s="14"/>
      <c r="MQC169" s="14"/>
      <c r="MQD169" s="14"/>
      <c r="MQE169" s="14"/>
      <c r="MQF169" s="14"/>
      <c r="MQG169" s="14"/>
      <c r="MQH169" s="14"/>
      <c r="MQI169" s="14"/>
      <c r="MQJ169" s="14"/>
      <c r="MQK169" s="14"/>
      <c r="MQL169" s="14"/>
      <c r="MQM169" s="14"/>
      <c r="MQN169" s="14"/>
      <c r="MQO169" s="14"/>
      <c r="MQP169" s="14"/>
      <c r="MQQ169" s="14"/>
      <c r="MQR169" s="14"/>
      <c r="MQS169" s="14"/>
      <c r="MQT169" s="14"/>
      <c r="MQU169" s="14"/>
      <c r="MQV169" s="14"/>
      <c r="MQW169" s="14"/>
      <c r="MQX169" s="14"/>
      <c r="MQY169" s="14"/>
      <c r="MQZ169" s="14"/>
      <c r="MRA169" s="14"/>
      <c r="MRB169" s="14"/>
      <c r="MRC169" s="14"/>
      <c r="MRD169" s="14"/>
      <c r="MRE169" s="14"/>
      <c r="MRF169" s="14"/>
      <c r="MRG169" s="14"/>
      <c r="MRH169" s="14"/>
      <c r="MRI169" s="14"/>
      <c r="MRJ169" s="14"/>
      <c r="MRK169" s="14"/>
      <c r="MRL169" s="14"/>
      <c r="MRM169" s="14"/>
      <c r="MRN169" s="14"/>
      <c r="MRO169" s="14"/>
      <c r="MRP169" s="14"/>
      <c r="MRQ169" s="14"/>
      <c r="MRR169" s="14"/>
      <c r="MRS169" s="14"/>
      <c r="MRT169" s="14"/>
      <c r="MRU169" s="14"/>
      <c r="MRV169" s="14"/>
      <c r="MRW169" s="14"/>
      <c r="MRX169" s="14"/>
      <c r="MRY169" s="14"/>
      <c r="MRZ169" s="14"/>
      <c r="MSA169" s="14"/>
      <c r="MSB169" s="14"/>
      <c r="MSC169" s="14"/>
      <c r="MSD169" s="14"/>
      <c r="MSE169" s="14"/>
      <c r="MSF169" s="14"/>
      <c r="MSG169" s="14"/>
      <c r="MSH169" s="14"/>
      <c r="MSI169" s="14"/>
      <c r="MSJ169" s="14"/>
      <c r="MSK169" s="14"/>
      <c r="MSL169" s="14"/>
      <c r="MSM169" s="14"/>
      <c r="MSN169" s="14"/>
      <c r="MSO169" s="14"/>
      <c r="MSP169" s="14"/>
      <c r="MSQ169" s="14"/>
      <c r="MSR169" s="14"/>
      <c r="MSS169" s="14"/>
      <c r="MST169" s="14"/>
      <c r="MSU169" s="14"/>
      <c r="MSV169" s="14"/>
      <c r="MSW169" s="14"/>
      <c r="MSX169" s="14"/>
      <c r="MSY169" s="14"/>
      <c r="MSZ169" s="14"/>
      <c r="MTA169" s="14"/>
      <c r="MTB169" s="14"/>
      <c r="MTC169" s="14"/>
      <c r="MTD169" s="14"/>
      <c r="MTE169" s="14"/>
      <c r="MTF169" s="14"/>
      <c r="MTG169" s="14"/>
      <c r="MTH169" s="14"/>
      <c r="MTI169" s="14"/>
      <c r="MTJ169" s="14"/>
      <c r="MTK169" s="14"/>
      <c r="MTL169" s="14"/>
      <c r="MTM169" s="14"/>
      <c r="MTN169" s="14"/>
      <c r="MTO169" s="14"/>
      <c r="MTP169" s="14"/>
      <c r="MTQ169" s="14"/>
      <c r="MTR169" s="14"/>
      <c r="MTS169" s="14"/>
      <c r="MTT169" s="14"/>
      <c r="MTU169" s="14"/>
      <c r="MTV169" s="14"/>
      <c r="MTW169" s="14"/>
      <c r="MTX169" s="14"/>
      <c r="MTY169" s="14"/>
      <c r="MTZ169" s="14"/>
      <c r="MUA169" s="14"/>
      <c r="MUB169" s="14"/>
      <c r="MUC169" s="14"/>
      <c r="MUD169" s="14"/>
      <c r="MUE169" s="14"/>
      <c r="MUF169" s="14"/>
      <c r="MUG169" s="14"/>
      <c r="MUH169" s="14"/>
      <c r="MUI169" s="14"/>
      <c r="MUJ169" s="14"/>
      <c r="MUK169" s="14"/>
      <c r="MUL169" s="14"/>
      <c r="MUM169" s="14"/>
      <c r="MUN169" s="14"/>
      <c r="MUO169" s="14"/>
      <c r="MUP169" s="14"/>
      <c r="MUQ169" s="14"/>
      <c r="MUR169" s="14"/>
      <c r="MUS169" s="14"/>
      <c r="MUT169" s="14"/>
      <c r="MUU169" s="14"/>
      <c r="MUV169" s="14"/>
      <c r="MUW169" s="14"/>
      <c r="MUX169" s="14"/>
      <c r="MUY169" s="14"/>
      <c r="MUZ169" s="14"/>
      <c r="MVA169" s="14"/>
      <c r="MVB169" s="14"/>
      <c r="MVC169" s="14"/>
      <c r="MVD169" s="14"/>
      <c r="MVE169" s="14"/>
      <c r="MVF169" s="14"/>
      <c r="MVG169" s="14"/>
      <c r="MVH169" s="14"/>
      <c r="MVI169" s="14"/>
      <c r="MVJ169" s="14"/>
      <c r="MVK169" s="14"/>
      <c r="MVL169" s="14"/>
      <c r="MVM169" s="14"/>
      <c r="MVN169" s="14"/>
      <c r="MVO169" s="14"/>
      <c r="MVP169" s="14"/>
      <c r="MVQ169" s="14"/>
      <c r="MVR169" s="14"/>
      <c r="MVS169" s="14"/>
      <c r="MVT169" s="14"/>
      <c r="MVU169" s="14"/>
      <c r="MVV169" s="14"/>
      <c r="MVW169" s="14"/>
      <c r="MVX169" s="14"/>
      <c r="MVY169" s="14"/>
      <c r="MVZ169" s="14"/>
      <c r="MWA169" s="14"/>
      <c r="MWB169" s="14"/>
      <c r="MWC169" s="14"/>
      <c r="MWD169" s="14"/>
      <c r="MWE169" s="14"/>
      <c r="MWF169" s="14"/>
      <c r="MWG169" s="14"/>
      <c r="MWH169" s="14"/>
      <c r="MWI169" s="14"/>
      <c r="MWJ169" s="14"/>
      <c r="MWK169" s="14"/>
      <c r="MWL169" s="14"/>
      <c r="MWM169" s="14"/>
      <c r="MWN169" s="14"/>
      <c r="MWO169" s="14"/>
      <c r="MWP169" s="14"/>
      <c r="MWQ169" s="14"/>
      <c r="MWR169" s="14"/>
      <c r="MWS169" s="14"/>
      <c r="MWT169" s="14"/>
      <c r="MWU169" s="14"/>
      <c r="MWV169" s="14"/>
      <c r="MWW169" s="14"/>
      <c r="MWX169" s="14"/>
      <c r="MWY169" s="14"/>
      <c r="MWZ169" s="14"/>
      <c r="MXA169" s="14"/>
      <c r="MXB169" s="14"/>
      <c r="MXC169" s="14"/>
      <c r="MXD169" s="14"/>
      <c r="MXE169" s="14"/>
      <c r="MXF169" s="14"/>
      <c r="MXG169" s="14"/>
      <c r="MXH169" s="14"/>
      <c r="MXI169" s="14"/>
      <c r="MXJ169" s="14"/>
      <c r="MXK169" s="14"/>
      <c r="MXL169" s="14"/>
      <c r="MXM169" s="14"/>
      <c r="MXN169" s="14"/>
      <c r="MXO169" s="14"/>
      <c r="MXP169" s="14"/>
      <c r="MXQ169" s="14"/>
      <c r="MXR169" s="14"/>
      <c r="MXS169" s="14"/>
      <c r="MXT169" s="14"/>
      <c r="MXU169" s="14"/>
      <c r="MXV169" s="14"/>
      <c r="MXW169" s="14"/>
      <c r="MXX169" s="14"/>
      <c r="MXY169" s="14"/>
      <c r="MXZ169" s="14"/>
      <c r="MYA169" s="14"/>
      <c r="MYB169" s="14"/>
      <c r="MYC169" s="14"/>
      <c r="MYD169" s="14"/>
      <c r="MYE169" s="14"/>
      <c r="MYF169" s="14"/>
      <c r="MYG169" s="14"/>
      <c r="MYH169" s="14"/>
      <c r="MYI169" s="14"/>
      <c r="MYJ169" s="14"/>
      <c r="MYK169" s="14"/>
      <c r="MYL169" s="14"/>
      <c r="MYM169" s="14"/>
      <c r="MYN169" s="14"/>
      <c r="MYO169" s="14"/>
      <c r="MYP169" s="14"/>
      <c r="MYQ169" s="14"/>
      <c r="MYR169" s="14"/>
      <c r="MYS169" s="14"/>
      <c r="MYT169" s="14"/>
      <c r="MYU169" s="14"/>
      <c r="MYV169" s="14"/>
      <c r="MYW169" s="14"/>
      <c r="MYX169" s="14"/>
      <c r="MYY169" s="14"/>
      <c r="MYZ169" s="14"/>
      <c r="MZA169" s="14"/>
      <c r="MZB169" s="14"/>
      <c r="MZC169" s="14"/>
      <c r="MZD169" s="14"/>
      <c r="MZE169" s="14"/>
      <c r="MZF169" s="14"/>
      <c r="MZG169" s="14"/>
      <c r="MZH169" s="14"/>
      <c r="MZI169" s="14"/>
      <c r="MZJ169" s="14"/>
      <c r="MZK169" s="14"/>
      <c r="MZL169" s="14"/>
      <c r="MZM169" s="14"/>
      <c r="MZN169" s="14"/>
      <c r="MZO169" s="14"/>
      <c r="MZP169" s="14"/>
      <c r="MZQ169" s="14"/>
      <c r="MZR169" s="14"/>
      <c r="MZS169" s="14"/>
      <c r="MZT169" s="14"/>
      <c r="MZU169" s="14"/>
      <c r="MZV169" s="14"/>
      <c r="MZW169" s="14"/>
      <c r="MZX169" s="14"/>
      <c r="MZY169" s="14"/>
      <c r="MZZ169" s="14"/>
      <c r="NAA169" s="14"/>
      <c r="NAB169" s="14"/>
      <c r="NAC169" s="14"/>
      <c r="NAD169" s="14"/>
      <c r="NAE169" s="14"/>
      <c r="NAF169" s="14"/>
      <c r="NAG169" s="14"/>
      <c r="NAH169" s="14"/>
      <c r="NAI169" s="14"/>
      <c r="NAJ169" s="14"/>
      <c r="NAK169" s="14"/>
      <c r="NAL169" s="14"/>
      <c r="NAM169" s="14"/>
      <c r="NAN169" s="14"/>
      <c r="NAO169" s="14"/>
      <c r="NAP169" s="14"/>
      <c r="NAQ169" s="14"/>
      <c r="NAR169" s="14"/>
      <c r="NAS169" s="14"/>
      <c r="NAT169" s="14"/>
      <c r="NAU169" s="14"/>
      <c r="NAV169" s="14"/>
      <c r="NAW169" s="14"/>
      <c r="NAX169" s="14"/>
      <c r="NAY169" s="14"/>
      <c r="NAZ169" s="14"/>
      <c r="NBA169" s="14"/>
      <c r="NBB169" s="14"/>
      <c r="NBC169" s="14"/>
      <c r="NBD169" s="14"/>
      <c r="NBE169" s="14"/>
      <c r="NBF169" s="14"/>
      <c r="NBG169" s="14"/>
      <c r="NBH169" s="14"/>
      <c r="NBI169" s="14"/>
      <c r="NBJ169" s="14"/>
      <c r="NBK169" s="14"/>
      <c r="NBL169" s="14"/>
      <c r="NBM169" s="14"/>
      <c r="NBN169" s="14"/>
      <c r="NBO169" s="14"/>
      <c r="NBP169" s="14"/>
      <c r="NBQ169" s="14"/>
      <c r="NBR169" s="14"/>
      <c r="NBS169" s="14"/>
      <c r="NBT169" s="14"/>
      <c r="NBU169" s="14"/>
      <c r="NBV169" s="14"/>
      <c r="NBW169" s="14"/>
      <c r="NBX169" s="14"/>
      <c r="NBY169" s="14"/>
      <c r="NBZ169" s="14"/>
      <c r="NCA169" s="14"/>
      <c r="NCB169" s="14"/>
      <c r="NCC169" s="14"/>
      <c r="NCD169" s="14"/>
      <c r="NCE169" s="14"/>
      <c r="NCF169" s="14"/>
      <c r="NCG169" s="14"/>
      <c r="NCH169" s="14"/>
      <c r="NCI169" s="14"/>
      <c r="NCJ169" s="14"/>
      <c r="NCK169" s="14"/>
      <c r="NCL169" s="14"/>
      <c r="NCM169" s="14"/>
      <c r="NCN169" s="14"/>
      <c r="NCO169" s="14"/>
      <c r="NCP169" s="14"/>
      <c r="NCQ169" s="14"/>
      <c r="NCR169" s="14"/>
      <c r="NCS169" s="14"/>
      <c r="NCT169" s="14"/>
      <c r="NCU169" s="14"/>
      <c r="NCV169" s="14"/>
      <c r="NCW169" s="14"/>
      <c r="NCX169" s="14"/>
      <c r="NCY169" s="14"/>
      <c r="NCZ169" s="14"/>
      <c r="NDA169" s="14"/>
      <c r="NDB169" s="14"/>
      <c r="NDC169" s="14"/>
      <c r="NDD169" s="14"/>
      <c r="NDE169" s="14"/>
      <c r="NDF169" s="14"/>
      <c r="NDG169" s="14"/>
      <c r="NDH169" s="14"/>
      <c r="NDI169" s="14"/>
      <c r="NDJ169" s="14"/>
      <c r="NDK169" s="14"/>
      <c r="NDL169" s="14"/>
      <c r="NDM169" s="14"/>
      <c r="NDN169" s="14"/>
      <c r="NDO169" s="14"/>
      <c r="NDP169" s="14"/>
      <c r="NDQ169" s="14"/>
      <c r="NDR169" s="14"/>
      <c r="NDS169" s="14"/>
      <c r="NDT169" s="14"/>
      <c r="NDU169" s="14"/>
      <c r="NDV169" s="14"/>
      <c r="NDW169" s="14"/>
      <c r="NDX169" s="14"/>
      <c r="NDY169" s="14"/>
      <c r="NDZ169" s="14"/>
      <c r="NEA169" s="14"/>
      <c r="NEB169" s="14"/>
      <c r="NEC169" s="14"/>
      <c r="NED169" s="14"/>
      <c r="NEE169" s="14"/>
      <c r="NEF169" s="14"/>
      <c r="NEG169" s="14"/>
      <c r="NEH169" s="14"/>
      <c r="NEI169" s="14"/>
      <c r="NEJ169" s="14"/>
      <c r="NEK169" s="14"/>
      <c r="NEL169" s="14"/>
      <c r="NEM169" s="14"/>
      <c r="NEN169" s="14"/>
      <c r="NEO169" s="14"/>
      <c r="NEP169" s="14"/>
      <c r="NEQ169" s="14"/>
      <c r="NER169" s="14"/>
      <c r="NES169" s="14"/>
      <c r="NET169" s="14"/>
      <c r="NEU169" s="14"/>
      <c r="NEV169" s="14"/>
      <c r="NEW169" s="14"/>
      <c r="NEX169" s="14"/>
      <c r="NEY169" s="14"/>
      <c r="NEZ169" s="14"/>
      <c r="NFA169" s="14"/>
      <c r="NFB169" s="14"/>
      <c r="NFC169" s="14"/>
      <c r="NFD169" s="14"/>
      <c r="NFE169" s="14"/>
      <c r="NFF169" s="14"/>
      <c r="NFG169" s="14"/>
      <c r="NFH169" s="14"/>
      <c r="NFI169" s="14"/>
      <c r="NFJ169" s="14"/>
      <c r="NFK169" s="14"/>
      <c r="NFL169" s="14"/>
      <c r="NFM169" s="14"/>
      <c r="NFN169" s="14"/>
      <c r="NFO169" s="14"/>
      <c r="NFP169" s="14"/>
      <c r="NFQ169" s="14"/>
      <c r="NFR169" s="14"/>
      <c r="NFS169" s="14"/>
      <c r="NFT169" s="14"/>
      <c r="NFU169" s="14"/>
      <c r="NFV169" s="14"/>
      <c r="NFW169" s="14"/>
      <c r="NFX169" s="14"/>
      <c r="NFY169" s="14"/>
      <c r="NFZ169" s="14"/>
      <c r="NGA169" s="14"/>
      <c r="NGB169" s="14"/>
      <c r="NGC169" s="14"/>
      <c r="NGD169" s="14"/>
      <c r="NGE169" s="14"/>
      <c r="NGF169" s="14"/>
      <c r="NGG169" s="14"/>
      <c r="NGH169" s="14"/>
      <c r="NGI169" s="14"/>
      <c r="NGJ169" s="14"/>
      <c r="NGK169" s="14"/>
      <c r="NGL169" s="14"/>
      <c r="NGM169" s="14"/>
      <c r="NGN169" s="14"/>
      <c r="NGO169" s="14"/>
      <c r="NGP169" s="14"/>
      <c r="NGQ169" s="14"/>
      <c r="NGR169" s="14"/>
      <c r="NGS169" s="14"/>
      <c r="NGT169" s="14"/>
      <c r="NGU169" s="14"/>
      <c r="NGV169" s="14"/>
      <c r="NGW169" s="14"/>
      <c r="NGX169" s="14"/>
      <c r="NGY169" s="14"/>
      <c r="NGZ169" s="14"/>
      <c r="NHA169" s="14"/>
      <c r="NHB169" s="14"/>
      <c r="NHC169" s="14"/>
      <c r="NHD169" s="14"/>
      <c r="NHE169" s="14"/>
      <c r="NHF169" s="14"/>
      <c r="NHG169" s="14"/>
      <c r="NHH169" s="14"/>
      <c r="NHI169" s="14"/>
      <c r="NHJ169" s="14"/>
      <c r="NHK169" s="14"/>
      <c r="NHL169" s="14"/>
      <c r="NHM169" s="14"/>
      <c r="NHN169" s="14"/>
      <c r="NHO169" s="14"/>
      <c r="NHP169" s="14"/>
      <c r="NHQ169" s="14"/>
      <c r="NHR169" s="14"/>
      <c r="NHS169" s="14"/>
      <c r="NHT169" s="14"/>
      <c r="NHU169" s="14"/>
      <c r="NHV169" s="14"/>
      <c r="NHW169" s="14"/>
      <c r="NHX169" s="14"/>
      <c r="NHY169" s="14"/>
      <c r="NHZ169" s="14"/>
      <c r="NIA169" s="14"/>
      <c r="NIB169" s="14"/>
      <c r="NIC169" s="14"/>
      <c r="NID169" s="14"/>
      <c r="NIE169" s="14"/>
      <c r="NIF169" s="14"/>
      <c r="NIG169" s="14"/>
      <c r="NIH169" s="14"/>
      <c r="NII169" s="14"/>
      <c r="NIJ169" s="14"/>
      <c r="NIK169" s="14"/>
      <c r="NIL169" s="14"/>
      <c r="NIM169" s="14"/>
      <c r="NIN169" s="14"/>
      <c r="NIO169" s="14"/>
      <c r="NIP169" s="14"/>
      <c r="NIQ169" s="14"/>
      <c r="NIR169" s="14"/>
      <c r="NIS169" s="14"/>
      <c r="NIT169" s="14"/>
      <c r="NIU169" s="14"/>
      <c r="NIV169" s="14"/>
      <c r="NIW169" s="14"/>
      <c r="NIX169" s="14"/>
      <c r="NIY169" s="14"/>
      <c r="NIZ169" s="14"/>
      <c r="NJA169" s="14"/>
      <c r="NJB169" s="14"/>
      <c r="NJC169" s="14"/>
      <c r="NJD169" s="14"/>
      <c r="NJE169" s="14"/>
      <c r="NJF169" s="14"/>
      <c r="NJG169" s="14"/>
      <c r="NJH169" s="14"/>
      <c r="NJI169" s="14"/>
      <c r="NJJ169" s="14"/>
      <c r="NJK169" s="14"/>
      <c r="NJL169" s="14"/>
      <c r="NJM169" s="14"/>
      <c r="NJN169" s="14"/>
      <c r="NJO169" s="14"/>
      <c r="NJP169" s="14"/>
      <c r="NJQ169" s="14"/>
      <c r="NJR169" s="14"/>
      <c r="NJS169" s="14"/>
      <c r="NJT169" s="14"/>
      <c r="NJU169" s="14"/>
      <c r="NJV169" s="14"/>
      <c r="NJW169" s="14"/>
      <c r="NJX169" s="14"/>
      <c r="NJY169" s="14"/>
      <c r="NJZ169" s="14"/>
      <c r="NKA169" s="14"/>
      <c r="NKB169" s="14"/>
      <c r="NKC169" s="14"/>
      <c r="NKD169" s="14"/>
      <c r="NKE169" s="14"/>
      <c r="NKF169" s="14"/>
      <c r="NKG169" s="14"/>
      <c r="NKH169" s="14"/>
      <c r="NKI169" s="14"/>
      <c r="NKJ169" s="14"/>
      <c r="NKK169" s="14"/>
      <c r="NKL169" s="14"/>
      <c r="NKM169" s="14"/>
      <c r="NKN169" s="14"/>
      <c r="NKO169" s="14"/>
      <c r="NKP169" s="14"/>
      <c r="NKQ169" s="14"/>
      <c r="NKR169" s="14"/>
      <c r="NKS169" s="14"/>
      <c r="NKT169" s="14"/>
      <c r="NKU169" s="14"/>
      <c r="NKV169" s="14"/>
      <c r="NKW169" s="14"/>
      <c r="NKX169" s="14"/>
      <c r="NKY169" s="14"/>
      <c r="NKZ169" s="14"/>
      <c r="NLA169" s="14"/>
      <c r="NLB169" s="14"/>
      <c r="NLC169" s="14"/>
      <c r="NLD169" s="14"/>
      <c r="NLE169" s="14"/>
      <c r="NLF169" s="14"/>
      <c r="NLG169" s="14"/>
      <c r="NLH169" s="14"/>
      <c r="NLI169" s="14"/>
      <c r="NLJ169" s="14"/>
      <c r="NLK169" s="14"/>
      <c r="NLL169" s="14"/>
      <c r="NLM169" s="14"/>
      <c r="NLN169" s="14"/>
      <c r="NLO169" s="14"/>
      <c r="NLP169" s="14"/>
      <c r="NLQ169" s="14"/>
      <c r="NLR169" s="14"/>
      <c r="NLS169" s="14"/>
      <c r="NLT169" s="14"/>
      <c r="NLU169" s="14"/>
      <c r="NLV169" s="14"/>
      <c r="NLW169" s="14"/>
      <c r="NLX169" s="14"/>
      <c r="NLY169" s="14"/>
      <c r="NLZ169" s="14"/>
      <c r="NMA169" s="14"/>
      <c r="NMB169" s="14"/>
      <c r="NMC169" s="14"/>
      <c r="NMD169" s="14"/>
      <c r="NME169" s="14"/>
      <c r="NMF169" s="14"/>
      <c r="NMG169" s="14"/>
      <c r="NMH169" s="14"/>
      <c r="NMI169" s="14"/>
      <c r="NMJ169" s="14"/>
      <c r="NMK169" s="14"/>
      <c r="NML169" s="14"/>
      <c r="NMM169" s="14"/>
      <c r="NMN169" s="14"/>
      <c r="NMO169" s="14"/>
      <c r="NMP169" s="14"/>
      <c r="NMQ169" s="14"/>
      <c r="NMR169" s="14"/>
      <c r="NMS169" s="14"/>
      <c r="NMT169" s="14"/>
      <c r="NMU169" s="14"/>
      <c r="NMV169" s="14"/>
      <c r="NMW169" s="14"/>
      <c r="NMX169" s="14"/>
      <c r="NMY169" s="14"/>
      <c r="NMZ169" s="14"/>
      <c r="NNA169" s="14"/>
      <c r="NNB169" s="14"/>
      <c r="NNC169" s="14"/>
      <c r="NND169" s="14"/>
      <c r="NNE169" s="14"/>
      <c r="NNF169" s="14"/>
      <c r="NNG169" s="14"/>
      <c r="NNH169" s="14"/>
      <c r="NNI169" s="14"/>
      <c r="NNJ169" s="14"/>
      <c r="NNK169" s="14"/>
      <c r="NNL169" s="14"/>
      <c r="NNM169" s="14"/>
      <c r="NNN169" s="14"/>
      <c r="NNO169" s="14"/>
      <c r="NNP169" s="14"/>
      <c r="NNQ169" s="14"/>
      <c r="NNR169" s="14"/>
      <c r="NNS169" s="14"/>
      <c r="NNT169" s="14"/>
      <c r="NNU169" s="14"/>
      <c r="NNV169" s="14"/>
      <c r="NNW169" s="14"/>
      <c r="NNX169" s="14"/>
      <c r="NNY169" s="14"/>
      <c r="NNZ169" s="14"/>
      <c r="NOA169" s="14"/>
      <c r="NOB169" s="14"/>
      <c r="NOC169" s="14"/>
      <c r="NOD169" s="14"/>
      <c r="NOE169" s="14"/>
      <c r="NOF169" s="14"/>
      <c r="NOG169" s="14"/>
      <c r="NOH169" s="14"/>
      <c r="NOI169" s="14"/>
      <c r="NOJ169" s="14"/>
      <c r="NOK169" s="14"/>
      <c r="NOL169" s="14"/>
      <c r="NOM169" s="14"/>
      <c r="NON169" s="14"/>
      <c r="NOO169" s="14"/>
      <c r="NOP169" s="14"/>
      <c r="NOQ169" s="14"/>
      <c r="NOR169" s="14"/>
      <c r="NOS169" s="14"/>
      <c r="NOT169" s="14"/>
      <c r="NOU169" s="14"/>
      <c r="NOV169" s="14"/>
      <c r="NOW169" s="14"/>
      <c r="NOX169" s="14"/>
      <c r="NOY169" s="14"/>
      <c r="NOZ169" s="14"/>
      <c r="NPA169" s="14"/>
      <c r="NPB169" s="14"/>
      <c r="NPC169" s="14"/>
      <c r="NPD169" s="14"/>
      <c r="NPE169" s="14"/>
      <c r="NPF169" s="14"/>
      <c r="NPG169" s="14"/>
      <c r="NPH169" s="14"/>
      <c r="NPI169" s="14"/>
      <c r="NPJ169" s="14"/>
      <c r="NPK169" s="14"/>
      <c r="NPL169" s="14"/>
      <c r="NPM169" s="14"/>
      <c r="NPN169" s="14"/>
      <c r="NPO169" s="14"/>
      <c r="NPP169" s="14"/>
      <c r="NPQ169" s="14"/>
      <c r="NPR169" s="14"/>
      <c r="NPS169" s="14"/>
      <c r="NPT169" s="14"/>
      <c r="NPU169" s="14"/>
      <c r="NPV169" s="14"/>
      <c r="NPW169" s="14"/>
      <c r="NPX169" s="14"/>
      <c r="NPY169" s="14"/>
      <c r="NPZ169" s="14"/>
      <c r="NQA169" s="14"/>
      <c r="NQB169" s="14"/>
      <c r="NQC169" s="14"/>
      <c r="NQD169" s="14"/>
      <c r="NQE169" s="14"/>
      <c r="NQF169" s="14"/>
      <c r="NQG169" s="14"/>
      <c r="NQH169" s="14"/>
      <c r="NQI169" s="14"/>
      <c r="NQJ169" s="14"/>
      <c r="NQK169" s="14"/>
      <c r="NQL169" s="14"/>
      <c r="NQM169" s="14"/>
      <c r="NQN169" s="14"/>
      <c r="NQO169" s="14"/>
      <c r="NQP169" s="14"/>
      <c r="NQQ169" s="14"/>
      <c r="NQR169" s="14"/>
      <c r="NQS169" s="14"/>
      <c r="NQT169" s="14"/>
      <c r="NQU169" s="14"/>
      <c r="NQV169" s="14"/>
      <c r="NQW169" s="14"/>
      <c r="NQX169" s="14"/>
      <c r="NQY169" s="14"/>
      <c r="NQZ169" s="14"/>
      <c r="NRA169" s="14"/>
      <c r="NRB169" s="14"/>
      <c r="NRC169" s="14"/>
      <c r="NRD169" s="14"/>
      <c r="NRE169" s="14"/>
      <c r="NRF169" s="14"/>
      <c r="NRG169" s="14"/>
      <c r="NRH169" s="14"/>
      <c r="NRI169" s="14"/>
      <c r="NRJ169" s="14"/>
      <c r="NRK169" s="14"/>
      <c r="NRL169" s="14"/>
      <c r="NRM169" s="14"/>
      <c r="NRN169" s="14"/>
      <c r="NRO169" s="14"/>
      <c r="NRP169" s="14"/>
      <c r="NRQ169" s="14"/>
      <c r="NRR169" s="14"/>
      <c r="NRS169" s="14"/>
      <c r="NRT169" s="14"/>
      <c r="NRU169" s="14"/>
      <c r="NRV169" s="14"/>
      <c r="NRW169" s="14"/>
      <c r="NRX169" s="14"/>
      <c r="NRY169" s="14"/>
      <c r="NRZ169" s="14"/>
      <c r="NSA169" s="14"/>
      <c r="NSB169" s="14"/>
      <c r="NSC169" s="14"/>
      <c r="NSD169" s="14"/>
      <c r="NSE169" s="14"/>
      <c r="NSF169" s="14"/>
      <c r="NSG169" s="14"/>
      <c r="NSH169" s="14"/>
      <c r="NSI169" s="14"/>
      <c r="NSJ169" s="14"/>
      <c r="NSK169" s="14"/>
      <c r="NSL169" s="14"/>
      <c r="NSM169" s="14"/>
      <c r="NSN169" s="14"/>
      <c r="NSO169" s="14"/>
      <c r="NSP169" s="14"/>
      <c r="NSQ169" s="14"/>
      <c r="NSR169" s="14"/>
      <c r="NSS169" s="14"/>
      <c r="NST169" s="14"/>
      <c r="NSU169" s="14"/>
      <c r="NSV169" s="14"/>
      <c r="NSW169" s="14"/>
      <c r="NSX169" s="14"/>
      <c r="NSY169" s="14"/>
      <c r="NSZ169" s="14"/>
      <c r="NTA169" s="14"/>
      <c r="NTB169" s="14"/>
      <c r="NTC169" s="14"/>
      <c r="NTD169" s="14"/>
      <c r="NTE169" s="14"/>
      <c r="NTF169" s="14"/>
      <c r="NTG169" s="14"/>
      <c r="NTH169" s="14"/>
      <c r="NTI169" s="14"/>
      <c r="NTJ169" s="14"/>
      <c r="NTK169" s="14"/>
      <c r="NTL169" s="14"/>
      <c r="NTM169" s="14"/>
      <c r="NTN169" s="14"/>
      <c r="NTO169" s="14"/>
      <c r="NTP169" s="14"/>
      <c r="NTQ169" s="14"/>
      <c r="NTR169" s="14"/>
      <c r="NTS169" s="14"/>
      <c r="NTT169" s="14"/>
      <c r="NTU169" s="14"/>
      <c r="NTV169" s="14"/>
      <c r="NTW169" s="14"/>
      <c r="NTX169" s="14"/>
      <c r="NTY169" s="14"/>
      <c r="NTZ169" s="14"/>
      <c r="NUA169" s="14"/>
      <c r="NUB169" s="14"/>
      <c r="NUC169" s="14"/>
      <c r="NUD169" s="14"/>
      <c r="NUE169" s="14"/>
      <c r="NUF169" s="14"/>
      <c r="NUG169" s="14"/>
      <c r="NUH169" s="14"/>
      <c r="NUI169" s="14"/>
      <c r="NUJ169" s="14"/>
      <c r="NUK169" s="14"/>
      <c r="NUL169" s="14"/>
      <c r="NUM169" s="14"/>
      <c r="NUN169" s="14"/>
      <c r="NUO169" s="14"/>
      <c r="NUP169" s="14"/>
      <c r="NUQ169" s="14"/>
      <c r="NUR169" s="14"/>
      <c r="NUS169" s="14"/>
      <c r="NUT169" s="14"/>
      <c r="NUU169" s="14"/>
      <c r="NUV169" s="14"/>
      <c r="NUW169" s="14"/>
      <c r="NUX169" s="14"/>
      <c r="NUY169" s="14"/>
      <c r="NUZ169" s="14"/>
      <c r="NVA169" s="14"/>
      <c r="NVB169" s="14"/>
      <c r="NVC169" s="14"/>
      <c r="NVD169" s="14"/>
      <c r="NVE169" s="14"/>
      <c r="NVF169" s="14"/>
      <c r="NVG169" s="14"/>
      <c r="NVH169" s="14"/>
      <c r="NVI169" s="14"/>
      <c r="NVJ169" s="14"/>
      <c r="NVK169" s="14"/>
      <c r="NVL169" s="14"/>
      <c r="NVM169" s="14"/>
      <c r="NVN169" s="14"/>
      <c r="NVO169" s="14"/>
      <c r="NVP169" s="14"/>
      <c r="NVQ169" s="14"/>
      <c r="NVR169" s="14"/>
      <c r="NVS169" s="14"/>
      <c r="NVT169" s="14"/>
      <c r="NVU169" s="14"/>
      <c r="NVV169" s="14"/>
      <c r="NVW169" s="14"/>
      <c r="NVX169" s="14"/>
      <c r="NVY169" s="14"/>
      <c r="NVZ169" s="14"/>
      <c r="NWA169" s="14"/>
      <c r="NWB169" s="14"/>
      <c r="NWC169" s="14"/>
      <c r="NWD169" s="14"/>
      <c r="NWE169" s="14"/>
      <c r="NWF169" s="14"/>
      <c r="NWG169" s="14"/>
      <c r="NWH169" s="14"/>
      <c r="NWI169" s="14"/>
      <c r="NWJ169" s="14"/>
      <c r="NWK169" s="14"/>
      <c r="NWL169" s="14"/>
      <c r="NWM169" s="14"/>
      <c r="NWN169" s="14"/>
      <c r="NWO169" s="14"/>
      <c r="NWP169" s="14"/>
      <c r="NWQ169" s="14"/>
      <c r="NWR169" s="14"/>
      <c r="NWS169" s="14"/>
      <c r="NWT169" s="14"/>
      <c r="NWU169" s="14"/>
      <c r="NWV169" s="14"/>
      <c r="NWW169" s="14"/>
      <c r="NWX169" s="14"/>
      <c r="NWY169" s="14"/>
      <c r="NWZ169" s="14"/>
      <c r="NXA169" s="14"/>
      <c r="NXB169" s="14"/>
      <c r="NXC169" s="14"/>
      <c r="NXD169" s="14"/>
      <c r="NXE169" s="14"/>
      <c r="NXF169" s="14"/>
      <c r="NXG169" s="14"/>
      <c r="NXH169" s="14"/>
      <c r="NXI169" s="14"/>
      <c r="NXJ169" s="14"/>
      <c r="NXK169" s="14"/>
      <c r="NXL169" s="14"/>
      <c r="NXM169" s="14"/>
      <c r="NXN169" s="14"/>
      <c r="NXO169" s="14"/>
      <c r="NXP169" s="14"/>
      <c r="NXQ169" s="14"/>
      <c r="NXR169" s="14"/>
      <c r="NXS169" s="14"/>
      <c r="NXT169" s="14"/>
      <c r="NXU169" s="14"/>
      <c r="NXV169" s="14"/>
      <c r="NXW169" s="14"/>
      <c r="NXX169" s="14"/>
      <c r="NXY169" s="14"/>
      <c r="NXZ169" s="14"/>
      <c r="NYA169" s="14"/>
      <c r="NYB169" s="14"/>
      <c r="NYC169" s="14"/>
      <c r="NYD169" s="14"/>
      <c r="NYE169" s="14"/>
      <c r="NYF169" s="14"/>
      <c r="NYG169" s="14"/>
      <c r="NYH169" s="14"/>
      <c r="NYI169" s="14"/>
      <c r="NYJ169" s="14"/>
      <c r="NYK169" s="14"/>
      <c r="NYL169" s="14"/>
      <c r="NYM169" s="14"/>
      <c r="NYN169" s="14"/>
      <c r="NYO169" s="14"/>
      <c r="NYP169" s="14"/>
      <c r="NYQ169" s="14"/>
      <c r="NYR169" s="14"/>
      <c r="NYS169" s="14"/>
      <c r="NYT169" s="14"/>
      <c r="NYU169" s="14"/>
      <c r="NYV169" s="14"/>
      <c r="NYW169" s="14"/>
      <c r="NYX169" s="14"/>
      <c r="NYY169" s="14"/>
      <c r="NYZ169" s="14"/>
      <c r="NZA169" s="14"/>
      <c r="NZB169" s="14"/>
      <c r="NZC169" s="14"/>
      <c r="NZD169" s="14"/>
      <c r="NZE169" s="14"/>
      <c r="NZF169" s="14"/>
      <c r="NZG169" s="14"/>
      <c r="NZH169" s="14"/>
      <c r="NZI169" s="14"/>
      <c r="NZJ169" s="14"/>
      <c r="NZK169" s="14"/>
      <c r="NZL169" s="14"/>
      <c r="NZM169" s="14"/>
      <c r="NZN169" s="14"/>
      <c r="NZO169" s="14"/>
      <c r="NZP169" s="14"/>
      <c r="NZQ169" s="14"/>
      <c r="NZR169" s="14"/>
      <c r="NZS169" s="14"/>
      <c r="NZT169" s="14"/>
      <c r="NZU169" s="14"/>
      <c r="NZV169" s="14"/>
      <c r="NZW169" s="14"/>
      <c r="NZX169" s="14"/>
      <c r="NZY169" s="14"/>
      <c r="NZZ169" s="14"/>
      <c r="OAA169" s="14"/>
      <c r="OAB169" s="14"/>
      <c r="OAC169" s="14"/>
      <c r="OAD169" s="14"/>
      <c r="OAE169" s="14"/>
      <c r="OAF169" s="14"/>
      <c r="OAG169" s="14"/>
      <c r="OAH169" s="14"/>
      <c r="OAI169" s="14"/>
      <c r="OAJ169" s="14"/>
      <c r="OAK169" s="14"/>
      <c r="OAL169" s="14"/>
      <c r="OAM169" s="14"/>
      <c r="OAN169" s="14"/>
      <c r="OAO169" s="14"/>
      <c r="OAP169" s="14"/>
      <c r="OAQ169" s="14"/>
      <c r="OAR169" s="14"/>
      <c r="OAS169" s="14"/>
      <c r="OAT169" s="14"/>
      <c r="OAU169" s="14"/>
      <c r="OAV169" s="14"/>
      <c r="OAW169" s="14"/>
      <c r="OAX169" s="14"/>
      <c r="OAY169" s="14"/>
      <c r="OAZ169" s="14"/>
      <c r="OBA169" s="14"/>
      <c r="OBB169" s="14"/>
      <c r="OBC169" s="14"/>
      <c r="OBD169" s="14"/>
      <c r="OBE169" s="14"/>
      <c r="OBF169" s="14"/>
      <c r="OBG169" s="14"/>
      <c r="OBH169" s="14"/>
      <c r="OBI169" s="14"/>
      <c r="OBJ169" s="14"/>
      <c r="OBK169" s="14"/>
      <c r="OBL169" s="14"/>
      <c r="OBM169" s="14"/>
      <c r="OBN169" s="14"/>
      <c r="OBO169" s="14"/>
      <c r="OBP169" s="14"/>
      <c r="OBQ169" s="14"/>
      <c r="OBR169" s="14"/>
      <c r="OBS169" s="14"/>
      <c r="OBT169" s="14"/>
      <c r="OBU169" s="14"/>
      <c r="OBV169" s="14"/>
      <c r="OBW169" s="14"/>
      <c r="OBX169" s="14"/>
      <c r="OBY169" s="14"/>
      <c r="OBZ169" s="14"/>
      <c r="OCA169" s="14"/>
      <c r="OCB169" s="14"/>
      <c r="OCC169" s="14"/>
      <c r="OCD169" s="14"/>
      <c r="OCE169" s="14"/>
      <c r="OCF169" s="14"/>
      <c r="OCG169" s="14"/>
      <c r="OCH169" s="14"/>
      <c r="OCI169" s="14"/>
      <c r="OCJ169" s="14"/>
      <c r="OCK169" s="14"/>
      <c r="OCL169" s="14"/>
      <c r="OCM169" s="14"/>
      <c r="OCN169" s="14"/>
      <c r="OCO169" s="14"/>
      <c r="OCP169" s="14"/>
      <c r="OCQ169" s="14"/>
      <c r="OCR169" s="14"/>
      <c r="OCS169" s="14"/>
      <c r="OCT169" s="14"/>
      <c r="OCU169" s="14"/>
      <c r="OCV169" s="14"/>
      <c r="OCW169" s="14"/>
      <c r="OCX169" s="14"/>
      <c r="OCY169" s="14"/>
      <c r="OCZ169" s="14"/>
      <c r="ODA169" s="14"/>
      <c r="ODB169" s="14"/>
      <c r="ODC169" s="14"/>
      <c r="ODD169" s="14"/>
      <c r="ODE169" s="14"/>
      <c r="ODF169" s="14"/>
      <c r="ODG169" s="14"/>
      <c r="ODH169" s="14"/>
      <c r="ODI169" s="14"/>
      <c r="ODJ169" s="14"/>
      <c r="ODK169" s="14"/>
      <c r="ODL169" s="14"/>
      <c r="ODM169" s="14"/>
      <c r="ODN169" s="14"/>
      <c r="ODO169" s="14"/>
      <c r="ODP169" s="14"/>
      <c r="ODQ169" s="14"/>
      <c r="ODR169" s="14"/>
      <c r="ODS169" s="14"/>
      <c r="ODT169" s="14"/>
      <c r="ODU169" s="14"/>
      <c r="ODV169" s="14"/>
      <c r="ODW169" s="14"/>
      <c r="ODX169" s="14"/>
      <c r="ODY169" s="14"/>
      <c r="ODZ169" s="14"/>
      <c r="OEA169" s="14"/>
      <c r="OEB169" s="14"/>
      <c r="OEC169" s="14"/>
      <c r="OED169" s="14"/>
      <c r="OEE169" s="14"/>
      <c r="OEF169" s="14"/>
      <c r="OEG169" s="14"/>
      <c r="OEH169" s="14"/>
      <c r="OEI169" s="14"/>
      <c r="OEJ169" s="14"/>
      <c r="OEK169" s="14"/>
      <c r="OEL169" s="14"/>
      <c r="OEM169" s="14"/>
      <c r="OEN169" s="14"/>
      <c r="OEO169" s="14"/>
      <c r="OEP169" s="14"/>
      <c r="OEQ169" s="14"/>
      <c r="OER169" s="14"/>
      <c r="OES169" s="14"/>
      <c r="OET169" s="14"/>
      <c r="OEU169" s="14"/>
      <c r="OEV169" s="14"/>
      <c r="OEW169" s="14"/>
      <c r="OEX169" s="14"/>
      <c r="OEY169" s="14"/>
      <c r="OEZ169" s="14"/>
      <c r="OFA169" s="14"/>
      <c r="OFB169" s="14"/>
      <c r="OFC169" s="14"/>
      <c r="OFD169" s="14"/>
      <c r="OFE169" s="14"/>
      <c r="OFF169" s="14"/>
      <c r="OFG169" s="14"/>
      <c r="OFH169" s="14"/>
      <c r="OFI169" s="14"/>
      <c r="OFJ169" s="14"/>
      <c r="OFK169" s="14"/>
      <c r="OFL169" s="14"/>
      <c r="OFM169" s="14"/>
      <c r="OFN169" s="14"/>
      <c r="OFO169" s="14"/>
      <c r="OFP169" s="14"/>
      <c r="OFQ169" s="14"/>
      <c r="OFR169" s="14"/>
      <c r="OFS169" s="14"/>
      <c r="OFT169" s="14"/>
      <c r="OFU169" s="14"/>
      <c r="OFV169" s="14"/>
      <c r="OFW169" s="14"/>
      <c r="OFX169" s="14"/>
      <c r="OFY169" s="14"/>
      <c r="OFZ169" s="14"/>
      <c r="OGA169" s="14"/>
      <c r="OGB169" s="14"/>
      <c r="OGC169" s="14"/>
      <c r="OGD169" s="14"/>
      <c r="OGE169" s="14"/>
      <c r="OGF169" s="14"/>
      <c r="OGG169" s="14"/>
      <c r="OGH169" s="14"/>
      <c r="OGI169" s="14"/>
      <c r="OGJ169" s="14"/>
      <c r="OGK169" s="14"/>
      <c r="OGL169" s="14"/>
      <c r="OGM169" s="14"/>
      <c r="OGN169" s="14"/>
      <c r="OGO169" s="14"/>
      <c r="OGP169" s="14"/>
      <c r="OGQ169" s="14"/>
      <c r="OGR169" s="14"/>
      <c r="OGS169" s="14"/>
      <c r="OGT169" s="14"/>
      <c r="OGU169" s="14"/>
      <c r="OGV169" s="14"/>
      <c r="OGW169" s="14"/>
      <c r="OGX169" s="14"/>
      <c r="OGY169" s="14"/>
      <c r="OGZ169" s="14"/>
      <c r="OHA169" s="14"/>
      <c r="OHB169" s="14"/>
      <c r="OHC169" s="14"/>
      <c r="OHD169" s="14"/>
      <c r="OHE169" s="14"/>
      <c r="OHF169" s="14"/>
      <c r="OHG169" s="14"/>
      <c r="OHH169" s="14"/>
      <c r="OHI169" s="14"/>
      <c r="OHJ169" s="14"/>
      <c r="OHK169" s="14"/>
      <c r="OHL169" s="14"/>
      <c r="OHM169" s="14"/>
      <c r="OHN169" s="14"/>
      <c r="OHO169" s="14"/>
      <c r="OHP169" s="14"/>
      <c r="OHQ169" s="14"/>
      <c r="OHR169" s="14"/>
      <c r="OHS169" s="14"/>
      <c r="OHT169" s="14"/>
      <c r="OHU169" s="14"/>
      <c r="OHV169" s="14"/>
      <c r="OHW169" s="14"/>
      <c r="OHX169" s="14"/>
      <c r="OHY169" s="14"/>
      <c r="OHZ169" s="14"/>
      <c r="OIA169" s="14"/>
      <c r="OIB169" s="14"/>
      <c r="OIC169" s="14"/>
      <c r="OID169" s="14"/>
      <c r="OIE169" s="14"/>
      <c r="OIF169" s="14"/>
      <c r="OIG169" s="14"/>
      <c r="OIH169" s="14"/>
      <c r="OII169" s="14"/>
      <c r="OIJ169" s="14"/>
      <c r="OIK169" s="14"/>
      <c r="OIL169" s="14"/>
      <c r="OIM169" s="14"/>
      <c r="OIN169" s="14"/>
      <c r="OIO169" s="14"/>
      <c r="OIP169" s="14"/>
      <c r="OIQ169" s="14"/>
      <c r="OIR169" s="14"/>
      <c r="OIS169" s="14"/>
      <c r="OIT169" s="14"/>
      <c r="OIU169" s="14"/>
      <c r="OIV169" s="14"/>
      <c r="OIW169" s="14"/>
      <c r="OIX169" s="14"/>
      <c r="OIY169" s="14"/>
      <c r="OIZ169" s="14"/>
      <c r="OJA169" s="14"/>
      <c r="OJB169" s="14"/>
      <c r="OJC169" s="14"/>
      <c r="OJD169" s="14"/>
      <c r="OJE169" s="14"/>
      <c r="OJF169" s="14"/>
      <c r="OJG169" s="14"/>
      <c r="OJH169" s="14"/>
      <c r="OJI169" s="14"/>
      <c r="OJJ169" s="14"/>
      <c r="OJK169" s="14"/>
      <c r="OJL169" s="14"/>
      <c r="OJM169" s="14"/>
      <c r="OJN169" s="14"/>
      <c r="OJO169" s="14"/>
      <c r="OJP169" s="14"/>
      <c r="OJQ169" s="14"/>
      <c r="OJR169" s="14"/>
      <c r="OJS169" s="14"/>
      <c r="OJT169" s="14"/>
      <c r="OJU169" s="14"/>
      <c r="OJV169" s="14"/>
      <c r="OJW169" s="14"/>
      <c r="OJX169" s="14"/>
      <c r="OJY169" s="14"/>
      <c r="OJZ169" s="14"/>
      <c r="OKA169" s="14"/>
      <c r="OKB169" s="14"/>
      <c r="OKC169" s="14"/>
      <c r="OKD169" s="14"/>
      <c r="OKE169" s="14"/>
      <c r="OKF169" s="14"/>
      <c r="OKG169" s="14"/>
      <c r="OKH169" s="14"/>
      <c r="OKI169" s="14"/>
      <c r="OKJ169" s="14"/>
      <c r="OKK169" s="14"/>
      <c r="OKL169" s="14"/>
      <c r="OKM169" s="14"/>
      <c r="OKN169" s="14"/>
      <c r="OKO169" s="14"/>
      <c r="OKP169" s="14"/>
      <c r="OKQ169" s="14"/>
      <c r="OKR169" s="14"/>
      <c r="OKS169" s="14"/>
      <c r="OKT169" s="14"/>
      <c r="OKU169" s="14"/>
      <c r="OKV169" s="14"/>
      <c r="OKW169" s="14"/>
      <c r="OKX169" s="14"/>
      <c r="OKY169" s="14"/>
      <c r="OKZ169" s="14"/>
      <c r="OLA169" s="14"/>
      <c r="OLB169" s="14"/>
      <c r="OLC169" s="14"/>
      <c r="OLD169" s="14"/>
      <c r="OLE169" s="14"/>
      <c r="OLF169" s="14"/>
      <c r="OLG169" s="14"/>
      <c r="OLH169" s="14"/>
      <c r="OLI169" s="14"/>
      <c r="OLJ169" s="14"/>
      <c r="OLK169" s="14"/>
      <c r="OLL169" s="14"/>
      <c r="OLM169" s="14"/>
      <c r="OLN169" s="14"/>
      <c r="OLO169" s="14"/>
      <c r="OLP169" s="14"/>
      <c r="OLQ169" s="14"/>
      <c r="OLR169" s="14"/>
      <c r="OLS169" s="14"/>
      <c r="OLT169" s="14"/>
      <c r="OLU169" s="14"/>
      <c r="OLV169" s="14"/>
      <c r="OLW169" s="14"/>
      <c r="OLX169" s="14"/>
      <c r="OLY169" s="14"/>
      <c r="OLZ169" s="14"/>
      <c r="OMA169" s="14"/>
      <c r="OMB169" s="14"/>
      <c r="OMC169" s="14"/>
      <c r="OMD169" s="14"/>
      <c r="OME169" s="14"/>
      <c r="OMF169" s="14"/>
      <c r="OMG169" s="14"/>
      <c r="OMH169" s="14"/>
      <c r="OMI169" s="14"/>
      <c r="OMJ169" s="14"/>
      <c r="OMK169" s="14"/>
      <c r="OML169" s="14"/>
      <c r="OMM169" s="14"/>
      <c r="OMN169" s="14"/>
      <c r="OMO169" s="14"/>
      <c r="OMP169" s="14"/>
      <c r="OMQ169" s="14"/>
      <c r="OMR169" s="14"/>
      <c r="OMS169" s="14"/>
      <c r="OMT169" s="14"/>
      <c r="OMU169" s="14"/>
      <c r="OMV169" s="14"/>
      <c r="OMW169" s="14"/>
      <c r="OMX169" s="14"/>
      <c r="OMY169" s="14"/>
      <c r="OMZ169" s="14"/>
      <c r="ONA169" s="14"/>
      <c r="ONB169" s="14"/>
      <c r="ONC169" s="14"/>
      <c r="OND169" s="14"/>
      <c r="ONE169" s="14"/>
      <c r="ONF169" s="14"/>
      <c r="ONG169" s="14"/>
      <c r="ONH169" s="14"/>
      <c r="ONI169" s="14"/>
      <c r="ONJ169" s="14"/>
      <c r="ONK169" s="14"/>
      <c r="ONL169" s="14"/>
      <c r="ONM169" s="14"/>
      <c r="ONN169" s="14"/>
      <c r="ONO169" s="14"/>
      <c r="ONP169" s="14"/>
      <c r="ONQ169" s="14"/>
      <c r="ONR169" s="14"/>
      <c r="ONS169" s="14"/>
      <c r="ONT169" s="14"/>
      <c r="ONU169" s="14"/>
      <c r="ONV169" s="14"/>
      <c r="ONW169" s="14"/>
      <c r="ONX169" s="14"/>
      <c r="ONY169" s="14"/>
      <c r="ONZ169" s="14"/>
      <c r="OOA169" s="14"/>
      <c r="OOB169" s="14"/>
      <c r="OOC169" s="14"/>
      <c r="OOD169" s="14"/>
      <c r="OOE169" s="14"/>
      <c r="OOF169" s="14"/>
      <c r="OOG169" s="14"/>
      <c r="OOH169" s="14"/>
      <c r="OOI169" s="14"/>
      <c r="OOJ169" s="14"/>
      <c r="OOK169" s="14"/>
      <c r="OOL169" s="14"/>
      <c r="OOM169" s="14"/>
      <c r="OON169" s="14"/>
      <c r="OOO169" s="14"/>
      <c r="OOP169" s="14"/>
      <c r="OOQ169" s="14"/>
      <c r="OOR169" s="14"/>
      <c r="OOS169" s="14"/>
      <c r="OOT169" s="14"/>
      <c r="OOU169" s="14"/>
      <c r="OOV169" s="14"/>
      <c r="OOW169" s="14"/>
      <c r="OOX169" s="14"/>
      <c r="OOY169" s="14"/>
      <c r="OOZ169" s="14"/>
      <c r="OPA169" s="14"/>
      <c r="OPB169" s="14"/>
      <c r="OPC169" s="14"/>
      <c r="OPD169" s="14"/>
      <c r="OPE169" s="14"/>
      <c r="OPF169" s="14"/>
      <c r="OPG169" s="14"/>
      <c r="OPH169" s="14"/>
      <c r="OPI169" s="14"/>
      <c r="OPJ169" s="14"/>
      <c r="OPK169" s="14"/>
      <c r="OPL169" s="14"/>
      <c r="OPM169" s="14"/>
      <c r="OPN169" s="14"/>
      <c r="OPO169" s="14"/>
      <c r="OPP169" s="14"/>
      <c r="OPQ169" s="14"/>
      <c r="OPR169" s="14"/>
      <c r="OPS169" s="14"/>
      <c r="OPT169" s="14"/>
      <c r="OPU169" s="14"/>
      <c r="OPV169" s="14"/>
      <c r="OPW169" s="14"/>
      <c r="OPX169" s="14"/>
      <c r="OPY169" s="14"/>
      <c r="OPZ169" s="14"/>
      <c r="OQA169" s="14"/>
      <c r="OQB169" s="14"/>
      <c r="OQC169" s="14"/>
      <c r="OQD169" s="14"/>
      <c r="OQE169" s="14"/>
      <c r="OQF169" s="14"/>
      <c r="OQG169" s="14"/>
      <c r="OQH169" s="14"/>
      <c r="OQI169" s="14"/>
      <c r="OQJ169" s="14"/>
      <c r="OQK169" s="14"/>
      <c r="OQL169" s="14"/>
      <c r="OQM169" s="14"/>
      <c r="OQN169" s="14"/>
      <c r="OQO169" s="14"/>
      <c r="OQP169" s="14"/>
      <c r="OQQ169" s="14"/>
      <c r="OQR169" s="14"/>
      <c r="OQS169" s="14"/>
      <c r="OQT169" s="14"/>
      <c r="OQU169" s="14"/>
      <c r="OQV169" s="14"/>
      <c r="OQW169" s="14"/>
      <c r="OQX169" s="14"/>
      <c r="OQY169" s="14"/>
      <c r="OQZ169" s="14"/>
      <c r="ORA169" s="14"/>
      <c r="ORB169" s="14"/>
      <c r="ORC169" s="14"/>
      <c r="ORD169" s="14"/>
      <c r="ORE169" s="14"/>
      <c r="ORF169" s="14"/>
      <c r="ORG169" s="14"/>
      <c r="ORH169" s="14"/>
      <c r="ORI169" s="14"/>
      <c r="ORJ169" s="14"/>
      <c r="ORK169" s="14"/>
      <c r="ORL169" s="14"/>
      <c r="ORM169" s="14"/>
      <c r="ORN169" s="14"/>
      <c r="ORO169" s="14"/>
      <c r="ORP169" s="14"/>
      <c r="ORQ169" s="14"/>
      <c r="ORR169" s="14"/>
      <c r="ORS169" s="14"/>
      <c r="ORT169" s="14"/>
      <c r="ORU169" s="14"/>
      <c r="ORV169" s="14"/>
      <c r="ORW169" s="14"/>
      <c r="ORX169" s="14"/>
      <c r="ORY169" s="14"/>
      <c r="ORZ169" s="14"/>
      <c r="OSA169" s="14"/>
      <c r="OSB169" s="14"/>
      <c r="OSC169" s="14"/>
      <c r="OSD169" s="14"/>
      <c r="OSE169" s="14"/>
      <c r="OSF169" s="14"/>
      <c r="OSG169" s="14"/>
      <c r="OSH169" s="14"/>
      <c r="OSI169" s="14"/>
      <c r="OSJ169" s="14"/>
      <c r="OSK169" s="14"/>
      <c r="OSL169" s="14"/>
      <c r="OSM169" s="14"/>
      <c r="OSN169" s="14"/>
      <c r="OSO169" s="14"/>
      <c r="OSP169" s="14"/>
      <c r="OSQ169" s="14"/>
      <c r="OSR169" s="14"/>
      <c r="OSS169" s="14"/>
      <c r="OST169" s="14"/>
      <c r="OSU169" s="14"/>
      <c r="OSV169" s="14"/>
      <c r="OSW169" s="14"/>
      <c r="OSX169" s="14"/>
      <c r="OSY169" s="14"/>
      <c r="OSZ169" s="14"/>
      <c r="OTA169" s="14"/>
      <c r="OTB169" s="14"/>
      <c r="OTC169" s="14"/>
      <c r="OTD169" s="14"/>
      <c r="OTE169" s="14"/>
      <c r="OTF169" s="14"/>
      <c r="OTG169" s="14"/>
      <c r="OTH169" s="14"/>
      <c r="OTI169" s="14"/>
      <c r="OTJ169" s="14"/>
      <c r="OTK169" s="14"/>
      <c r="OTL169" s="14"/>
      <c r="OTM169" s="14"/>
      <c r="OTN169" s="14"/>
      <c r="OTO169" s="14"/>
      <c r="OTP169" s="14"/>
      <c r="OTQ169" s="14"/>
      <c r="OTR169" s="14"/>
      <c r="OTS169" s="14"/>
      <c r="OTT169" s="14"/>
      <c r="OTU169" s="14"/>
      <c r="OTV169" s="14"/>
      <c r="OTW169" s="14"/>
      <c r="OTX169" s="14"/>
      <c r="OTY169" s="14"/>
      <c r="OTZ169" s="14"/>
      <c r="OUA169" s="14"/>
      <c r="OUB169" s="14"/>
      <c r="OUC169" s="14"/>
      <c r="OUD169" s="14"/>
      <c r="OUE169" s="14"/>
      <c r="OUF169" s="14"/>
      <c r="OUG169" s="14"/>
      <c r="OUH169" s="14"/>
      <c r="OUI169" s="14"/>
      <c r="OUJ169" s="14"/>
      <c r="OUK169" s="14"/>
      <c r="OUL169" s="14"/>
      <c r="OUM169" s="14"/>
      <c r="OUN169" s="14"/>
      <c r="OUO169" s="14"/>
      <c r="OUP169" s="14"/>
      <c r="OUQ169" s="14"/>
      <c r="OUR169" s="14"/>
      <c r="OUS169" s="14"/>
      <c r="OUT169" s="14"/>
      <c r="OUU169" s="14"/>
      <c r="OUV169" s="14"/>
      <c r="OUW169" s="14"/>
      <c r="OUX169" s="14"/>
      <c r="OUY169" s="14"/>
      <c r="OUZ169" s="14"/>
      <c r="OVA169" s="14"/>
      <c r="OVB169" s="14"/>
      <c r="OVC169" s="14"/>
      <c r="OVD169" s="14"/>
      <c r="OVE169" s="14"/>
      <c r="OVF169" s="14"/>
      <c r="OVG169" s="14"/>
      <c r="OVH169" s="14"/>
      <c r="OVI169" s="14"/>
      <c r="OVJ169" s="14"/>
      <c r="OVK169" s="14"/>
      <c r="OVL169" s="14"/>
      <c r="OVM169" s="14"/>
      <c r="OVN169" s="14"/>
      <c r="OVO169" s="14"/>
      <c r="OVP169" s="14"/>
      <c r="OVQ169" s="14"/>
      <c r="OVR169" s="14"/>
      <c r="OVS169" s="14"/>
      <c r="OVT169" s="14"/>
      <c r="OVU169" s="14"/>
      <c r="OVV169" s="14"/>
      <c r="OVW169" s="14"/>
      <c r="OVX169" s="14"/>
      <c r="OVY169" s="14"/>
      <c r="OVZ169" s="14"/>
      <c r="OWA169" s="14"/>
      <c r="OWB169" s="14"/>
      <c r="OWC169" s="14"/>
      <c r="OWD169" s="14"/>
      <c r="OWE169" s="14"/>
      <c r="OWF169" s="14"/>
      <c r="OWG169" s="14"/>
      <c r="OWH169" s="14"/>
      <c r="OWI169" s="14"/>
      <c r="OWJ169" s="14"/>
      <c r="OWK169" s="14"/>
      <c r="OWL169" s="14"/>
      <c r="OWM169" s="14"/>
      <c r="OWN169" s="14"/>
      <c r="OWO169" s="14"/>
      <c r="OWP169" s="14"/>
      <c r="OWQ169" s="14"/>
      <c r="OWR169" s="14"/>
      <c r="OWS169" s="14"/>
      <c r="OWT169" s="14"/>
      <c r="OWU169" s="14"/>
      <c r="OWV169" s="14"/>
      <c r="OWW169" s="14"/>
      <c r="OWX169" s="14"/>
      <c r="OWY169" s="14"/>
      <c r="OWZ169" s="14"/>
      <c r="OXA169" s="14"/>
      <c r="OXB169" s="14"/>
      <c r="OXC169" s="14"/>
      <c r="OXD169" s="14"/>
      <c r="OXE169" s="14"/>
      <c r="OXF169" s="14"/>
      <c r="OXG169" s="14"/>
      <c r="OXH169" s="14"/>
      <c r="OXI169" s="14"/>
      <c r="OXJ169" s="14"/>
      <c r="OXK169" s="14"/>
      <c r="OXL169" s="14"/>
      <c r="OXM169" s="14"/>
      <c r="OXN169" s="14"/>
      <c r="OXO169" s="14"/>
      <c r="OXP169" s="14"/>
      <c r="OXQ169" s="14"/>
      <c r="OXR169" s="14"/>
      <c r="OXS169" s="14"/>
      <c r="OXT169" s="14"/>
      <c r="OXU169" s="14"/>
      <c r="OXV169" s="14"/>
      <c r="OXW169" s="14"/>
      <c r="OXX169" s="14"/>
      <c r="OXY169" s="14"/>
      <c r="OXZ169" s="14"/>
      <c r="OYA169" s="14"/>
      <c r="OYB169" s="14"/>
      <c r="OYC169" s="14"/>
      <c r="OYD169" s="14"/>
      <c r="OYE169" s="14"/>
      <c r="OYF169" s="14"/>
      <c r="OYG169" s="14"/>
      <c r="OYH169" s="14"/>
      <c r="OYI169" s="14"/>
      <c r="OYJ169" s="14"/>
      <c r="OYK169" s="14"/>
      <c r="OYL169" s="14"/>
      <c r="OYM169" s="14"/>
      <c r="OYN169" s="14"/>
      <c r="OYO169" s="14"/>
      <c r="OYP169" s="14"/>
      <c r="OYQ169" s="14"/>
      <c r="OYR169" s="14"/>
      <c r="OYS169" s="14"/>
      <c r="OYT169" s="14"/>
      <c r="OYU169" s="14"/>
      <c r="OYV169" s="14"/>
      <c r="OYW169" s="14"/>
      <c r="OYX169" s="14"/>
      <c r="OYY169" s="14"/>
      <c r="OYZ169" s="14"/>
      <c r="OZA169" s="14"/>
      <c r="OZB169" s="14"/>
      <c r="OZC169" s="14"/>
      <c r="OZD169" s="14"/>
      <c r="OZE169" s="14"/>
      <c r="OZF169" s="14"/>
      <c r="OZG169" s="14"/>
      <c r="OZH169" s="14"/>
      <c r="OZI169" s="14"/>
      <c r="OZJ169" s="14"/>
      <c r="OZK169" s="14"/>
      <c r="OZL169" s="14"/>
      <c r="OZM169" s="14"/>
      <c r="OZN169" s="14"/>
      <c r="OZO169" s="14"/>
      <c r="OZP169" s="14"/>
      <c r="OZQ169" s="14"/>
      <c r="OZR169" s="14"/>
      <c r="OZS169" s="14"/>
      <c r="OZT169" s="14"/>
      <c r="OZU169" s="14"/>
      <c r="OZV169" s="14"/>
      <c r="OZW169" s="14"/>
      <c r="OZX169" s="14"/>
      <c r="OZY169" s="14"/>
      <c r="OZZ169" s="14"/>
      <c r="PAA169" s="14"/>
      <c r="PAB169" s="14"/>
      <c r="PAC169" s="14"/>
      <c r="PAD169" s="14"/>
      <c r="PAE169" s="14"/>
      <c r="PAF169" s="14"/>
      <c r="PAG169" s="14"/>
      <c r="PAH169" s="14"/>
      <c r="PAI169" s="14"/>
      <c r="PAJ169" s="14"/>
      <c r="PAK169" s="14"/>
      <c r="PAL169" s="14"/>
      <c r="PAM169" s="14"/>
      <c r="PAN169" s="14"/>
      <c r="PAO169" s="14"/>
      <c r="PAP169" s="14"/>
      <c r="PAQ169" s="14"/>
      <c r="PAR169" s="14"/>
      <c r="PAS169" s="14"/>
      <c r="PAT169" s="14"/>
      <c r="PAU169" s="14"/>
      <c r="PAV169" s="14"/>
      <c r="PAW169" s="14"/>
      <c r="PAX169" s="14"/>
      <c r="PAY169" s="14"/>
      <c r="PAZ169" s="14"/>
      <c r="PBA169" s="14"/>
      <c r="PBB169" s="14"/>
      <c r="PBC169" s="14"/>
      <c r="PBD169" s="14"/>
      <c r="PBE169" s="14"/>
      <c r="PBF169" s="14"/>
      <c r="PBG169" s="14"/>
      <c r="PBH169" s="14"/>
      <c r="PBI169" s="14"/>
      <c r="PBJ169" s="14"/>
      <c r="PBK169" s="14"/>
      <c r="PBL169" s="14"/>
      <c r="PBM169" s="14"/>
      <c r="PBN169" s="14"/>
      <c r="PBO169" s="14"/>
      <c r="PBP169" s="14"/>
      <c r="PBQ169" s="14"/>
      <c r="PBR169" s="14"/>
      <c r="PBS169" s="14"/>
      <c r="PBT169" s="14"/>
      <c r="PBU169" s="14"/>
      <c r="PBV169" s="14"/>
      <c r="PBW169" s="14"/>
      <c r="PBX169" s="14"/>
      <c r="PBY169" s="14"/>
      <c r="PBZ169" s="14"/>
      <c r="PCA169" s="14"/>
      <c r="PCB169" s="14"/>
      <c r="PCC169" s="14"/>
      <c r="PCD169" s="14"/>
      <c r="PCE169" s="14"/>
      <c r="PCF169" s="14"/>
      <c r="PCG169" s="14"/>
      <c r="PCH169" s="14"/>
      <c r="PCI169" s="14"/>
      <c r="PCJ169" s="14"/>
      <c r="PCK169" s="14"/>
      <c r="PCL169" s="14"/>
      <c r="PCM169" s="14"/>
      <c r="PCN169" s="14"/>
      <c r="PCO169" s="14"/>
      <c r="PCP169" s="14"/>
      <c r="PCQ169" s="14"/>
      <c r="PCR169" s="14"/>
      <c r="PCS169" s="14"/>
      <c r="PCT169" s="14"/>
      <c r="PCU169" s="14"/>
      <c r="PCV169" s="14"/>
      <c r="PCW169" s="14"/>
      <c r="PCX169" s="14"/>
      <c r="PCY169" s="14"/>
      <c r="PCZ169" s="14"/>
      <c r="PDA169" s="14"/>
      <c r="PDB169" s="14"/>
      <c r="PDC169" s="14"/>
      <c r="PDD169" s="14"/>
      <c r="PDE169" s="14"/>
      <c r="PDF169" s="14"/>
      <c r="PDG169" s="14"/>
      <c r="PDH169" s="14"/>
      <c r="PDI169" s="14"/>
      <c r="PDJ169" s="14"/>
      <c r="PDK169" s="14"/>
      <c r="PDL169" s="14"/>
      <c r="PDM169" s="14"/>
      <c r="PDN169" s="14"/>
      <c r="PDO169" s="14"/>
      <c r="PDP169" s="14"/>
      <c r="PDQ169" s="14"/>
      <c r="PDR169" s="14"/>
      <c r="PDS169" s="14"/>
      <c r="PDT169" s="14"/>
      <c r="PDU169" s="14"/>
      <c r="PDV169" s="14"/>
      <c r="PDW169" s="14"/>
      <c r="PDX169" s="14"/>
      <c r="PDY169" s="14"/>
      <c r="PDZ169" s="14"/>
      <c r="PEA169" s="14"/>
      <c r="PEB169" s="14"/>
      <c r="PEC169" s="14"/>
      <c r="PED169" s="14"/>
      <c r="PEE169" s="14"/>
      <c r="PEF169" s="14"/>
      <c r="PEG169" s="14"/>
      <c r="PEH169" s="14"/>
      <c r="PEI169" s="14"/>
      <c r="PEJ169" s="14"/>
      <c r="PEK169" s="14"/>
      <c r="PEL169" s="14"/>
      <c r="PEM169" s="14"/>
      <c r="PEN169" s="14"/>
      <c r="PEO169" s="14"/>
      <c r="PEP169" s="14"/>
      <c r="PEQ169" s="14"/>
      <c r="PER169" s="14"/>
      <c r="PES169" s="14"/>
      <c r="PET169" s="14"/>
      <c r="PEU169" s="14"/>
      <c r="PEV169" s="14"/>
      <c r="PEW169" s="14"/>
      <c r="PEX169" s="14"/>
      <c r="PEY169" s="14"/>
      <c r="PEZ169" s="14"/>
      <c r="PFA169" s="14"/>
      <c r="PFB169" s="14"/>
      <c r="PFC169" s="14"/>
      <c r="PFD169" s="14"/>
      <c r="PFE169" s="14"/>
      <c r="PFF169" s="14"/>
      <c r="PFG169" s="14"/>
      <c r="PFH169" s="14"/>
      <c r="PFI169" s="14"/>
      <c r="PFJ169" s="14"/>
      <c r="PFK169" s="14"/>
      <c r="PFL169" s="14"/>
      <c r="PFM169" s="14"/>
      <c r="PFN169" s="14"/>
      <c r="PFO169" s="14"/>
      <c r="PFP169" s="14"/>
      <c r="PFQ169" s="14"/>
      <c r="PFR169" s="14"/>
      <c r="PFS169" s="14"/>
      <c r="PFT169" s="14"/>
      <c r="PFU169" s="14"/>
      <c r="PFV169" s="14"/>
      <c r="PFW169" s="14"/>
      <c r="PFX169" s="14"/>
      <c r="PFY169" s="14"/>
      <c r="PFZ169" s="14"/>
      <c r="PGA169" s="14"/>
      <c r="PGB169" s="14"/>
      <c r="PGC169" s="14"/>
      <c r="PGD169" s="14"/>
      <c r="PGE169" s="14"/>
      <c r="PGF169" s="14"/>
      <c r="PGG169" s="14"/>
      <c r="PGH169" s="14"/>
      <c r="PGI169" s="14"/>
      <c r="PGJ169" s="14"/>
      <c r="PGK169" s="14"/>
      <c r="PGL169" s="14"/>
      <c r="PGM169" s="14"/>
      <c r="PGN169" s="14"/>
      <c r="PGO169" s="14"/>
      <c r="PGP169" s="14"/>
      <c r="PGQ169" s="14"/>
      <c r="PGR169" s="14"/>
      <c r="PGS169" s="14"/>
      <c r="PGT169" s="14"/>
      <c r="PGU169" s="14"/>
      <c r="PGV169" s="14"/>
      <c r="PGW169" s="14"/>
      <c r="PGX169" s="14"/>
      <c r="PGY169" s="14"/>
      <c r="PGZ169" s="14"/>
      <c r="PHA169" s="14"/>
      <c r="PHB169" s="14"/>
      <c r="PHC169" s="14"/>
      <c r="PHD169" s="14"/>
      <c r="PHE169" s="14"/>
      <c r="PHF169" s="14"/>
      <c r="PHG169" s="14"/>
      <c r="PHH169" s="14"/>
      <c r="PHI169" s="14"/>
      <c r="PHJ169" s="14"/>
      <c r="PHK169" s="14"/>
      <c r="PHL169" s="14"/>
      <c r="PHM169" s="14"/>
      <c r="PHN169" s="14"/>
      <c r="PHO169" s="14"/>
      <c r="PHP169" s="14"/>
      <c r="PHQ169" s="14"/>
      <c r="PHR169" s="14"/>
      <c r="PHS169" s="14"/>
      <c r="PHT169" s="14"/>
      <c r="PHU169" s="14"/>
      <c r="PHV169" s="14"/>
      <c r="PHW169" s="14"/>
      <c r="PHX169" s="14"/>
      <c r="PHY169" s="14"/>
      <c r="PHZ169" s="14"/>
      <c r="PIA169" s="14"/>
      <c r="PIB169" s="14"/>
      <c r="PIC169" s="14"/>
      <c r="PID169" s="14"/>
      <c r="PIE169" s="14"/>
      <c r="PIF169" s="14"/>
      <c r="PIG169" s="14"/>
      <c r="PIH169" s="14"/>
      <c r="PII169" s="14"/>
      <c r="PIJ169" s="14"/>
      <c r="PIK169" s="14"/>
      <c r="PIL169" s="14"/>
      <c r="PIM169" s="14"/>
      <c r="PIN169" s="14"/>
      <c r="PIO169" s="14"/>
      <c r="PIP169" s="14"/>
      <c r="PIQ169" s="14"/>
      <c r="PIR169" s="14"/>
      <c r="PIS169" s="14"/>
      <c r="PIT169" s="14"/>
      <c r="PIU169" s="14"/>
      <c r="PIV169" s="14"/>
      <c r="PIW169" s="14"/>
      <c r="PIX169" s="14"/>
      <c r="PIY169" s="14"/>
      <c r="PIZ169" s="14"/>
      <c r="PJA169" s="14"/>
      <c r="PJB169" s="14"/>
      <c r="PJC169" s="14"/>
      <c r="PJD169" s="14"/>
      <c r="PJE169" s="14"/>
      <c r="PJF169" s="14"/>
      <c r="PJG169" s="14"/>
      <c r="PJH169" s="14"/>
      <c r="PJI169" s="14"/>
      <c r="PJJ169" s="14"/>
      <c r="PJK169" s="14"/>
      <c r="PJL169" s="14"/>
      <c r="PJM169" s="14"/>
      <c r="PJN169" s="14"/>
      <c r="PJO169" s="14"/>
      <c r="PJP169" s="14"/>
      <c r="PJQ169" s="14"/>
      <c r="PJR169" s="14"/>
      <c r="PJS169" s="14"/>
      <c r="PJT169" s="14"/>
      <c r="PJU169" s="14"/>
      <c r="PJV169" s="14"/>
      <c r="PJW169" s="14"/>
      <c r="PJX169" s="14"/>
      <c r="PJY169" s="14"/>
      <c r="PJZ169" s="14"/>
      <c r="PKA169" s="14"/>
      <c r="PKB169" s="14"/>
      <c r="PKC169" s="14"/>
      <c r="PKD169" s="14"/>
      <c r="PKE169" s="14"/>
      <c r="PKF169" s="14"/>
      <c r="PKG169" s="14"/>
      <c r="PKH169" s="14"/>
      <c r="PKI169" s="14"/>
      <c r="PKJ169" s="14"/>
      <c r="PKK169" s="14"/>
      <c r="PKL169" s="14"/>
      <c r="PKM169" s="14"/>
      <c r="PKN169" s="14"/>
      <c r="PKO169" s="14"/>
      <c r="PKP169" s="14"/>
      <c r="PKQ169" s="14"/>
      <c r="PKR169" s="14"/>
      <c r="PKS169" s="14"/>
      <c r="PKT169" s="14"/>
      <c r="PKU169" s="14"/>
      <c r="PKV169" s="14"/>
      <c r="PKW169" s="14"/>
      <c r="PKX169" s="14"/>
      <c r="PKY169" s="14"/>
      <c r="PKZ169" s="14"/>
      <c r="PLA169" s="14"/>
      <c r="PLB169" s="14"/>
      <c r="PLC169" s="14"/>
      <c r="PLD169" s="14"/>
      <c r="PLE169" s="14"/>
      <c r="PLF169" s="14"/>
      <c r="PLG169" s="14"/>
      <c r="PLH169" s="14"/>
      <c r="PLI169" s="14"/>
      <c r="PLJ169" s="14"/>
      <c r="PLK169" s="14"/>
      <c r="PLL169" s="14"/>
      <c r="PLM169" s="14"/>
      <c r="PLN169" s="14"/>
      <c r="PLO169" s="14"/>
      <c r="PLP169" s="14"/>
      <c r="PLQ169" s="14"/>
      <c r="PLR169" s="14"/>
      <c r="PLS169" s="14"/>
      <c r="PLT169" s="14"/>
      <c r="PLU169" s="14"/>
      <c r="PLV169" s="14"/>
      <c r="PLW169" s="14"/>
      <c r="PLX169" s="14"/>
      <c r="PLY169" s="14"/>
      <c r="PLZ169" s="14"/>
      <c r="PMA169" s="14"/>
      <c r="PMB169" s="14"/>
      <c r="PMC169" s="14"/>
      <c r="PMD169" s="14"/>
      <c r="PME169" s="14"/>
      <c r="PMF169" s="14"/>
      <c r="PMG169" s="14"/>
      <c r="PMH169" s="14"/>
      <c r="PMI169" s="14"/>
      <c r="PMJ169" s="14"/>
      <c r="PMK169" s="14"/>
      <c r="PML169" s="14"/>
      <c r="PMM169" s="14"/>
      <c r="PMN169" s="14"/>
      <c r="PMO169" s="14"/>
      <c r="PMP169" s="14"/>
      <c r="PMQ169" s="14"/>
      <c r="PMR169" s="14"/>
      <c r="PMS169" s="14"/>
      <c r="PMT169" s="14"/>
      <c r="PMU169" s="14"/>
      <c r="PMV169" s="14"/>
      <c r="PMW169" s="14"/>
      <c r="PMX169" s="14"/>
      <c r="PMY169" s="14"/>
      <c r="PMZ169" s="14"/>
      <c r="PNA169" s="14"/>
      <c r="PNB169" s="14"/>
      <c r="PNC169" s="14"/>
      <c r="PND169" s="14"/>
      <c r="PNE169" s="14"/>
      <c r="PNF169" s="14"/>
      <c r="PNG169" s="14"/>
      <c r="PNH169" s="14"/>
      <c r="PNI169" s="14"/>
      <c r="PNJ169" s="14"/>
      <c r="PNK169" s="14"/>
      <c r="PNL169" s="14"/>
      <c r="PNM169" s="14"/>
      <c r="PNN169" s="14"/>
      <c r="PNO169" s="14"/>
      <c r="PNP169" s="14"/>
      <c r="PNQ169" s="14"/>
      <c r="PNR169" s="14"/>
      <c r="PNS169" s="14"/>
      <c r="PNT169" s="14"/>
      <c r="PNU169" s="14"/>
      <c r="PNV169" s="14"/>
      <c r="PNW169" s="14"/>
      <c r="PNX169" s="14"/>
      <c r="PNY169" s="14"/>
      <c r="PNZ169" s="14"/>
      <c r="POA169" s="14"/>
      <c r="POB169" s="14"/>
      <c r="POC169" s="14"/>
      <c r="POD169" s="14"/>
      <c r="POE169" s="14"/>
      <c r="POF169" s="14"/>
      <c r="POG169" s="14"/>
      <c r="POH169" s="14"/>
      <c r="POI169" s="14"/>
      <c r="POJ169" s="14"/>
      <c r="POK169" s="14"/>
      <c r="POL169" s="14"/>
      <c r="POM169" s="14"/>
      <c r="PON169" s="14"/>
      <c r="POO169" s="14"/>
      <c r="POP169" s="14"/>
      <c r="POQ169" s="14"/>
      <c r="POR169" s="14"/>
      <c r="POS169" s="14"/>
      <c r="POT169" s="14"/>
      <c r="POU169" s="14"/>
      <c r="POV169" s="14"/>
      <c r="POW169" s="14"/>
      <c r="POX169" s="14"/>
      <c r="POY169" s="14"/>
      <c r="POZ169" s="14"/>
      <c r="PPA169" s="14"/>
      <c r="PPB169" s="14"/>
      <c r="PPC169" s="14"/>
      <c r="PPD169" s="14"/>
      <c r="PPE169" s="14"/>
      <c r="PPF169" s="14"/>
      <c r="PPG169" s="14"/>
      <c r="PPH169" s="14"/>
      <c r="PPI169" s="14"/>
      <c r="PPJ169" s="14"/>
      <c r="PPK169" s="14"/>
      <c r="PPL169" s="14"/>
      <c r="PPM169" s="14"/>
      <c r="PPN169" s="14"/>
      <c r="PPO169" s="14"/>
      <c r="PPP169" s="14"/>
      <c r="PPQ169" s="14"/>
      <c r="PPR169" s="14"/>
      <c r="PPS169" s="14"/>
      <c r="PPT169" s="14"/>
      <c r="PPU169" s="14"/>
      <c r="PPV169" s="14"/>
      <c r="PPW169" s="14"/>
      <c r="PPX169" s="14"/>
      <c r="PPY169" s="14"/>
      <c r="PPZ169" s="14"/>
      <c r="PQA169" s="14"/>
      <c r="PQB169" s="14"/>
      <c r="PQC169" s="14"/>
      <c r="PQD169" s="14"/>
      <c r="PQE169" s="14"/>
      <c r="PQF169" s="14"/>
      <c r="PQG169" s="14"/>
      <c r="PQH169" s="14"/>
      <c r="PQI169" s="14"/>
      <c r="PQJ169" s="14"/>
      <c r="PQK169" s="14"/>
      <c r="PQL169" s="14"/>
      <c r="PQM169" s="14"/>
      <c r="PQN169" s="14"/>
      <c r="PQO169" s="14"/>
      <c r="PQP169" s="14"/>
      <c r="PQQ169" s="14"/>
      <c r="PQR169" s="14"/>
      <c r="PQS169" s="14"/>
      <c r="PQT169" s="14"/>
      <c r="PQU169" s="14"/>
      <c r="PQV169" s="14"/>
      <c r="PQW169" s="14"/>
      <c r="PQX169" s="14"/>
      <c r="PQY169" s="14"/>
      <c r="PQZ169" s="14"/>
      <c r="PRA169" s="14"/>
      <c r="PRB169" s="14"/>
      <c r="PRC169" s="14"/>
      <c r="PRD169" s="14"/>
      <c r="PRE169" s="14"/>
      <c r="PRF169" s="14"/>
      <c r="PRG169" s="14"/>
      <c r="PRH169" s="14"/>
      <c r="PRI169" s="14"/>
      <c r="PRJ169" s="14"/>
      <c r="PRK169" s="14"/>
      <c r="PRL169" s="14"/>
      <c r="PRM169" s="14"/>
      <c r="PRN169" s="14"/>
      <c r="PRO169" s="14"/>
      <c r="PRP169" s="14"/>
      <c r="PRQ169" s="14"/>
      <c r="PRR169" s="14"/>
      <c r="PRS169" s="14"/>
      <c r="PRT169" s="14"/>
      <c r="PRU169" s="14"/>
      <c r="PRV169" s="14"/>
      <c r="PRW169" s="14"/>
      <c r="PRX169" s="14"/>
      <c r="PRY169" s="14"/>
      <c r="PRZ169" s="14"/>
      <c r="PSA169" s="14"/>
      <c r="PSB169" s="14"/>
      <c r="PSC169" s="14"/>
      <c r="PSD169" s="14"/>
      <c r="PSE169" s="14"/>
      <c r="PSF169" s="14"/>
      <c r="PSG169" s="14"/>
      <c r="PSH169" s="14"/>
      <c r="PSI169" s="14"/>
      <c r="PSJ169" s="14"/>
      <c r="PSK169" s="14"/>
      <c r="PSL169" s="14"/>
      <c r="PSM169" s="14"/>
      <c r="PSN169" s="14"/>
      <c r="PSO169" s="14"/>
      <c r="PSP169" s="14"/>
      <c r="PSQ169" s="14"/>
      <c r="PSR169" s="14"/>
      <c r="PSS169" s="14"/>
      <c r="PST169" s="14"/>
      <c r="PSU169" s="14"/>
      <c r="PSV169" s="14"/>
      <c r="PSW169" s="14"/>
      <c r="PSX169" s="14"/>
      <c r="PSY169" s="14"/>
      <c r="PSZ169" s="14"/>
      <c r="PTA169" s="14"/>
      <c r="PTB169" s="14"/>
      <c r="PTC169" s="14"/>
      <c r="PTD169" s="14"/>
      <c r="PTE169" s="14"/>
      <c r="PTF169" s="14"/>
      <c r="PTG169" s="14"/>
      <c r="PTH169" s="14"/>
      <c r="PTI169" s="14"/>
      <c r="PTJ169" s="14"/>
      <c r="PTK169" s="14"/>
      <c r="PTL169" s="14"/>
      <c r="PTM169" s="14"/>
      <c r="PTN169" s="14"/>
      <c r="PTO169" s="14"/>
      <c r="PTP169" s="14"/>
      <c r="PTQ169" s="14"/>
      <c r="PTR169" s="14"/>
      <c r="PTS169" s="14"/>
      <c r="PTT169" s="14"/>
      <c r="PTU169" s="14"/>
      <c r="PTV169" s="14"/>
      <c r="PTW169" s="14"/>
      <c r="PTX169" s="14"/>
      <c r="PTY169" s="14"/>
      <c r="PTZ169" s="14"/>
      <c r="PUA169" s="14"/>
      <c r="PUB169" s="14"/>
      <c r="PUC169" s="14"/>
      <c r="PUD169" s="14"/>
      <c r="PUE169" s="14"/>
      <c r="PUF169" s="14"/>
      <c r="PUG169" s="14"/>
      <c r="PUH169" s="14"/>
      <c r="PUI169" s="14"/>
      <c r="PUJ169" s="14"/>
      <c r="PUK169" s="14"/>
      <c r="PUL169" s="14"/>
      <c r="PUM169" s="14"/>
      <c r="PUN169" s="14"/>
      <c r="PUO169" s="14"/>
      <c r="PUP169" s="14"/>
      <c r="PUQ169" s="14"/>
      <c r="PUR169" s="14"/>
      <c r="PUS169" s="14"/>
      <c r="PUT169" s="14"/>
      <c r="PUU169" s="14"/>
      <c r="PUV169" s="14"/>
      <c r="PUW169" s="14"/>
      <c r="PUX169" s="14"/>
      <c r="PUY169" s="14"/>
      <c r="PUZ169" s="14"/>
      <c r="PVA169" s="14"/>
      <c r="PVB169" s="14"/>
      <c r="PVC169" s="14"/>
      <c r="PVD169" s="14"/>
      <c r="PVE169" s="14"/>
      <c r="PVF169" s="14"/>
      <c r="PVG169" s="14"/>
      <c r="PVH169" s="14"/>
      <c r="PVI169" s="14"/>
      <c r="PVJ169" s="14"/>
      <c r="PVK169" s="14"/>
      <c r="PVL169" s="14"/>
      <c r="PVM169" s="14"/>
      <c r="PVN169" s="14"/>
      <c r="PVO169" s="14"/>
      <c r="PVP169" s="14"/>
      <c r="PVQ169" s="14"/>
      <c r="PVR169" s="14"/>
      <c r="PVS169" s="14"/>
      <c r="PVT169" s="14"/>
      <c r="PVU169" s="14"/>
      <c r="PVV169" s="14"/>
      <c r="PVW169" s="14"/>
      <c r="PVX169" s="14"/>
      <c r="PVY169" s="14"/>
      <c r="PVZ169" s="14"/>
      <c r="PWA169" s="14"/>
      <c r="PWB169" s="14"/>
      <c r="PWC169" s="14"/>
      <c r="PWD169" s="14"/>
      <c r="PWE169" s="14"/>
      <c r="PWF169" s="14"/>
      <c r="PWG169" s="14"/>
      <c r="PWH169" s="14"/>
      <c r="PWI169" s="14"/>
      <c r="PWJ169" s="14"/>
      <c r="PWK169" s="14"/>
      <c r="PWL169" s="14"/>
      <c r="PWM169" s="14"/>
      <c r="PWN169" s="14"/>
      <c r="PWO169" s="14"/>
      <c r="PWP169" s="14"/>
      <c r="PWQ169" s="14"/>
      <c r="PWR169" s="14"/>
      <c r="PWS169" s="14"/>
      <c r="PWT169" s="14"/>
      <c r="PWU169" s="14"/>
      <c r="PWV169" s="14"/>
      <c r="PWW169" s="14"/>
      <c r="PWX169" s="14"/>
      <c r="PWY169" s="14"/>
      <c r="PWZ169" s="14"/>
      <c r="PXA169" s="14"/>
      <c r="PXB169" s="14"/>
      <c r="PXC169" s="14"/>
      <c r="PXD169" s="14"/>
      <c r="PXE169" s="14"/>
      <c r="PXF169" s="14"/>
      <c r="PXG169" s="14"/>
      <c r="PXH169" s="14"/>
      <c r="PXI169" s="14"/>
      <c r="PXJ169" s="14"/>
      <c r="PXK169" s="14"/>
      <c r="PXL169" s="14"/>
      <c r="PXM169" s="14"/>
      <c r="PXN169" s="14"/>
      <c r="PXO169" s="14"/>
      <c r="PXP169" s="14"/>
      <c r="PXQ169" s="14"/>
      <c r="PXR169" s="14"/>
      <c r="PXS169" s="14"/>
      <c r="PXT169" s="14"/>
      <c r="PXU169" s="14"/>
      <c r="PXV169" s="14"/>
      <c r="PXW169" s="14"/>
      <c r="PXX169" s="14"/>
      <c r="PXY169" s="14"/>
      <c r="PXZ169" s="14"/>
      <c r="PYA169" s="14"/>
      <c r="PYB169" s="14"/>
      <c r="PYC169" s="14"/>
      <c r="PYD169" s="14"/>
      <c r="PYE169" s="14"/>
      <c r="PYF169" s="14"/>
      <c r="PYG169" s="14"/>
      <c r="PYH169" s="14"/>
      <c r="PYI169" s="14"/>
      <c r="PYJ169" s="14"/>
      <c r="PYK169" s="14"/>
      <c r="PYL169" s="14"/>
      <c r="PYM169" s="14"/>
      <c r="PYN169" s="14"/>
      <c r="PYO169" s="14"/>
      <c r="PYP169" s="14"/>
      <c r="PYQ169" s="14"/>
      <c r="PYR169" s="14"/>
      <c r="PYS169" s="14"/>
      <c r="PYT169" s="14"/>
      <c r="PYU169" s="14"/>
      <c r="PYV169" s="14"/>
      <c r="PYW169" s="14"/>
      <c r="PYX169" s="14"/>
      <c r="PYY169" s="14"/>
      <c r="PYZ169" s="14"/>
      <c r="PZA169" s="14"/>
      <c r="PZB169" s="14"/>
      <c r="PZC169" s="14"/>
      <c r="PZD169" s="14"/>
      <c r="PZE169" s="14"/>
      <c r="PZF169" s="14"/>
      <c r="PZG169" s="14"/>
      <c r="PZH169" s="14"/>
      <c r="PZI169" s="14"/>
      <c r="PZJ169" s="14"/>
      <c r="PZK169" s="14"/>
      <c r="PZL169" s="14"/>
      <c r="PZM169" s="14"/>
      <c r="PZN169" s="14"/>
      <c r="PZO169" s="14"/>
      <c r="PZP169" s="14"/>
      <c r="PZQ169" s="14"/>
      <c r="PZR169" s="14"/>
      <c r="PZS169" s="14"/>
      <c r="PZT169" s="14"/>
      <c r="PZU169" s="14"/>
      <c r="PZV169" s="14"/>
      <c r="PZW169" s="14"/>
      <c r="PZX169" s="14"/>
      <c r="PZY169" s="14"/>
      <c r="PZZ169" s="14"/>
      <c r="QAA169" s="14"/>
      <c r="QAB169" s="14"/>
      <c r="QAC169" s="14"/>
      <c r="QAD169" s="14"/>
      <c r="QAE169" s="14"/>
      <c r="QAF169" s="14"/>
      <c r="QAG169" s="14"/>
      <c r="QAH169" s="14"/>
      <c r="QAI169" s="14"/>
      <c r="QAJ169" s="14"/>
      <c r="QAK169" s="14"/>
      <c r="QAL169" s="14"/>
      <c r="QAM169" s="14"/>
      <c r="QAN169" s="14"/>
      <c r="QAO169" s="14"/>
      <c r="QAP169" s="14"/>
      <c r="QAQ169" s="14"/>
      <c r="QAR169" s="14"/>
      <c r="QAS169" s="14"/>
      <c r="QAT169" s="14"/>
      <c r="QAU169" s="14"/>
      <c r="QAV169" s="14"/>
      <c r="QAW169" s="14"/>
      <c r="QAX169" s="14"/>
      <c r="QAY169" s="14"/>
      <c r="QAZ169" s="14"/>
      <c r="QBA169" s="14"/>
      <c r="QBB169" s="14"/>
      <c r="QBC169" s="14"/>
      <c r="QBD169" s="14"/>
      <c r="QBE169" s="14"/>
      <c r="QBF169" s="14"/>
      <c r="QBG169" s="14"/>
      <c r="QBH169" s="14"/>
      <c r="QBI169" s="14"/>
      <c r="QBJ169" s="14"/>
      <c r="QBK169" s="14"/>
      <c r="QBL169" s="14"/>
      <c r="QBM169" s="14"/>
      <c r="QBN169" s="14"/>
      <c r="QBO169" s="14"/>
      <c r="QBP169" s="14"/>
      <c r="QBQ169" s="14"/>
      <c r="QBR169" s="14"/>
      <c r="QBS169" s="14"/>
      <c r="QBT169" s="14"/>
      <c r="QBU169" s="14"/>
      <c r="QBV169" s="14"/>
      <c r="QBW169" s="14"/>
      <c r="QBX169" s="14"/>
      <c r="QBY169" s="14"/>
      <c r="QBZ169" s="14"/>
      <c r="QCA169" s="14"/>
      <c r="QCB169" s="14"/>
      <c r="QCC169" s="14"/>
      <c r="QCD169" s="14"/>
      <c r="QCE169" s="14"/>
      <c r="QCF169" s="14"/>
      <c r="QCG169" s="14"/>
      <c r="QCH169" s="14"/>
      <c r="QCI169" s="14"/>
      <c r="QCJ169" s="14"/>
      <c r="QCK169" s="14"/>
      <c r="QCL169" s="14"/>
      <c r="QCM169" s="14"/>
      <c r="QCN169" s="14"/>
      <c r="QCO169" s="14"/>
      <c r="QCP169" s="14"/>
      <c r="QCQ169" s="14"/>
      <c r="QCR169" s="14"/>
      <c r="QCS169" s="14"/>
      <c r="QCT169" s="14"/>
      <c r="QCU169" s="14"/>
      <c r="QCV169" s="14"/>
      <c r="QCW169" s="14"/>
      <c r="QCX169" s="14"/>
      <c r="QCY169" s="14"/>
      <c r="QCZ169" s="14"/>
      <c r="QDA169" s="14"/>
      <c r="QDB169" s="14"/>
      <c r="QDC169" s="14"/>
      <c r="QDD169" s="14"/>
      <c r="QDE169" s="14"/>
      <c r="QDF169" s="14"/>
      <c r="QDG169" s="14"/>
      <c r="QDH169" s="14"/>
      <c r="QDI169" s="14"/>
      <c r="QDJ169" s="14"/>
      <c r="QDK169" s="14"/>
      <c r="QDL169" s="14"/>
      <c r="QDM169" s="14"/>
      <c r="QDN169" s="14"/>
      <c r="QDO169" s="14"/>
      <c r="QDP169" s="14"/>
      <c r="QDQ169" s="14"/>
      <c r="QDR169" s="14"/>
      <c r="QDS169" s="14"/>
      <c r="QDT169" s="14"/>
      <c r="QDU169" s="14"/>
      <c r="QDV169" s="14"/>
      <c r="QDW169" s="14"/>
      <c r="QDX169" s="14"/>
      <c r="QDY169" s="14"/>
      <c r="QDZ169" s="14"/>
      <c r="QEA169" s="14"/>
      <c r="QEB169" s="14"/>
      <c r="QEC169" s="14"/>
      <c r="QED169" s="14"/>
      <c r="QEE169" s="14"/>
      <c r="QEF169" s="14"/>
      <c r="QEG169" s="14"/>
      <c r="QEH169" s="14"/>
      <c r="QEI169" s="14"/>
      <c r="QEJ169" s="14"/>
      <c r="QEK169" s="14"/>
      <c r="QEL169" s="14"/>
      <c r="QEM169" s="14"/>
      <c r="QEN169" s="14"/>
      <c r="QEO169" s="14"/>
      <c r="QEP169" s="14"/>
      <c r="QEQ169" s="14"/>
      <c r="QER169" s="14"/>
      <c r="QES169" s="14"/>
      <c r="QET169" s="14"/>
      <c r="QEU169" s="14"/>
      <c r="QEV169" s="14"/>
      <c r="QEW169" s="14"/>
      <c r="QEX169" s="14"/>
      <c r="QEY169" s="14"/>
      <c r="QEZ169" s="14"/>
      <c r="QFA169" s="14"/>
      <c r="QFB169" s="14"/>
      <c r="QFC169" s="14"/>
      <c r="QFD169" s="14"/>
      <c r="QFE169" s="14"/>
      <c r="QFF169" s="14"/>
      <c r="QFG169" s="14"/>
      <c r="QFH169" s="14"/>
      <c r="QFI169" s="14"/>
      <c r="QFJ169" s="14"/>
      <c r="QFK169" s="14"/>
      <c r="QFL169" s="14"/>
      <c r="QFM169" s="14"/>
      <c r="QFN169" s="14"/>
      <c r="QFO169" s="14"/>
      <c r="QFP169" s="14"/>
      <c r="QFQ169" s="14"/>
      <c r="QFR169" s="14"/>
      <c r="QFS169" s="14"/>
      <c r="QFT169" s="14"/>
      <c r="QFU169" s="14"/>
      <c r="QFV169" s="14"/>
      <c r="QFW169" s="14"/>
      <c r="QFX169" s="14"/>
      <c r="QFY169" s="14"/>
      <c r="QFZ169" s="14"/>
      <c r="QGA169" s="14"/>
      <c r="QGB169" s="14"/>
      <c r="QGC169" s="14"/>
      <c r="QGD169" s="14"/>
      <c r="QGE169" s="14"/>
      <c r="QGF169" s="14"/>
      <c r="QGG169" s="14"/>
      <c r="QGH169" s="14"/>
      <c r="QGI169" s="14"/>
      <c r="QGJ169" s="14"/>
      <c r="QGK169" s="14"/>
      <c r="QGL169" s="14"/>
      <c r="QGM169" s="14"/>
      <c r="QGN169" s="14"/>
      <c r="QGO169" s="14"/>
      <c r="QGP169" s="14"/>
      <c r="QGQ169" s="14"/>
      <c r="QGR169" s="14"/>
      <c r="QGS169" s="14"/>
      <c r="QGT169" s="14"/>
      <c r="QGU169" s="14"/>
      <c r="QGV169" s="14"/>
      <c r="QGW169" s="14"/>
      <c r="QGX169" s="14"/>
      <c r="QGY169" s="14"/>
      <c r="QGZ169" s="14"/>
      <c r="QHA169" s="14"/>
      <c r="QHB169" s="14"/>
      <c r="QHC169" s="14"/>
      <c r="QHD169" s="14"/>
      <c r="QHE169" s="14"/>
      <c r="QHF169" s="14"/>
      <c r="QHG169" s="14"/>
      <c r="QHH169" s="14"/>
      <c r="QHI169" s="14"/>
      <c r="QHJ169" s="14"/>
      <c r="QHK169" s="14"/>
      <c r="QHL169" s="14"/>
      <c r="QHM169" s="14"/>
      <c r="QHN169" s="14"/>
      <c r="QHO169" s="14"/>
      <c r="QHP169" s="14"/>
      <c r="QHQ169" s="14"/>
      <c r="QHR169" s="14"/>
      <c r="QHS169" s="14"/>
      <c r="QHT169" s="14"/>
      <c r="QHU169" s="14"/>
      <c r="QHV169" s="14"/>
      <c r="QHW169" s="14"/>
      <c r="QHX169" s="14"/>
      <c r="QHY169" s="14"/>
      <c r="QHZ169" s="14"/>
      <c r="QIA169" s="14"/>
      <c r="QIB169" s="14"/>
      <c r="QIC169" s="14"/>
      <c r="QID169" s="14"/>
      <c r="QIE169" s="14"/>
      <c r="QIF169" s="14"/>
      <c r="QIG169" s="14"/>
      <c r="QIH169" s="14"/>
      <c r="QII169" s="14"/>
      <c r="QIJ169" s="14"/>
      <c r="QIK169" s="14"/>
      <c r="QIL169" s="14"/>
      <c r="QIM169" s="14"/>
      <c r="QIN169" s="14"/>
      <c r="QIO169" s="14"/>
      <c r="QIP169" s="14"/>
      <c r="QIQ169" s="14"/>
      <c r="QIR169" s="14"/>
      <c r="QIS169" s="14"/>
      <c r="QIT169" s="14"/>
      <c r="QIU169" s="14"/>
      <c r="QIV169" s="14"/>
      <c r="QIW169" s="14"/>
      <c r="QIX169" s="14"/>
      <c r="QIY169" s="14"/>
      <c r="QIZ169" s="14"/>
      <c r="QJA169" s="14"/>
      <c r="QJB169" s="14"/>
      <c r="QJC169" s="14"/>
      <c r="QJD169" s="14"/>
      <c r="QJE169" s="14"/>
      <c r="QJF169" s="14"/>
      <c r="QJG169" s="14"/>
      <c r="QJH169" s="14"/>
      <c r="QJI169" s="14"/>
      <c r="QJJ169" s="14"/>
      <c r="QJK169" s="14"/>
      <c r="QJL169" s="14"/>
      <c r="QJM169" s="14"/>
      <c r="QJN169" s="14"/>
      <c r="QJO169" s="14"/>
      <c r="QJP169" s="14"/>
      <c r="QJQ169" s="14"/>
      <c r="QJR169" s="14"/>
      <c r="QJS169" s="14"/>
      <c r="QJT169" s="14"/>
      <c r="QJU169" s="14"/>
      <c r="QJV169" s="14"/>
      <c r="QJW169" s="14"/>
      <c r="QJX169" s="14"/>
      <c r="QJY169" s="14"/>
      <c r="QJZ169" s="14"/>
      <c r="QKA169" s="14"/>
      <c r="QKB169" s="14"/>
      <c r="QKC169" s="14"/>
      <c r="QKD169" s="14"/>
      <c r="QKE169" s="14"/>
      <c r="QKF169" s="14"/>
      <c r="QKG169" s="14"/>
      <c r="QKH169" s="14"/>
      <c r="QKI169" s="14"/>
      <c r="QKJ169" s="14"/>
      <c r="QKK169" s="14"/>
      <c r="QKL169" s="14"/>
      <c r="QKM169" s="14"/>
      <c r="QKN169" s="14"/>
      <c r="QKO169" s="14"/>
      <c r="QKP169" s="14"/>
      <c r="QKQ169" s="14"/>
      <c r="QKR169" s="14"/>
      <c r="QKS169" s="14"/>
      <c r="QKT169" s="14"/>
      <c r="QKU169" s="14"/>
      <c r="QKV169" s="14"/>
      <c r="QKW169" s="14"/>
      <c r="QKX169" s="14"/>
      <c r="QKY169" s="14"/>
      <c r="QKZ169" s="14"/>
      <c r="QLA169" s="14"/>
      <c r="QLB169" s="14"/>
      <c r="QLC169" s="14"/>
      <c r="QLD169" s="14"/>
      <c r="QLE169" s="14"/>
      <c r="QLF169" s="14"/>
      <c r="QLG169" s="14"/>
      <c r="QLH169" s="14"/>
      <c r="QLI169" s="14"/>
      <c r="QLJ169" s="14"/>
      <c r="QLK169" s="14"/>
      <c r="QLL169" s="14"/>
      <c r="QLM169" s="14"/>
      <c r="QLN169" s="14"/>
      <c r="QLO169" s="14"/>
      <c r="QLP169" s="14"/>
      <c r="QLQ169" s="14"/>
      <c r="QLR169" s="14"/>
      <c r="QLS169" s="14"/>
      <c r="QLT169" s="14"/>
      <c r="QLU169" s="14"/>
      <c r="QLV169" s="14"/>
      <c r="QLW169" s="14"/>
      <c r="QLX169" s="14"/>
      <c r="QLY169" s="14"/>
      <c r="QLZ169" s="14"/>
      <c r="QMA169" s="14"/>
      <c r="QMB169" s="14"/>
      <c r="QMC169" s="14"/>
      <c r="QMD169" s="14"/>
      <c r="QME169" s="14"/>
      <c r="QMF169" s="14"/>
      <c r="QMG169" s="14"/>
      <c r="QMH169" s="14"/>
      <c r="QMI169" s="14"/>
      <c r="QMJ169" s="14"/>
      <c r="QMK169" s="14"/>
      <c r="QML169" s="14"/>
      <c r="QMM169" s="14"/>
      <c r="QMN169" s="14"/>
      <c r="QMO169" s="14"/>
      <c r="QMP169" s="14"/>
      <c r="QMQ169" s="14"/>
      <c r="QMR169" s="14"/>
      <c r="QMS169" s="14"/>
      <c r="QMT169" s="14"/>
      <c r="QMU169" s="14"/>
      <c r="QMV169" s="14"/>
      <c r="QMW169" s="14"/>
      <c r="QMX169" s="14"/>
      <c r="QMY169" s="14"/>
      <c r="QMZ169" s="14"/>
      <c r="QNA169" s="14"/>
      <c r="QNB169" s="14"/>
      <c r="QNC169" s="14"/>
      <c r="QND169" s="14"/>
      <c r="QNE169" s="14"/>
      <c r="QNF169" s="14"/>
      <c r="QNG169" s="14"/>
      <c r="QNH169" s="14"/>
      <c r="QNI169" s="14"/>
      <c r="QNJ169" s="14"/>
      <c r="QNK169" s="14"/>
      <c r="QNL169" s="14"/>
      <c r="QNM169" s="14"/>
      <c r="QNN169" s="14"/>
      <c r="QNO169" s="14"/>
      <c r="QNP169" s="14"/>
      <c r="QNQ169" s="14"/>
      <c r="QNR169" s="14"/>
      <c r="QNS169" s="14"/>
      <c r="QNT169" s="14"/>
      <c r="QNU169" s="14"/>
      <c r="QNV169" s="14"/>
      <c r="QNW169" s="14"/>
      <c r="QNX169" s="14"/>
      <c r="QNY169" s="14"/>
      <c r="QNZ169" s="14"/>
      <c r="QOA169" s="14"/>
      <c r="QOB169" s="14"/>
      <c r="QOC169" s="14"/>
      <c r="QOD169" s="14"/>
      <c r="QOE169" s="14"/>
      <c r="QOF169" s="14"/>
      <c r="QOG169" s="14"/>
      <c r="QOH169" s="14"/>
      <c r="QOI169" s="14"/>
      <c r="QOJ169" s="14"/>
      <c r="QOK169" s="14"/>
      <c r="QOL169" s="14"/>
      <c r="QOM169" s="14"/>
      <c r="QON169" s="14"/>
      <c r="QOO169" s="14"/>
      <c r="QOP169" s="14"/>
      <c r="QOQ169" s="14"/>
      <c r="QOR169" s="14"/>
      <c r="QOS169" s="14"/>
      <c r="QOT169" s="14"/>
      <c r="QOU169" s="14"/>
      <c r="QOV169" s="14"/>
      <c r="QOW169" s="14"/>
      <c r="QOX169" s="14"/>
      <c r="QOY169" s="14"/>
      <c r="QOZ169" s="14"/>
      <c r="QPA169" s="14"/>
      <c r="QPB169" s="14"/>
      <c r="QPC169" s="14"/>
      <c r="QPD169" s="14"/>
      <c r="QPE169" s="14"/>
      <c r="QPF169" s="14"/>
      <c r="QPG169" s="14"/>
      <c r="QPH169" s="14"/>
      <c r="QPI169" s="14"/>
      <c r="QPJ169" s="14"/>
      <c r="QPK169" s="14"/>
      <c r="QPL169" s="14"/>
      <c r="QPM169" s="14"/>
      <c r="QPN169" s="14"/>
      <c r="QPO169" s="14"/>
      <c r="QPP169" s="14"/>
      <c r="QPQ169" s="14"/>
      <c r="QPR169" s="14"/>
      <c r="QPS169" s="14"/>
      <c r="QPT169" s="14"/>
      <c r="QPU169" s="14"/>
      <c r="QPV169" s="14"/>
      <c r="QPW169" s="14"/>
      <c r="QPX169" s="14"/>
      <c r="QPY169" s="14"/>
      <c r="QPZ169" s="14"/>
      <c r="QQA169" s="14"/>
      <c r="QQB169" s="14"/>
      <c r="QQC169" s="14"/>
      <c r="QQD169" s="14"/>
      <c r="QQE169" s="14"/>
      <c r="QQF169" s="14"/>
      <c r="QQG169" s="14"/>
      <c r="QQH169" s="14"/>
      <c r="QQI169" s="14"/>
      <c r="QQJ169" s="14"/>
      <c r="QQK169" s="14"/>
      <c r="QQL169" s="14"/>
      <c r="QQM169" s="14"/>
      <c r="QQN169" s="14"/>
      <c r="QQO169" s="14"/>
      <c r="QQP169" s="14"/>
      <c r="QQQ169" s="14"/>
      <c r="QQR169" s="14"/>
      <c r="QQS169" s="14"/>
      <c r="QQT169" s="14"/>
      <c r="QQU169" s="14"/>
      <c r="QQV169" s="14"/>
      <c r="QQW169" s="14"/>
      <c r="QQX169" s="14"/>
      <c r="QQY169" s="14"/>
      <c r="QQZ169" s="14"/>
      <c r="QRA169" s="14"/>
      <c r="QRB169" s="14"/>
      <c r="QRC169" s="14"/>
      <c r="QRD169" s="14"/>
      <c r="QRE169" s="14"/>
      <c r="QRF169" s="14"/>
      <c r="QRG169" s="14"/>
      <c r="QRH169" s="14"/>
      <c r="QRI169" s="14"/>
      <c r="QRJ169" s="14"/>
      <c r="QRK169" s="14"/>
      <c r="QRL169" s="14"/>
      <c r="QRM169" s="14"/>
      <c r="QRN169" s="14"/>
      <c r="QRO169" s="14"/>
      <c r="QRP169" s="14"/>
      <c r="QRQ169" s="14"/>
      <c r="QRR169" s="14"/>
      <c r="QRS169" s="14"/>
      <c r="QRT169" s="14"/>
      <c r="QRU169" s="14"/>
      <c r="QRV169" s="14"/>
      <c r="QRW169" s="14"/>
      <c r="QRX169" s="14"/>
      <c r="QRY169" s="14"/>
      <c r="QRZ169" s="14"/>
      <c r="QSA169" s="14"/>
      <c r="QSB169" s="14"/>
      <c r="QSC169" s="14"/>
      <c r="QSD169" s="14"/>
      <c r="QSE169" s="14"/>
      <c r="QSF169" s="14"/>
      <c r="QSG169" s="14"/>
      <c r="QSH169" s="14"/>
      <c r="QSI169" s="14"/>
      <c r="QSJ169" s="14"/>
      <c r="QSK169" s="14"/>
      <c r="QSL169" s="14"/>
      <c r="QSM169" s="14"/>
      <c r="QSN169" s="14"/>
      <c r="QSO169" s="14"/>
      <c r="QSP169" s="14"/>
      <c r="QSQ169" s="14"/>
      <c r="QSR169" s="14"/>
      <c r="QSS169" s="14"/>
      <c r="QST169" s="14"/>
      <c r="QSU169" s="14"/>
      <c r="QSV169" s="14"/>
      <c r="QSW169" s="14"/>
      <c r="QSX169" s="14"/>
      <c r="QSY169" s="14"/>
      <c r="QSZ169" s="14"/>
      <c r="QTA169" s="14"/>
      <c r="QTB169" s="14"/>
      <c r="QTC169" s="14"/>
      <c r="QTD169" s="14"/>
      <c r="QTE169" s="14"/>
      <c r="QTF169" s="14"/>
      <c r="QTG169" s="14"/>
      <c r="QTH169" s="14"/>
      <c r="QTI169" s="14"/>
      <c r="QTJ169" s="14"/>
      <c r="QTK169" s="14"/>
      <c r="QTL169" s="14"/>
      <c r="QTM169" s="14"/>
      <c r="QTN169" s="14"/>
      <c r="QTO169" s="14"/>
      <c r="QTP169" s="14"/>
      <c r="QTQ169" s="14"/>
      <c r="QTR169" s="14"/>
      <c r="QTS169" s="14"/>
      <c r="QTT169" s="14"/>
      <c r="QTU169" s="14"/>
      <c r="QTV169" s="14"/>
      <c r="QTW169" s="14"/>
      <c r="QTX169" s="14"/>
      <c r="QTY169" s="14"/>
      <c r="QTZ169" s="14"/>
      <c r="QUA169" s="14"/>
      <c r="QUB169" s="14"/>
      <c r="QUC169" s="14"/>
      <c r="QUD169" s="14"/>
      <c r="QUE169" s="14"/>
      <c r="QUF169" s="14"/>
      <c r="QUG169" s="14"/>
      <c r="QUH169" s="14"/>
      <c r="QUI169" s="14"/>
      <c r="QUJ169" s="14"/>
      <c r="QUK169" s="14"/>
      <c r="QUL169" s="14"/>
      <c r="QUM169" s="14"/>
      <c r="QUN169" s="14"/>
      <c r="QUO169" s="14"/>
      <c r="QUP169" s="14"/>
      <c r="QUQ169" s="14"/>
      <c r="QUR169" s="14"/>
      <c r="QUS169" s="14"/>
      <c r="QUT169" s="14"/>
      <c r="QUU169" s="14"/>
      <c r="QUV169" s="14"/>
      <c r="QUW169" s="14"/>
      <c r="QUX169" s="14"/>
      <c r="QUY169" s="14"/>
      <c r="QUZ169" s="14"/>
      <c r="QVA169" s="14"/>
      <c r="QVB169" s="14"/>
      <c r="QVC169" s="14"/>
      <c r="QVD169" s="14"/>
      <c r="QVE169" s="14"/>
      <c r="QVF169" s="14"/>
      <c r="QVG169" s="14"/>
      <c r="QVH169" s="14"/>
      <c r="QVI169" s="14"/>
      <c r="QVJ169" s="14"/>
      <c r="QVK169" s="14"/>
      <c r="QVL169" s="14"/>
      <c r="QVM169" s="14"/>
      <c r="QVN169" s="14"/>
      <c r="QVO169" s="14"/>
      <c r="QVP169" s="14"/>
      <c r="QVQ169" s="14"/>
      <c r="QVR169" s="14"/>
      <c r="QVS169" s="14"/>
      <c r="QVT169" s="14"/>
      <c r="QVU169" s="14"/>
      <c r="QVV169" s="14"/>
      <c r="QVW169" s="14"/>
      <c r="QVX169" s="14"/>
      <c r="QVY169" s="14"/>
      <c r="QVZ169" s="14"/>
      <c r="QWA169" s="14"/>
      <c r="QWB169" s="14"/>
      <c r="QWC169" s="14"/>
      <c r="QWD169" s="14"/>
      <c r="QWE169" s="14"/>
      <c r="QWF169" s="14"/>
      <c r="QWG169" s="14"/>
      <c r="QWH169" s="14"/>
      <c r="QWI169" s="14"/>
      <c r="QWJ169" s="14"/>
      <c r="QWK169" s="14"/>
      <c r="QWL169" s="14"/>
      <c r="QWM169" s="14"/>
      <c r="QWN169" s="14"/>
      <c r="QWO169" s="14"/>
      <c r="QWP169" s="14"/>
      <c r="QWQ169" s="14"/>
      <c r="QWR169" s="14"/>
      <c r="QWS169" s="14"/>
      <c r="QWT169" s="14"/>
      <c r="QWU169" s="14"/>
      <c r="QWV169" s="14"/>
      <c r="QWW169" s="14"/>
      <c r="QWX169" s="14"/>
      <c r="QWY169" s="14"/>
      <c r="QWZ169" s="14"/>
      <c r="QXA169" s="14"/>
      <c r="QXB169" s="14"/>
      <c r="QXC169" s="14"/>
      <c r="QXD169" s="14"/>
      <c r="QXE169" s="14"/>
      <c r="QXF169" s="14"/>
      <c r="QXG169" s="14"/>
      <c r="QXH169" s="14"/>
      <c r="QXI169" s="14"/>
      <c r="QXJ169" s="14"/>
      <c r="QXK169" s="14"/>
      <c r="QXL169" s="14"/>
      <c r="QXM169" s="14"/>
      <c r="QXN169" s="14"/>
      <c r="QXO169" s="14"/>
      <c r="QXP169" s="14"/>
      <c r="QXQ169" s="14"/>
      <c r="QXR169" s="14"/>
      <c r="QXS169" s="14"/>
      <c r="QXT169" s="14"/>
      <c r="QXU169" s="14"/>
      <c r="QXV169" s="14"/>
      <c r="QXW169" s="14"/>
      <c r="QXX169" s="14"/>
      <c r="QXY169" s="14"/>
      <c r="QXZ169" s="14"/>
      <c r="QYA169" s="14"/>
      <c r="QYB169" s="14"/>
      <c r="QYC169" s="14"/>
      <c r="QYD169" s="14"/>
      <c r="QYE169" s="14"/>
      <c r="QYF169" s="14"/>
      <c r="QYG169" s="14"/>
      <c r="QYH169" s="14"/>
      <c r="QYI169" s="14"/>
      <c r="QYJ169" s="14"/>
      <c r="QYK169" s="14"/>
      <c r="QYL169" s="14"/>
      <c r="QYM169" s="14"/>
      <c r="QYN169" s="14"/>
      <c r="QYO169" s="14"/>
      <c r="QYP169" s="14"/>
      <c r="QYQ169" s="14"/>
      <c r="QYR169" s="14"/>
      <c r="QYS169" s="14"/>
      <c r="QYT169" s="14"/>
      <c r="QYU169" s="14"/>
      <c r="QYV169" s="14"/>
      <c r="QYW169" s="14"/>
      <c r="QYX169" s="14"/>
      <c r="QYY169" s="14"/>
      <c r="QYZ169" s="14"/>
      <c r="QZA169" s="14"/>
      <c r="QZB169" s="14"/>
      <c r="QZC169" s="14"/>
      <c r="QZD169" s="14"/>
      <c r="QZE169" s="14"/>
      <c r="QZF169" s="14"/>
      <c r="QZG169" s="14"/>
      <c r="QZH169" s="14"/>
      <c r="QZI169" s="14"/>
      <c r="QZJ169" s="14"/>
      <c r="QZK169" s="14"/>
      <c r="QZL169" s="14"/>
      <c r="QZM169" s="14"/>
      <c r="QZN169" s="14"/>
      <c r="QZO169" s="14"/>
      <c r="QZP169" s="14"/>
      <c r="QZQ169" s="14"/>
      <c r="QZR169" s="14"/>
      <c r="QZS169" s="14"/>
      <c r="QZT169" s="14"/>
      <c r="QZU169" s="14"/>
      <c r="QZV169" s="14"/>
      <c r="QZW169" s="14"/>
      <c r="QZX169" s="14"/>
      <c r="QZY169" s="14"/>
      <c r="QZZ169" s="14"/>
      <c r="RAA169" s="14"/>
      <c r="RAB169" s="14"/>
      <c r="RAC169" s="14"/>
      <c r="RAD169" s="14"/>
      <c r="RAE169" s="14"/>
      <c r="RAF169" s="14"/>
      <c r="RAG169" s="14"/>
      <c r="RAH169" s="14"/>
      <c r="RAI169" s="14"/>
      <c r="RAJ169" s="14"/>
      <c r="RAK169" s="14"/>
      <c r="RAL169" s="14"/>
      <c r="RAM169" s="14"/>
      <c r="RAN169" s="14"/>
      <c r="RAO169" s="14"/>
      <c r="RAP169" s="14"/>
      <c r="RAQ169" s="14"/>
      <c r="RAR169" s="14"/>
      <c r="RAS169" s="14"/>
      <c r="RAT169" s="14"/>
      <c r="RAU169" s="14"/>
      <c r="RAV169" s="14"/>
      <c r="RAW169" s="14"/>
      <c r="RAX169" s="14"/>
      <c r="RAY169" s="14"/>
      <c r="RAZ169" s="14"/>
      <c r="RBA169" s="14"/>
      <c r="RBB169" s="14"/>
      <c r="RBC169" s="14"/>
      <c r="RBD169" s="14"/>
      <c r="RBE169" s="14"/>
      <c r="RBF169" s="14"/>
      <c r="RBG169" s="14"/>
      <c r="RBH169" s="14"/>
      <c r="RBI169" s="14"/>
      <c r="RBJ169" s="14"/>
      <c r="RBK169" s="14"/>
      <c r="RBL169" s="14"/>
      <c r="RBM169" s="14"/>
      <c r="RBN169" s="14"/>
      <c r="RBO169" s="14"/>
      <c r="RBP169" s="14"/>
      <c r="RBQ169" s="14"/>
      <c r="RBR169" s="14"/>
      <c r="RBS169" s="14"/>
      <c r="RBT169" s="14"/>
      <c r="RBU169" s="14"/>
      <c r="RBV169" s="14"/>
      <c r="RBW169" s="14"/>
      <c r="RBX169" s="14"/>
      <c r="RBY169" s="14"/>
      <c r="RBZ169" s="14"/>
      <c r="RCA169" s="14"/>
      <c r="RCB169" s="14"/>
      <c r="RCC169" s="14"/>
      <c r="RCD169" s="14"/>
      <c r="RCE169" s="14"/>
      <c r="RCF169" s="14"/>
      <c r="RCG169" s="14"/>
      <c r="RCH169" s="14"/>
      <c r="RCI169" s="14"/>
      <c r="RCJ169" s="14"/>
      <c r="RCK169" s="14"/>
      <c r="RCL169" s="14"/>
      <c r="RCM169" s="14"/>
      <c r="RCN169" s="14"/>
      <c r="RCO169" s="14"/>
      <c r="RCP169" s="14"/>
      <c r="RCQ169" s="14"/>
      <c r="RCR169" s="14"/>
      <c r="RCS169" s="14"/>
      <c r="RCT169" s="14"/>
      <c r="RCU169" s="14"/>
      <c r="RCV169" s="14"/>
      <c r="RCW169" s="14"/>
      <c r="RCX169" s="14"/>
      <c r="RCY169" s="14"/>
      <c r="RCZ169" s="14"/>
      <c r="RDA169" s="14"/>
      <c r="RDB169" s="14"/>
      <c r="RDC169" s="14"/>
      <c r="RDD169" s="14"/>
      <c r="RDE169" s="14"/>
      <c r="RDF169" s="14"/>
      <c r="RDG169" s="14"/>
      <c r="RDH169" s="14"/>
      <c r="RDI169" s="14"/>
      <c r="RDJ169" s="14"/>
      <c r="RDK169" s="14"/>
      <c r="RDL169" s="14"/>
      <c r="RDM169" s="14"/>
      <c r="RDN169" s="14"/>
      <c r="RDO169" s="14"/>
      <c r="RDP169" s="14"/>
      <c r="RDQ169" s="14"/>
      <c r="RDR169" s="14"/>
      <c r="RDS169" s="14"/>
      <c r="RDT169" s="14"/>
      <c r="RDU169" s="14"/>
      <c r="RDV169" s="14"/>
      <c r="RDW169" s="14"/>
      <c r="RDX169" s="14"/>
      <c r="RDY169" s="14"/>
      <c r="RDZ169" s="14"/>
      <c r="REA169" s="14"/>
      <c r="REB169" s="14"/>
      <c r="REC169" s="14"/>
      <c r="RED169" s="14"/>
      <c r="REE169" s="14"/>
      <c r="REF169" s="14"/>
      <c r="REG169" s="14"/>
      <c r="REH169" s="14"/>
      <c r="REI169" s="14"/>
      <c r="REJ169" s="14"/>
      <c r="REK169" s="14"/>
      <c r="REL169" s="14"/>
      <c r="REM169" s="14"/>
      <c r="REN169" s="14"/>
      <c r="REO169" s="14"/>
      <c r="REP169" s="14"/>
      <c r="REQ169" s="14"/>
      <c r="RER169" s="14"/>
      <c r="RES169" s="14"/>
      <c r="RET169" s="14"/>
      <c r="REU169" s="14"/>
      <c r="REV169" s="14"/>
      <c r="REW169" s="14"/>
      <c r="REX169" s="14"/>
      <c r="REY169" s="14"/>
      <c r="REZ169" s="14"/>
      <c r="RFA169" s="14"/>
      <c r="RFB169" s="14"/>
      <c r="RFC169" s="14"/>
      <c r="RFD169" s="14"/>
      <c r="RFE169" s="14"/>
      <c r="RFF169" s="14"/>
      <c r="RFG169" s="14"/>
      <c r="RFH169" s="14"/>
      <c r="RFI169" s="14"/>
      <c r="RFJ169" s="14"/>
      <c r="RFK169" s="14"/>
      <c r="RFL169" s="14"/>
      <c r="RFM169" s="14"/>
      <c r="RFN169" s="14"/>
      <c r="RFO169" s="14"/>
      <c r="RFP169" s="14"/>
      <c r="RFQ169" s="14"/>
      <c r="RFR169" s="14"/>
      <c r="RFS169" s="14"/>
      <c r="RFT169" s="14"/>
      <c r="RFU169" s="14"/>
      <c r="RFV169" s="14"/>
      <c r="RFW169" s="14"/>
      <c r="RFX169" s="14"/>
      <c r="RFY169" s="14"/>
      <c r="RFZ169" s="14"/>
      <c r="RGA169" s="14"/>
      <c r="RGB169" s="14"/>
      <c r="RGC169" s="14"/>
      <c r="RGD169" s="14"/>
      <c r="RGE169" s="14"/>
      <c r="RGF169" s="14"/>
      <c r="RGG169" s="14"/>
      <c r="RGH169" s="14"/>
      <c r="RGI169" s="14"/>
      <c r="RGJ169" s="14"/>
      <c r="RGK169" s="14"/>
      <c r="RGL169" s="14"/>
      <c r="RGM169" s="14"/>
      <c r="RGN169" s="14"/>
      <c r="RGO169" s="14"/>
      <c r="RGP169" s="14"/>
      <c r="RGQ169" s="14"/>
      <c r="RGR169" s="14"/>
      <c r="RGS169" s="14"/>
      <c r="RGT169" s="14"/>
      <c r="RGU169" s="14"/>
      <c r="RGV169" s="14"/>
      <c r="RGW169" s="14"/>
      <c r="RGX169" s="14"/>
      <c r="RGY169" s="14"/>
      <c r="RGZ169" s="14"/>
      <c r="RHA169" s="14"/>
      <c r="RHB169" s="14"/>
      <c r="RHC169" s="14"/>
      <c r="RHD169" s="14"/>
      <c r="RHE169" s="14"/>
      <c r="RHF169" s="14"/>
      <c r="RHG169" s="14"/>
      <c r="RHH169" s="14"/>
      <c r="RHI169" s="14"/>
      <c r="RHJ169" s="14"/>
      <c r="RHK169" s="14"/>
      <c r="RHL169" s="14"/>
      <c r="RHM169" s="14"/>
      <c r="RHN169" s="14"/>
      <c r="RHO169" s="14"/>
      <c r="RHP169" s="14"/>
      <c r="RHQ169" s="14"/>
      <c r="RHR169" s="14"/>
      <c r="RHS169" s="14"/>
      <c r="RHT169" s="14"/>
      <c r="RHU169" s="14"/>
      <c r="RHV169" s="14"/>
      <c r="RHW169" s="14"/>
      <c r="RHX169" s="14"/>
      <c r="RHY169" s="14"/>
      <c r="RHZ169" s="14"/>
      <c r="RIA169" s="14"/>
      <c r="RIB169" s="14"/>
      <c r="RIC169" s="14"/>
      <c r="RID169" s="14"/>
      <c r="RIE169" s="14"/>
      <c r="RIF169" s="14"/>
      <c r="RIG169" s="14"/>
      <c r="RIH169" s="14"/>
      <c r="RII169" s="14"/>
      <c r="RIJ169" s="14"/>
      <c r="RIK169" s="14"/>
      <c r="RIL169" s="14"/>
      <c r="RIM169" s="14"/>
      <c r="RIN169" s="14"/>
      <c r="RIO169" s="14"/>
      <c r="RIP169" s="14"/>
      <c r="RIQ169" s="14"/>
      <c r="RIR169" s="14"/>
      <c r="RIS169" s="14"/>
      <c r="RIT169" s="14"/>
      <c r="RIU169" s="14"/>
      <c r="RIV169" s="14"/>
      <c r="RIW169" s="14"/>
      <c r="RIX169" s="14"/>
      <c r="RIY169" s="14"/>
      <c r="RIZ169" s="14"/>
      <c r="RJA169" s="14"/>
      <c r="RJB169" s="14"/>
      <c r="RJC169" s="14"/>
      <c r="RJD169" s="14"/>
      <c r="RJE169" s="14"/>
      <c r="RJF169" s="14"/>
      <c r="RJG169" s="14"/>
      <c r="RJH169" s="14"/>
      <c r="RJI169" s="14"/>
      <c r="RJJ169" s="14"/>
      <c r="RJK169" s="14"/>
      <c r="RJL169" s="14"/>
      <c r="RJM169" s="14"/>
      <c r="RJN169" s="14"/>
      <c r="RJO169" s="14"/>
      <c r="RJP169" s="14"/>
      <c r="RJQ169" s="14"/>
      <c r="RJR169" s="14"/>
      <c r="RJS169" s="14"/>
      <c r="RJT169" s="14"/>
      <c r="RJU169" s="14"/>
      <c r="RJV169" s="14"/>
      <c r="RJW169" s="14"/>
      <c r="RJX169" s="14"/>
      <c r="RJY169" s="14"/>
      <c r="RJZ169" s="14"/>
      <c r="RKA169" s="14"/>
      <c r="RKB169" s="14"/>
      <c r="RKC169" s="14"/>
      <c r="RKD169" s="14"/>
      <c r="RKE169" s="14"/>
      <c r="RKF169" s="14"/>
      <c r="RKG169" s="14"/>
      <c r="RKH169" s="14"/>
      <c r="RKI169" s="14"/>
      <c r="RKJ169" s="14"/>
      <c r="RKK169" s="14"/>
      <c r="RKL169" s="14"/>
      <c r="RKM169" s="14"/>
      <c r="RKN169" s="14"/>
      <c r="RKO169" s="14"/>
      <c r="RKP169" s="14"/>
      <c r="RKQ169" s="14"/>
      <c r="RKR169" s="14"/>
      <c r="RKS169" s="14"/>
      <c r="RKT169" s="14"/>
      <c r="RKU169" s="14"/>
      <c r="RKV169" s="14"/>
      <c r="RKW169" s="14"/>
      <c r="RKX169" s="14"/>
      <c r="RKY169" s="14"/>
      <c r="RKZ169" s="14"/>
      <c r="RLA169" s="14"/>
      <c r="RLB169" s="14"/>
      <c r="RLC169" s="14"/>
      <c r="RLD169" s="14"/>
      <c r="RLE169" s="14"/>
      <c r="RLF169" s="14"/>
      <c r="RLG169" s="14"/>
      <c r="RLH169" s="14"/>
      <c r="RLI169" s="14"/>
      <c r="RLJ169" s="14"/>
      <c r="RLK169" s="14"/>
      <c r="RLL169" s="14"/>
      <c r="RLM169" s="14"/>
      <c r="RLN169" s="14"/>
      <c r="RLO169" s="14"/>
      <c r="RLP169" s="14"/>
      <c r="RLQ169" s="14"/>
      <c r="RLR169" s="14"/>
      <c r="RLS169" s="14"/>
      <c r="RLT169" s="14"/>
      <c r="RLU169" s="14"/>
      <c r="RLV169" s="14"/>
      <c r="RLW169" s="14"/>
      <c r="RLX169" s="14"/>
      <c r="RLY169" s="14"/>
      <c r="RLZ169" s="14"/>
      <c r="RMA169" s="14"/>
      <c r="RMB169" s="14"/>
      <c r="RMC169" s="14"/>
      <c r="RMD169" s="14"/>
      <c r="RME169" s="14"/>
      <c r="RMF169" s="14"/>
      <c r="RMG169" s="14"/>
      <c r="RMH169" s="14"/>
      <c r="RMI169" s="14"/>
      <c r="RMJ169" s="14"/>
      <c r="RMK169" s="14"/>
      <c r="RML169" s="14"/>
      <c r="RMM169" s="14"/>
      <c r="RMN169" s="14"/>
      <c r="RMO169" s="14"/>
      <c r="RMP169" s="14"/>
      <c r="RMQ169" s="14"/>
      <c r="RMR169" s="14"/>
      <c r="RMS169" s="14"/>
      <c r="RMT169" s="14"/>
      <c r="RMU169" s="14"/>
      <c r="RMV169" s="14"/>
      <c r="RMW169" s="14"/>
      <c r="RMX169" s="14"/>
      <c r="RMY169" s="14"/>
      <c r="RMZ169" s="14"/>
      <c r="RNA169" s="14"/>
      <c r="RNB169" s="14"/>
      <c r="RNC169" s="14"/>
      <c r="RND169" s="14"/>
      <c r="RNE169" s="14"/>
      <c r="RNF169" s="14"/>
      <c r="RNG169" s="14"/>
      <c r="RNH169" s="14"/>
      <c r="RNI169" s="14"/>
      <c r="RNJ169" s="14"/>
      <c r="RNK169" s="14"/>
      <c r="RNL169" s="14"/>
      <c r="RNM169" s="14"/>
      <c r="RNN169" s="14"/>
      <c r="RNO169" s="14"/>
      <c r="RNP169" s="14"/>
      <c r="RNQ169" s="14"/>
      <c r="RNR169" s="14"/>
      <c r="RNS169" s="14"/>
      <c r="RNT169" s="14"/>
      <c r="RNU169" s="14"/>
      <c r="RNV169" s="14"/>
      <c r="RNW169" s="14"/>
      <c r="RNX169" s="14"/>
      <c r="RNY169" s="14"/>
      <c r="RNZ169" s="14"/>
      <c r="ROA169" s="14"/>
      <c r="ROB169" s="14"/>
      <c r="ROC169" s="14"/>
      <c r="ROD169" s="14"/>
      <c r="ROE169" s="14"/>
      <c r="ROF169" s="14"/>
      <c r="ROG169" s="14"/>
      <c r="ROH169" s="14"/>
      <c r="ROI169" s="14"/>
      <c r="ROJ169" s="14"/>
      <c r="ROK169" s="14"/>
      <c r="ROL169" s="14"/>
      <c r="ROM169" s="14"/>
      <c r="RON169" s="14"/>
      <c r="ROO169" s="14"/>
      <c r="ROP169" s="14"/>
      <c r="ROQ169" s="14"/>
      <c r="ROR169" s="14"/>
      <c r="ROS169" s="14"/>
      <c r="ROT169" s="14"/>
      <c r="ROU169" s="14"/>
      <c r="ROV169" s="14"/>
      <c r="ROW169" s="14"/>
      <c r="ROX169" s="14"/>
      <c r="ROY169" s="14"/>
      <c r="ROZ169" s="14"/>
      <c r="RPA169" s="14"/>
      <c r="RPB169" s="14"/>
      <c r="RPC169" s="14"/>
      <c r="RPD169" s="14"/>
      <c r="RPE169" s="14"/>
      <c r="RPF169" s="14"/>
      <c r="RPG169" s="14"/>
      <c r="RPH169" s="14"/>
      <c r="RPI169" s="14"/>
      <c r="RPJ169" s="14"/>
      <c r="RPK169" s="14"/>
      <c r="RPL169" s="14"/>
      <c r="RPM169" s="14"/>
      <c r="RPN169" s="14"/>
      <c r="RPO169" s="14"/>
      <c r="RPP169" s="14"/>
      <c r="RPQ169" s="14"/>
      <c r="RPR169" s="14"/>
      <c r="RPS169" s="14"/>
      <c r="RPT169" s="14"/>
      <c r="RPU169" s="14"/>
      <c r="RPV169" s="14"/>
      <c r="RPW169" s="14"/>
      <c r="RPX169" s="14"/>
      <c r="RPY169" s="14"/>
      <c r="RPZ169" s="14"/>
      <c r="RQA169" s="14"/>
      <c r="RQB169" s="14"/>
      <c r="RQC169" s="14"/>
      <c r="RQD169" s="14"/>
      <c r="RQE169" s="14"/>
      <c r="RQF169" s="14"/>
      <c r="RQG169" s="14"/>
      <c r="RQH169" s="14"/>
      <c r="RQI169" s="14"/>
      <c r="RQJ169" s="14"/>
      <c r="RQK169" s="14"/>
      <c r="RQL169" s="14"/>
      <c r="RQM169" s="14"/>
      <c r="RQN169" s="14"/>
      <c r="RQO169" s="14"/>
      <c r="RQP169" s="14"/>
      <c r="RQQ169" s="14"/>
      <c r="RQR169" s="14"/>
      <c r="RQS169" s="14"/>
      <c r="RQT169" s="14"/>
      <c r="RQU169" s="14"/>
      <c r="RQV169" s="14"/>
      <c r="RQW169" s="14"/>
      <c r="RQX169" s="14"/>
      <c r="RQY169" s="14"/>
      <c r="RQZ169" s="14"/>
      <c r="RRA169" s="14"/>
      <c r="RRB169" s="14"/>
      <c r="RRC169" s="14"/>
      <c r="RRD169" s="14"/>
      <c r="RRE169" s="14"/>
      <c r="RRF169" s="14"/>
      <c r="RRG169" s="14"/>
      <c r="RRH169" s="14"/>
      <c r="RRI169" s="14"/>
      <c r="RRJ169" s="14"/>
      <c r="RRK169" s="14"/>
      <c r="RRL169" s="14"/>
      <c r="RRM169" s="14"/>
      <c r="RRN169" s="14"/>
      <c r="RRO169" s="14"/>
      <c r="RRP169" s="14"/>
      <c r="RRQ169" s="14"/>
      <c r="RRR169" s="14"/>
      <c r="RRS169" s="14"/>
      <c r="RRT169" s="14"/>
      <c r="RRU169" s="14"/>
      <c r="RRV169" s="14"/>
      <c r="RRW169" s="14"/>
      <c r="RRX169" s="14"/>
      <c r="RRY169" s="14"/>
      <c r="RRZ169" s="14"/>
      <c r="RSA169" s="14"/>
      <c r="RSB169" s="14"/>
      <c r="RSC169" s="14"/>
      <c r="RSD169" s="14"/>
      <c r="RSE169" s="14"/>
      <c r="RSF169" s="14"/>
      <c r="RSG169" s="14"/>
      <c r="RSH169" s="14"/>
      <c r="RSI169" s="14"/>
      <c r="RSJ169" s="14"/>
      <c r="RSK169" s="14"/>
      <c r="RSL169" s="14"/>
      <c r="RSM169" s="14"/>
      <c r="RSN169" s="14"/>
      <c r="RSO169" s="14"/>
      <c r="RSP169" s="14"/>
      <c r="RSQ169" s="14"/>
      <c r="RSR169" s="14"/>
      <c r="RSS169" s="14"/>
      <c r="RST169" s="14"/>
      <c r="RSU169" s="14"/>
      <c r="RSV169" s="14"/>
      <c r="RSW169" s="14"/>
      <c r="RSX169" s="14"/>
      <c r="RSY169" s="14"/>
      <c r="RSZ169" s="14"/>
      <c r="RTA169" s="14"/>
      <c r="RTB169" s="14"/>
      <c r="RTC169" s="14"/>
      <c r="RTD169" s="14"/>
      <c r="RTE169" s="14"/>
      <c r="RTF169" s="14"/>
      <c r="RTG169" s="14"/>
      <c r="RTH169" s="14"/>
      <c r="RTI169" s="14"/>
      <c r="RTJ169" s="14"/>
      <c r="RTK169" s="14"/>
      <c r="RTL169" s="14"/>
      <c r="RTM169" s="14"/>
      <c r="RTN169" s="14"/>
      <c r="RTO169" s="14"/>
      <c r="RTP169" s="14"/>
      <c r="RTQ169" s="14"/>
      <c r="RTR169" s="14"/>
      <c r="RTS169" s="14"/>
      <c r="RTT169" s="14"/>
      <c r="RTU169" s="14"/>
      <c r="RTV169" s="14"/>
      <c r="RTW169" s="14"/>
      <c r="RTX169" s="14"/>
      <c r="RTY169" s="14"/>
      <c r="RTZ169" s="14"/>
      <c r="RUA169" s="14"/>
      <c r="RUB169" s="14"/>
      <c r="RUC169" s="14"/>
      <c r="RUD169" s="14"/>
      <c r="RUE169" s="14"/>
      <c r="RUF169" s="14"/>
      <c r="RUG169" s="14"/>
      <c r="RUH169" s="14"/>
      <c r="RUI169" s="14"/>
      <c r="RUJ169" s="14"/>
      <c r="RUK169" s="14"/>
      <c r="RUL169" s="14"/>
      <c r="RUM169" s="14"/>
      <c r="RUN169" s="14"/>
      <c r="RUO169" s="14"/>
      <c r="RUP169" s="14"/>
      <c r="RUQ169" s="14"/>
      <c r="RUR169" s="14"/>
      <c r="RUS169" s="14"/>
      <c r="RUT169" s="14"/>
      <c r="RUU169" s="14"/>
      <c r="RUV169" s="14"/>
      <c r="RUW169" s="14"/>
      <c r="RUX169" s="14"/>
      <c r="RUY169" s="14"/>
      <c r="RUZ169" s="14"/>
      <c r="RVA169" s="14"/>
      <c r="RVB169" s="14"/>
      <c r="RVC169" s="14"/>
      <c r="RVD169" s="14"/>
      <c r="RVE169" s="14"/>
      <c r="RVF169" s="14"/>
      <c r="RVG169" s="14"/>
      <c r="RVH169" s="14"/>
      <c r="RVI169" s="14"/>
      <c r="RVJ169" s="14"/>
      <c r="RVK169" s="14"/>
      <c r="RVL169" s="14"/>
      <c r="RVM169" s="14"/>
      <c r="RVN169" s="14"/>
      <c r="RVO169" s="14"/>
      <c r="RVP169" s="14"/>
      <c r="RVQ169" s="14"/>
      <c r="RVR169" s="14"/>
      <c r="RVS169" s="14"/>
      <c r="RVT169" s="14"/>
      <c r="RVU169" s="14"/>
      <c r="RVV169" s="14"/>
      <c r="RVW169" s="14"/>
      <c r="RVX169" s="14"/>
      <c r="RVY169" s="14"/>
      <c r="RVZ169" s="14"/>
      <c r="RWA169" s="14"/>
      <c r="RWB169" s="14"/>
      <c r="RWC169" s="14"/>
      <c r="RWD169" s="14"/>
      <c r="RWE169" s="14"/>
      <c r="RWF169" s="14"/>
      <c r="RWG169" s="14"/>
      <c r="RWH169" s="14"/>
      <c r="RWI169" s="14"/>
      <c r="RWJ169" s="14"/>
      <c r="RWK169" s="14"/>
      <c r="RWL169" s="14"/>
      <c r="RWM169" s="14"/>
      <c r="RWN169" s="14"/>
      <c r="RWO169" s="14"/>
      <c r="RWP169" s="14"/>
      <c r="RWQ169" s="14"/>
      <c r="RWR169" s="14"/>
      <c r="RWS169" s="14"/>
      <c r="RWT169" s="14"/>
      <c r="RWU169" s="14"/>
      <c r="RWV169" s="14"/>
      <c r="RWW169" s="14"/>
      <c r="RWX169" s="14"/>
      <c r="RWY169" s="14"/>
      <c r="RWZ169" s="14"/>
      <c r="RXA169" s="14"/>
      <c r="RXB169" s="14"/>
      <c r="RXC169" s="14"/>
      <c r="RXD169" s="14"/>
      <c r="RXE169" s="14"/>
      <c r="RXF169" s="14"/>
      <c r="RXG169" s="14"/>
      <c r="RXH169" s="14"/>
      <c r="RXI169" s="14"/>
      <c r="RXJ169" s="14"/>
      <c r="RXK169" s="14"/>
      <c r="RXL169" s="14"/>
      <c r="RXM169" s="14"/>
      <c r="RXN169" s="14"/>
      <c r="RXO169" s="14"/>
      <c r="RXP169" s="14"/>
      <c r="RXQ169" s="14"/>
      <c r="RXR169" s="14"/>
      <c r="RXS169" s="14"/>
      <c r="RXT169" s="14"/>
      <c r="RXU169" s="14"/>
      <c r="RXV169" s="14"/>
      <c r="RXW169" s="14"/>
      <c r="RXX169" s="14"/>
      <c r="RXY169" s="14"/>
      <c r="RXZ169" s="14"/>
      <c r="RYA169" s="14"/>
      <c r="RYB169" s="14"/>
      <c r="RYC169" s="14"/>
      <c r="RYD169" s="14"/>
      <c r="RYE169" s="14"/>
      <c r="RYF169" s="14"/>
      <c r="RYG169" s="14"/>
      <c r="RYH169" s="14"/>
      <c r="RYI169" s="14"/>
      <c r="RYJ169" s="14"/>
      <c r="RYK169" s="14"/>
      <c r="RYL169" s="14"/>
      <c r="RYM169" s="14"/>
      <c r="RYN169" s="14"/>
      <c r="RYO169" s="14"/>
      <c r="RYP169" s="14"/>
      <c r="RYQ169" s="14"/>
      <c r="RYR169" s="14"/>
      <c r="RYS169" s="14"/>
      <c r="RYT169" s="14"/>
      <c r="RYU169" s="14"/>
      <c r="RYV169" s="14"/>
      <c r="RYW169" s="14"/>
      <c r="RYX169" s="14"/>
      <c r="RYY169" s="14"/>
      <c r="RYZ169" s="14"/>
      <c r="RZA169" s="14"/>
      <c r="RZB169" s="14"/>
      <c r="RZC169" s="14"/>
      <c r="RZD169" s="14"/>
      <c r="RZE169" s="14"/>
      <c r="RZF169" s="14"/>
      <c r="RZG169" s="14"/>
      <c r="RZH169" s="14"/>
      <c r="RZI169" s="14"/>
      <c r="RZJ169" s="14"/>
      <c r="RZK169" s="14"/>
      <c r="RZL169" s="14"/>
      <c r="RZM169" s="14"/>
      <c r="RZN169" s="14"/>
      <c r="RZO169" s="14"/>
      <c r="RZP169" s="14"/>
      <c r="RZQ169" s="14"/>
      <c r="RZR169" s="14"/>
      <c r="RZS169" s="14"/>
      <c r="RZT169" s="14"/>
      <c r="RZU169" s="14"/>
      <c r="RZV169" s="14"/>
      <c r="RZW169" s="14"/>
      <c r="RZX169" s="14"/>
      <c r="RZY169" s="14"/>
      <c r="RZZ169" s="14"/>
      <c r="SAA169" s="14"/>
      <c r="SAB169" s="14"/>
      <c r="SAC169" s="14"/>
      <c r="SAD169" s="14"/>
      <c r="SAE169" s="14"/>
      <c r="SAF169" s="14"/>
      <c r="SAG169" s="14"/>
      <c r="SAH169" s="14"/>
      <c r="SAI169" s="14"/>
      <c r="SAJ169" s="14"/>
      <c r="SAK169" s="14"/>
      <c r="SAL169" s="14"/>
      <c r="SAM169" s="14"/>
      <c r="SAN169" s="14"/>
      <c r="SAO169" s="14"/>
      <c r="SAP169" s="14"/>
      <c r="SAQ169" s="14"/>
      <c r="SAR169" s="14"/>
      <c r="SAS169" s="14"/>
      <c r="SAT169" s="14"/>
      <c r="SAU169" s="14"/>
      <c r="SAV169" s="14"/>
      <c r="SAW169" s="14"/>
      <c r="SAX169" s="14"/>
      <c r="SAY169" s="14"/>
      <c r="SAZ169" s="14"/>
      <c r="SBA169" s="14"/>
      <c r="SBB169" s="14"/>
      <c r="SBC169" s="14"/>
      <c r="SBD169" s="14"/>
      <c r="SBE169" s="14"/>
      <c r="SBF169" s="14"/>
      <c r="SBG169" s="14"/>
      <c r="SBH169" s="14"/>
      <c r="SBI169" s="14"/>
      <c r="SBJ169" s="14"/>
      <c r="SBK169" s="14"/>
      <c r="SBL169" s="14"/>
      <c r="SBM169" s="14"/>
      <c r="SBN169" s="14"/>
      <c r="SBO169" s="14"/>
      <c r="SBP169" s="14"/>
      <c r="SBQ169" s="14"/>
      <c r="SBR169" s="14"/>
      <c r="SBS169" s="14"/>
      <c r="SBT169" s="14"/>
      <c r="SBU169" s="14"/>
      <c r="SBV169" s="14"/>
      <c r="SBW169" s="14"/>
      <c r="SBX169" s="14"/>
      <c r="SBY169" s="14"/>
      <c r="SBZ169" s="14"/>
      <c r="SCA169" s="14"/>
      <c r="SCB169" s="14"/>
      <c r="SCC169" s="14"/>
      <c r="SCD169" s="14"/>
      <c r="SCE169" s="14"/>
      <c r="SCF169" s="14"/>
      <c r="SCG169" s="14"/>
      <c r="SCH169" s="14"/>
      <c r="SCI169" s="14"/>
      <c r="SCJ169" s="14"/>
      <c r="SCK169" s="14"/>
      <c r="SCL169" s="14"/>
      <c r="SCM169" s="14"/>
      <c r="SCN169" s="14"/>
      <c r="SCO169" s="14"/>
      <c r="SCP169" s="14"/>
      <c r="SCQ169" s="14"/>
      <c r="SCR169" s="14"/>
      <c r="SCS169" s="14"/>
      <c r="SCT169" s="14"/>
      <c r="SCU169" s="14"/>
      <c r="SCV169" s="14"/>
      <c r="SCW169" s="14"/>
      <c r="SCX169" s="14"/>
      <c r="SCY169" s="14"/>
      <c r="SCZ169" s="14"/>
      <c r="SDA169" s="14"/>
      <c r="SDB169" s="14"/>
      <c r="SDC169" s="14"/>
      <c r="SDD169" s="14"/>
      <c r="SDE169" s="14"/>
      <c r="SDF169" s="14"/>
      <c r="SDG169" s="14"/>
      <c r="SDH169" s="14"/>
      <c r="SDI169" s="14"/>
      <c r="SDJ169" s="14"/>
      <c r="SDK169" s="14"/>
      <c r="SDL169" s="14"/>
      <c r="SDM169" s="14"/>
      <c r="SDN169" s="14"/>
      <c r="SDO169" s="14"/>
      <c r="SDP169" s="14"/>
      <c r="SDQ169" s="14"/>
      <c r="SDR169" s="14"/>
      <c r="SDS169" s="14"/>
      <c r="SDT169" s="14"/>
      <c r="SDU169" s="14"/>
      <c r="SDV169" s="14"/>
      <c r="SDW169" s="14"/>
      <c r="SDX169" s="14"/>
      <c r="SDY169" s="14"/>
      <c r="SDZ169" s="14"/>
      <c r="SEA169" s="14"/>
      <c r="SEB169" s="14"/>
      <c r="SEC169" s="14"/>
      <c r="SED169" s="14"/>
      <c r="SEE169" s="14"/>
      <c r="SEF169" s="14"/>
      <c r="SEG169" s="14"/>
      <c r="SEH169" s="14"/>
      <c r="SEI169" s="14"/>
      <c r="SEJ169" s="14"/>
      <c r="SEK169" s="14"/>
      <c r="SEL169" s="14"/>
      <c r="SEM169" s="14"/>
      <c r="SEN169" s="14"/>
      <c r="SEO169" s="14"/>
      <c r="SEP169" s="14"/>
      <c r="SEQ169" s="14"/>
      <c r="SER169" s="14"/>
      <c r="SES169" s="14"/>
      <c r="SET169" s="14"/>
      <c r="SEU169" s="14"/>
      <c r="SEV169" s="14"/>
      <c r="SEW169" s="14"/>
      <c r="SEX169" s="14"/>
      <c r="SEY169" s="14"/>
      <c r="SEZ169" s="14"/>
      <c r="SFA169" s="14"/>
      <c r="SFB169" s="14"/>
      <c r="SFC169" s="14"/>
      <c r="SFD169" s="14"/>
      <c r="SFE169" s="14"/>
      <c r="SFF169" s="14"/>
      <c r="SFG169" s="14"/>
      <c r="SFH169" s="14"/>
      <c r="SFI169" s="14"/>
      <c r="SFJ169" s="14"/>
      <c r="SFK169" s="14"/>
      <c r="SFL169" s="14"/>
      <c r="SFM169" s="14"/>
      <c r="SFN169" s="14"/>
      <c r="SFO169" s="14"/>
      <c r="SFP169" s="14"/>
      <c r="SFQ169" s="14"/>
      <c r="SFR169" s="14"/>
      <c r="SFS169" s="14"/>
      <c r="SFT169" s="14"/>
      <c r="SFU169" s="14"/>
      <c r="SFV169" s="14"/>
      <c r="SFW169" s="14"/>
      <c r="SFX169" s="14"/>
      <c r="SFY169" s="14"/>
      <c r="SFZ169" s="14"/>
      <c r="SGA169" s="14"/>
      <c r="SGB169" s="14"/>
      <c r="SGC169" s="14"/>
      <c r="SGD169" s="14"/>
      <c r="SGE169" s="14"/>
      <c r="SGF169" s="14"/>
      <c r="SGG169" s="14"/>
      <c r="SGH169" s="14"/>
      <c r="SGI169" s="14"/>
      <c r="SGJ169" s="14"/>
      <c r="SGK169" s="14"/>
      <c r="SGL169" s="14"/>
      <c r="SGM169" s="14"/>
      <c r="SGN169" s="14"/>
      <c r="SGO169" s="14"/>
      <c r="SGP169" s="14"/>
      <c r="SGQ169" s="14"/>
      <c r="SGR169" s="14"/>
      <c r="SGS169" s="14"/>
      <c r="SGT169" s="14"/>
      <c r="SGU169" s="14"/>
      <c r="SGV169" s="14"/>
      <c r="SGW169" s="14"/>
      <c r="SGX169" s="14"/>
      <c r="SGY169" s="14"/>
      <c r="SGZ169" s="14"/>
      <c r="SHA169" s="14"/>
      <c r="SHB169" s="14"/>
      <c r="SHC169" s="14"/>
      <c r="SHD169" s="14"/>
      <c r="SHE169" s="14"/>
      <c r="SHF169" s="14"/>
      <c r="SHG169" s="14"/>
      <c r="SHH169" s="14"/>
      <c r="SHI169" s="14"/>
      <c r="SHJ169" s="14"/>
      <c r="SHK169" s="14"/>
      <c r="SHL169" s="14"/>
      <c r="SHM169" s="14"/>
      <c r="SHN169" s="14"/>
      <c r="SHO169" s="14"/>
      <c r="SHP169" s="14"/>
      <c r="SHQ169" s="14"/>
      <c r="SHR169" s="14"/>
      <c r="SHS169" s="14"/>
      <c r="SHT169" s="14"/>
      <c r="SHU169" s="14"/>
      <c r="SHV169" s="14"/>
      <c r="SHW169" s="14"/>
      <c r="SHX169" s="14"/>
      <c r="SHY169" s="14"/>
      <c r="SHZ169" s="14"/>
      <c r="SIA169" s="14"/>
      <c r="SIB169" s="14"/>
      <c r="SIC169" s="14"/>
      <c r="SID169" s="14"/>
      <c r="SIE169" s="14"/>
      <c r="SIF169" s="14"/>
      <c r="SIG169" s="14"/>
      <c r="SIH169" s="14"/>
      <c r="SII169" s="14"/>
      <c r="SIJ169" s="14"/>
      <c r="SIK169" s="14"/>
      <c r="SIL169" s="14"/>
      <c r="SIM169" s="14"/>
      <c r="SIN169" s="14"/>
      <c r="SIO169" s="14"/>
      <c r="SIP169" s="14"/>
      <c r="SIQ169" s="14"/>
      <c r="SIR169" s="14"/>
      <c r="SIS169" s="14"/>
      <c r="SIT169" s="14"/>
      <c r="SIU169" s="14"/>
      <c r="SIV169" s="14"/>
      <c r="SIW169" s="14"/>
      <c r="SIX169" s="14"/>
      <c r="SIY169" s="14"/>
      <c r="SIZ169" s="14"/>
      <c r="SJA169" s="14"/>
      <c r="SJB169" s="14"/>
      <c r="SJC169" s="14"/>
      <c r="SJD169" s="14"/>
      <c r="SJE169" s="14"/>
      <c r="SJF169" s="14"/>
      <c r="SJG169" s="14"/>
      <c r="SJH169" s="14"/>
      <c r="SJI169" s="14"/>
      <c r="SJJ169" s="14"/>
      <c r="SJK169" s="14"/>
      <c r="SJL169" s="14"/>
      <c r="SJM169" s="14"/>
      <c r="SJN169" s="14"/>
      <c r="SJO169" s="14"/>
      <c r="SJP169" s="14"/>
      <c r="SJQ169" s="14"/>
      <c r="SJR169" s="14"/>
      <c r="SJS169" s="14"/>
      <c r="SJT169" s="14"/>
      <c r="SJU169" s="14"/>
      <c r="SJV169" s="14"/>
      <c r="SJW169" s="14"/>
      <c r="SJX169" s="14"/>
      <c r="SJY169" s="14"/>
      <c r="SJZ169" s="14"/>
      <c r="SKA169" s="14"/>
      <c r="SKB169" s="14"/>
      <c r="SKC169" s="14"/>
      <c r="SKD169" s="14"/>
      <c r="SKE169" s="14"/>
      <c r="SKF169" s="14"/>
      <c r="SKG169" s="14"/>
      <c r="SKH169" s="14"/>
      <c r="SKI169" s="14"/>
      <c r="SKJ169" s="14"/>
      <c r="SKK169" s="14"/>
      <c r="SKL169" s="14"/>
      <c r="SKM169" s="14"/>
      <c r="SKN169" s="14"/>
      <c r="SKO169" s="14"/>
      <c r="SKP169" s="14"/>
      <c r="SKQ169" s="14"/>
      <c r="SKR169" s="14"/>
      <c r="SKS169" s="14"/>
      <c r="SKT169" s="14"/>
      <c r="SKU169" s="14"/>
      <c r="SKV169" s="14"/>
      <c r="SKW169" s="14"/>
      <c r="SKX169" s="14"/>
      <c r="SKY169" s="14"/>
      <c r="SKZ169" s="14"/>
      <c r="SLA169" s="14"/>
      <c r="SLB169" s="14"/>
      <c r="SLC169" s="14"/>
      <c r="SLD169" s="14"/>
      <c r="SLE169" s="14"/>
      <c r="SLF169" s="14"/>
      <c r="SLG169" s="14"/>
      <c r="SLH169" s="14"/>
      <c r="SLI169" s="14"/>
      <c r="SLJ169" s="14"/>
      <c r="SLK169" s="14"/>
      <c r="SLL169" s="14"/>
      <c r="SLM169" s="14"/>
      <c r="SLN169" s="14"/>
      <c r="SLO169" s="14"/>
      <c r="SLP169" s="14"/>
      <c r="SLQ169" s="14"/>
      <c r="SLR169" s="14"/>
      <c r="SLS169" s="14"/>
      <c r="SLT169" s="14"/>
      <c r="SLU169" s="14"/>
      <c r="SLV169" s="14"/>
      <c r="SLW169" s="14"/>
      <c r="SLX169" s="14"/>
      <c r="SLY169" s="14"/>
      <c r="SLZ169" s="14"/>
      <c r="SMA169" s="14"/>
      <c r="SMB169" s="14"/>
      <c r="SMC169" s="14"/>
      <c r="SMD169" s="14"/>
      <c r="SME169" s="14"/>
      <c r="SMF169" s="14"/>
      <c r="SMG169" s="14"/>
      <c r="SMH169" s="14"/>
      <c r="SMI169" s="14"/>
      <c r="SMJ169" s="14"/>
      <c r="SMK169" s="14"/>
      <c r="SML169" s="14"/>
      <c r="SMM169" s="14"/>
      <c r="SMN169" s="14"/>
      <c r="SMO169" s="14"/>
      <c r="SMP169" s="14"/>
      <c r="SMQ169" s="14"/>
      <c r="SMR169" s="14"/>
      <c r="SMS169" s="14"/>
      <c r="SMT169" s="14"/>
      <c r="SMU169" s="14"/>
      <c r="SMV169" s="14"/>
      <c r="SMW169" s="14"/>
      <c r="SMX169" s="14"/>
      <c r="SMY169" s="14"/>
      <c r="SMZ169" s="14"/>
      <c r="SNA169" s="14"/>
      <c r="SNB169" s="14"/>
      <c r="SNC169" s="14"/>
      <c r="SND169" s="14"/>
      <c r="SNE169" s="14"/>
      <c r="SNF169" s="14"/>
      <c r="SNG169" s="14"/>
      <c r="SNH169" s="14"/>
      <c r="SNI169" s="14"/>
      <c r="SNJ169" s="14"/>
      <c r="SNK169" s="14"/>
      <c r="SNL169" s="14"/>
      <c r="SNM169" s="14"/>
      <c r="SNN169" s="14"/>
      <c r="SNO169" s="14"/>
      <c r="SNP169" s="14"/>
      <c r="SNQ169" s="14"/>
      <c r="SNR169" s="14"/>
      <c r="SNS169" s="14"/>
      <c r="SNT169" s="14"/>
      <c r="SNU169" s="14"/>
      <c r="SNV169" s="14"/>
      <c r="SNW169" s="14"/>
      <c r="SNX169" s="14"/>
      <c r="SNY169" s="14"/>
      <c r="SNZ169" s="14"/>
      <c r="SOA169" s="14"/>
      <c r="SOB169" s="14"/>
      <c r="SOC169" s="14"/>
      <c r="SOD169" s="14"/>
      <c r="SOE169" s="14"/>
      <c r="SOF169" s="14"/>
      <c r="SOG169" s="14"/>
      <c r="SOH169" s="14"/>
      <c r="SOI169" s="14"/>
      <c r="SOJ169" s="14"/>
      <c r="SOK169" s="14"/>
      <c r="SOL169" s="14"/>
      <c r="SOM169" s="14"/>
      <c r="SON169" s="14"/>
      <c r="SOO169" s="14"/>
      <c r="SOP169" s="14"/>
      <c r="SOQ169" s="14"/>
      <c r="SOR169" s="14"/>
      <c r="SOS169" s="14"/>
      <c r="SOT169" s="14"/>
      <c r="SOU169" s="14"/>
      <c r="SOV169" s="14"/>
      <c r="SOW169" s="14"/>
      <c r="SOX169" s="14"/>
      <c r="SOY169" s="14"/>
      <c r="SOZ169" s="14"/>
      <c r="SPA169" s="14"/>
      <c r="SPB169" s="14"/>
      <c r="SPC169" s="14"/>
      <c r="SPD169" s="14"/>
      <c r="SPE169" s="14"/>
      <c r="SPF169" s="14"/>
      <c r="SPG169" s="14"/>
      <c r="SPH169" s="14"/>
      <c r="SPI169" s="14"/>
      <c r="SPJ169" s="14"/>
      <c r="SPK169" s="14"/>
      <c r="SPL169" s="14"/>
      <c r="SPM169" s="14"/>
      <c r="SPN169" s="14"/>
      <c r="SPO169" s="14"/>
      <c r="SPP169" s="14"/>
      <c r="SPQ169" s="14"/>
      <c r="SPR169" s="14"/>
      <c r="SPS169" s="14"/>
      <c r="SPT169" s="14"/>
      <c r="SPU169" s="14"/>
      <c r="SPV169" s="14"/>
      <c r="SPW169" s="14"/>
      <c r="SPX169" s="14"/>
      <c r="SPY169" s="14"/>
      <c r="SPZ169" s="14"/>
      <c r="SQA169" s="14"/>
      <c r="SQB169" s="14"/>
      <c r="SQC169" s="14"/>
      <c r="SQD169" s="14"/>
      <c r="SQE169" s="14"/>
      <c r="SQF169" s="14"/>
      <c r="SQG169" s="14"/>
      <c r="SQH169" s="14"/>
      <c r="SQI169" s="14"/>
      <c r="SQJ169" s="14"/>
      <c r="SQK169" s="14"/>
      <c r="SQL169" s="14"/>
      <c r="SQM169" s="14"/>
      <c r="SQN169" s="14"/>
      <c r="SQO169" s="14"/>
      <c r="SQP169" s="14"/>
      <c r="SQQ169" s="14"/>
      <c r="SQR169" s="14"/>
      <c r="SQS169" s="14"/>
      <c r="SQT169" s="14"/>
      <c r="SQU169" s="14"/>
      <c r="SQV169" s="14"/>
      <c r="SQW169" s="14"/>
      <c r="SQX169" s="14"/>
      <c r="SQY169" s="14"/>
      <c r="SQZ169" s="14"/>
      <c r="SRA169" s="14"/>
      <c r="SRB169" s="14"/>
      <c r="SRC169" s="14"/>
      <c r="SRD169" s="14"/>
      <c r="SRE169" s="14"/>
      <c r="SRF169" s="14"/>
      <c r="SRG169" s="14"/>
      <c r="SRH169" s="14"/>
      <c r="SRI169" s="14"/>
      <c r="SRJ169" s="14"/>
      <c r="SRK169" s="14"/>
      <c r="SRL169" s="14"/>
      <c r="SRM169" s="14"/>
      <c r="SRN169" s="14"/>
      <c r="SRO169" s="14"/>
      <c r="SRP169" s="14"/>
      <c r="SRQ169" s="14"/>
      <c r="SRR169" s="14"/>
      <c r="SRS169" s="14"/>
      <c r="SRT169" s="14"/>
      <c r="SRU169" s="14"/>
      <c r="SRV169" s="14"/>
      <c r="SRW169" s="14"/>
      <c r="SRX169" s="14"/>
      <c r="SRY169" s="14"/>
      <c r="SRZ169" s="14"/>
      <c r="SSA169" s="14"/>
      <c r="SSB169" s="14"/>
      <c r="SSC169" s="14"/>
      <c r="SSD169" s="14"/>
      <c r="SSE169" s="14"/>
      <c r="SSF169" s="14"/>
      <c r="SSG169" s="14"/>
      <c r="SSH169" s="14"/>
      <c r="SSI169" s="14"/>
      <c r="SSJ169" s="14"/>
      <c r="SSK169" s="14"/>
      <c r="SSL169" s="14"/>
      <c r="SSM169" s="14"/>
      <c r="SSN169" s="14"/>
      <c r="SSO169" s="14"/>
      <c r="SSP169" s="14"/>
      <c r="SSQ169" s="14"/>
      <c r="SSR169" s="14"/>
      <c r="SSS169" s="14"/>
      <c r="SST169" s="14"/>
      <c r="SSU169" s="14"/>
      <c r="SSV169" s="14"/>
      <c r="SSW169" s="14"/>
      <c r="SSX169" s="14"/>
      <c r="SSY169" s="14"/>
      <c r="SSZ169" s="14"/>
      <c r="STA169" s="14"/>
      <c r="STB169" s="14"/>
      <c r="STC169" s="14"/>
      <c r="STD169" s="14"/>
      <c r="STE169" s="14"/>
      <c r="STF169" s="14"/>
      <c r="STG169" s="14"/>
      <c r="STH169" s="14"/>
      <c r="STI169" s="14"/>
      <c r="STJ169" s="14"/>
      <c r="STK169" s="14"/>
      <c r="STL169" s="14"/>
      <c r="STM169" s="14"/>
      <c r="STN169" s="14"/>
      <c r="STO169" s="14"/>
      <c r="STP169" s="14"/>
      <c r="STQ169" s="14"/>
      <c r="STR169" s="14"/>
      <c r="STS169" s="14"/>
      <c r="STT169" s="14"/>
      <c r="STU169" s="14"/>
      <c r="STV169" s="14"/>
      <c r="STW169" s="14"/>
      <c r="STX169" s="14"/>
      <c r="STY169" s="14"/>
      <c r="STZ169" s="14"/>
      <c r="SUA169" s="14"/>
      <c r="SUB169" s="14"/>
      <c r="SUC169" s="14"/>
      <c r="SUD169" s="14"/>
      <c r="SUE169" s="14"/>
      <c r="SUF169" s="14"/>
      <c r="SUG169" s="14"/>
      <c r="SUH169" s="14"/>
      <c r="SUI169" s="14"/>
      <c r="SUJ169" s="14"/>
      <c r="SUK169" s="14"/>
      <c r="SUL169" s="14"/>
      <c r="SUM169" s="14"/>
      <c r="SUN169" s="14"/>
      <c r="SUO169" s="14"/>
      <c r="SUP169" s="14"/>
      <c r="SUQ169" s="14"/>
      <c r="SUR169" s="14"/>
      <c r="SUS169" s="14"/>
      <c r="SUT169" s="14"/>
      <c r="SUU169" s="14"/>
      <c r="SUV169" s="14"/>
      <c r="SUW169" s="14"/>
      <c r="SUX169" s="14"/>
      <c r="SUY169" s="14"/>
      <c r="SUZ169" s="14"/>
      <c r="SVA169" s="14"/>
      <c r="SVB169" s="14"/>
      <c r="SVC169" s="14"/>
      <c r="SVD169" s="14"/>
      <c r="SVE169" s="14"/>
      <c r="SVF169" s="14"/>
      <c r="SVG169" s="14"/>
      <c r="SVH169" s="14"/>
      <c r="SVI169" s="14"/>
      <c r="SVJ169" s="14"/>
      <c r="SVK169" s="14"/>
      <c r="SVL169" s="14"/>
      <c r="SVM169" s="14"/>
      <c r="SVN169" s="14"/>
      <c r="SVO169" s="14"/>
      <c r="SVP169" s="14"/>
      <c r="SVQ169" s="14"/>
      <c r="SVR169" s="14"/>
      <c r="SVS169" s="14"/>
      <c r="SVT169" s="14"/>
      <c r="SVU169" s="14"/>
      <c r="SVV169" s="14"/>
      <c r="SVW169" s="14"/>
      <c r="SVX169" s="14"/>
      <c r="SVY169" s="14"/>
      <c r="SVZ169" s="14"/>
      <c r="SWA169" s="14"/>
      <c r="SWB169" s="14"/>
      <c r="SWC169" s="14"/>
      <c r="SWD169" s="14"/>
      <c r="SWE169" s="14"/>
      <c r="SWF169" s="14"/>
      <c r="SWG169" s="14"/>
      <c r="SWH169" s="14"/>
      <c r="SWI169" s="14"/>
      <c r="SWJ169" s="14"/>
      <c r="SWK169" s="14"/>
      <c r="SWL169" s="14"/>
      <c r="SWM169" s="14"/>
      <c r="SWN169" s="14"/>
      <c r="SWO169" s="14"/>
      <c r="SWP169" s="14"/>
      <c r="SWQ169" s="14"/>
      <c r="SWR169" s="14"/>
      <c r="SWS169" s="14"/>
      <c r="SWT169" s="14"/>
      <c r="SWU169" s="14"/>
      <c r="SWV169" s="14"/>
      <c r="SWW169" s="14"/>
      <c r="SWX169" s="14"/>
      <c r="SWY169" s="14"/>
      <c r="SWZ169" s="14"/>
      <c r="SXA169" s="14"/>
      <c r="SXB169" s="14"/>
      <c r="SXC169" s="14"/>
      <c r="SXD169" s="14"/>
      <c r="SXE169" s="14"/>
      <c r="SXF169" s="14"/>
      <c r="SXG169" s="14"/>
      <c r="SXH169" s="14"/>
      <c r="SXI169" s="14"/>
      <c r="SXJ169" s="14"/>
      <c r="SXK169" s="14"/>
      <c r="SXL169" s="14"/>
      <c r="SXM169" s="14"/>
      <c r="SXN169" s="14"/>
      <c r="SXO169" s="14"/>
      <c r="SXP169" s="14"/>
      <c r="SXQ169" s="14"/>
      <c r="SXR169" s="14"/>
      <c r="SXS169" s="14"/>
      <c r="SXT169" s="14"/>
      <c r="SXU169" s="14"/>
      <c r="SXV169" s="14"/>
      <c r="SXW169" s="14"/>
      <c r="SXX169" s="14"/>
      <c r="SXY169" s="14"/>
      <c r="SXZ169" s="14"/>
      <c r="SYA169" s="14"/>
      <c r="SYB169" s="14"/>
      <c r="SYC169" s="14"/>
      <c r="SYD169" s="14"/>
      <c r="SYE169" s="14"/>
      <c r="SYF169" s="14"/>
      <c r="SYG169" s="14"/>
      <c r="SYH169" s="14"/>
      <c r="SYI169" s="14"/>
      <c r="SYJ169" s="14"/>
      <c r="SYK169" s="14"/>
      <c r="SYL169" s="14"/>
      <c r="SYM169" s="14"/>
      <c r="SYN169" s="14"/>
      <c r="SYO169" s="14"/>
      <c r="SYP169" s="14"/>
      <c r="SYQ169" s="14"/>
      <c r="SYR169" s="14"/>
      <c r="SYS169" s="14"/>
      <c r="SYT169" s="14"/>
      <c r="SYU169" s="14"/>
      <c r="SYV169" s="14"/>
      <c r="SYW169" s="14"/>
      <c r="SYX169" s="14"/>
      <c r="SYY169" s="14"/>
      <c r="SYZ169" s="14"/>
      <c r="SZA169" s="14"/>
      <c r="SZB169" s="14"/>
      <c r="SZC169" s="14"/>
      <c r="SZD169" s="14"/>
      <c r="SZE169" s="14"/>
      <c r="SZF169" s="14"/>
      <c r="SZG169" s="14"/>
      <c r="SZH169" s="14"/>
      <c r="SZI169" s="14"/>
      <c r="SZJ169" s="14"/>
      <c r="SZK169" s="14"/>
      <c r="SZL169" s="14"/>
      <c r="SZM169" s="14"/>
      <c r="SZN169" s="14"/>
      <c r="SZO169" s="14"/>
      <c r="SZP169" s="14"/>
      <c r="SZQ169" s="14"/>
      <c r="SZR169" s="14"/>
      <c r="SZS169" s="14"/>
      <c r="SZT169" s="14"/>
      <c r="SZU169" s="14"/>
      <c r="SZV169" s="14"/>
      <c r="SZW169" s="14"/>
      <c r="SZX169" s="14"/>
      <c r="SZY169" s="14"/>
      <c r="SZZ169" s="14"/>
      <c r="TAA169" s="14"/>
      <c r="TAB169" s="14"/>
      <c r="TAC169" s="14"/>
      <c r="TAD169" s="14"/>
      <c r="TAE169" s="14"/>
      <c r="TAF169" s="14"/>
      <c r="TAG169" s="14"/>
      <c r="TAH169" s="14"/>
      <c r="TAI169" s="14"/>
      <c r="TAJ169" s="14"/>
      <c r="TAK169" s="14"/>
      <c r="TAL169" s="14"/>
      <c r="TAM169" s="14"/>
      <c r="TAN169" s="14"/>
      <c r="TAO169" s="14"/>
      <c r="TAP169" s="14"/>
      <c r="TAQ169" s="14"/>
      <c r="TAR169" s="14"/>
      <c r="TAS169" s="14"/>
      <c r="TAT169" s="14"/>
      <c r="TAU169" s="14"/>
      <c r="TAV169" s="14"/>
      <c r="TAW169" s="14"/>
      <c r="TAX169" s="14"/>
      <c r="TAY169" s="14"/>
      <c r="TAZ169" s="14"/>
      <c r="TBA169" s="14"/>
      <c r="TBB169" s="14"/>
      <c r="TBC169" s="14"/>
      <c r="TBD169" s="14"/>
      <c r="TBE169" s="14"/>
      <c r="TBF169" s="14"/>
      <c r="TBG169" s="14"/>
      <c r="TBH169" s="14"/>
      <c r="TBI169" s="14"/>
      <c r="TBJ169" s="14"/>
      <c r="TBK169" s="14"/>
      <c r="TBL169" s="14"/>
      <c r="TBM169" s="14"/>
      <c r="TBN169" s="14"/>
      <c r="TBO169" s="14"/>
      <c r="TBP169" s="14"/>
      <c r="TBQ169" s="14"/>
      <c r="TBR169" s="14"/>
      <c r="TBS169" s="14"/>
      <c r="TBT169" s="14"/>
      <c r="TBU169" s="14"/>
      <c r="TBV169" s="14"/>
      <c r="TBW169" s="14"/>
      <c r="TBX169" s="14"/>
      <c r="TBY169" s="14"/>
      <c r="TBZ169" s="14"/>
      <c r="TCA169" s="14"/>
      <c r="TCB169" s="14"/>
      <c r="TCC169" s="14"/>
      <c r="TCD169" s="14"/>
      <c r="TCE169" s="14"/>
      <c r="TCF169" s="14"/>
      <c r="TCG169" s="14"/>
      <c r="TCH169" s="14"/>
      <c r="TCI169" s="14"/>
      <c r="TCJ169" s="14"/>
      <c r="TCK169" s="14"/>
      <c r="TCL169" s="14"/>
      <c r="TCM169" s="14"/>
      <c r="TCN169" s="14"/>
      <c r="TCO169" s="14"/>
      <c r="TCP169" s="14"/>
      <c r="TCQ169" s="14"/>
      <c r="TCR169" s="14"/>
      <c r="TCS169" s="14"/>
      <c r="TCT169" s="14"/>
      <c r="TCU169" s="14"/>
      <c r="TCV169" s="14"/>
      <c r="TCW169" s="14"/>
      <c r="TCX169" s="14"/>
      <c r="TCY169" s="14"/>
      <c r="TCZ169" s="14"/>
      <c r="TDA169" s="14"/>
      <c r="TDB169" s="14"/>
      <c r="TDC169" s="14"/>
      <c r="TDD169" s="14"/>
      <c r="TDE169" s="14"/>
      <c r="TDF169" s="14"/>
      <c r="TDG169" s="14"/>
      <c r="TDH169" s="14"/>
      <c r="TDI169" s="14"/>
      <c r="TDJ169" s="14"/>
      <c r="TDK169" s="14"/>
      <c r="TDL169" s="14"/>
      <c r="TDM169" s="14"/>
      <c r="TDN169" s="14"/>
      <c r="TDO169" s="14"/>
      <c r="TDP169" s="14"/>
      <c r="TDQ169" s="14"/>
      <c r="TDR169" s="14"/>
      <c r="TDS169" s="14"/>
      <c r="TDT169" s="14"/>
      <c r="TDU169" s="14"/>
      <c r="TDV169" s="14"/>
      <c r="TDW169" s="14"/>
      <c r="TDX169" s="14"/>
      <c r="TDY169" s="14"/>
      <c r="TDZ169" s="14"/>
      <c r="TEA169" s="14"/>
      <c r="TEB169" s="14"/>
      <c r="TEC169" s="14"/>
      <c r="TED169" s="14"/>
      <c r="TEE169" s="14"/>
      <c r="TEF169" s="14"/>
      <c r="TEG169" s="14"/>
      <c r="TEH169" s="14"/>
      <c r="TEI169" s="14"/>
      <c r="TEJ169" s="14"/>
      <c r="TEK169" s="14"/>
      <c r="TEL169" s="14"/>
      <c r="TEM169" s="14"/>
      <c r="TEN169" s="14"/>
      <c r="TEO169" s="14"/>
      <c r="TEP169" s="14"/>
      <c r="TEQ169" s="14"/>
      <c r="TER169" s="14"/>
      <c r="TES169" s="14"/>
      <c r="TET169" s="14"/>
      <c r="TEU169" s="14"/>
      <c r="TEV169" s="14"/>
      <c r="TEW169" s="14"/>
      <c r="TEX169" s="14"/>
      <c r="TEY169" s="14"/>
      <c r="TEZ169" s="14"/>
      <c r="TFA169" s="14"/>
      <c r="TFB169" s="14"/>
      <c r="TFC169" s="14"/>
      <c r="TFD169" s="14"/>
      <c r="TFE169" s="14"/>
      <c r="TFF169" s="14"/>
      <c r="TFG169" s="14"/>
      <c r="TFH169" s="14"/>
      <c r="TFI169" s="14"/>
      <c r="TFJ169" s="14"/>
      <c r="TFK169" s="14"/>
      <c r="TFL169" s="14"/>
      <c r="TFM169" s="14"/>
      <c r="TFN169" s="14"/>
      <c r="TFO169" s="14"/>
      <c r="TFP169" s="14"/>
      <c r="TFQ169" s="14"/>
      <c r="TFR169" s="14"/>
      <c r="TFS169" s="14"/>
      <c r="TFT169" s="14"/>
      <c r="TFU169" s="14"/>
      <c r="TFV169" s="14"/>
      <c r="TFW169" s="14"/>
      <c r="TFX169" s="14"/>
      <c r="TFY169" s="14"/>
      <c r="TFZ169" s="14"/>
      <c r="TGA169" s="14"/>
      <c r="TGB169" s="14"/>
      <c r="TGC169" s="14"/>
      <c r="TGD169" s="14"/>
      <c r="TGE169" s="14"/>
      <c r="TGF169" s="14"/>
      <c r="TGG169" s="14"/>
      <c r="TGH169" s="14"/>
      <c r="TGI169" s="14"/>
      <c r="TGJ169" s="14"/>
      <c r="TGK169" s="14"/>
      <c r="TGL169" s="14"/>
      <c r="TGM169" s="14"/>
      <c r="TGN169" s="14"/>
      <c r="TGO169" s="14"/>
      <c r="TGP169" s="14"/>
      <c r="TGQ169" s="14"/>
      <c r="TGR169" s="14"/>
      <c r="TGS169" s="14"/>
      <c r="TGT169" s="14"/>
      <c r="TGU169" s="14"/>
      <c r="TGV169" s="14"/>
      <c r="TGW169" s="14"/>
      <c r="TGX169" s="14"/>
      <c r="TGY169" s="14"/>
      <c r="TGZ169" s="14"/>
      <c r="THA169" s="14"/>
      <c r="THB169" s="14"/>
      <c r="THC169" s="14"/>
      <c r="THD169" s="14"/>
      <c r="THE169" s="14"/>
      <c r="THF169" s="14"/>
      <c r="THG169" s="14"/>
      <c r="THH169" s="14"/>
      <c r="THI169" s="14"/>
      <c r="THJ169" s="14"/>
      <c r="THK169" s="14"/>
      <c r="THL169" s="14"/>
      <c r="THM169" s="14"/>
      <c r="THN169" s="14"/>
      <c r="THO169" s="14"/>
      <c r="THP169" s="14"/>
      <c r="THQ169" s="14"/>
      <c r="THR169" s="14"/>
      <c r="THS169" s="14"/>
      <c r="THT169" s="14"/>
      <c r="THU169" s="14"/>
      <c r="THV169" s="14"/>
      <c r="THW169" s="14"/>
      <c r="THX169" s="14"/>
      <c r="THY169" s="14"/>
      <c r="THZ169" s="14"/>
      <c r="TIA169" s="14"/>
      <c r="TIB169" s="14"/>
      <c r="TIC169" s="14"/>
      <c r="TID169" s="14"/>
      <c r="TIE169" s="14"/>
      <c r="TIF169" s="14"/>
      <c r="TIG169" s="14"/>
      <c r="TIH169" s="14"/>
      <c r="TII169" s="14"/>
      <c r="TIJ169" s="14"/>
      <c r="TIK169" s="14"/>
      <c r="TIL169" s="14"/>
      <c r="TIM169" s="14"/>
      <c r="TIN169" s="14"/>
      <c r="TIO169" s="14"/>
      <c r="TIP169" s="14"/>
      <c r="TIQ169" s="14"/>
      <c r="TIR169" s="14"/>
      <c r="TIS169" s="14"/>
      <c r="TIT169" s="14"/>
      <c r="TIU169" s="14"/>
      <c r="TIV169" s="14"/>
      <c r="TIW169" s="14"/>
      <c r="TIX169" s="14"/>
      <c r="TIY169" s="14"/>
      <c r="TIZ169" s="14"/>
      <c r="TJA169" s="14"/>
      <c r="TJB169" s="14"/>
      <c r="TJC169" s="14"/>
      <c r="TJD169" s="14"/>
      <c r="TJE169" s="14"/>
      <c r="TJF169" s="14"/>
      <c r="TJG169" s="14"/>
      <c r="TJH169" s="14"/>
      <c r="TJI169" s="14"/>
      <c r="TJJ169" s="14"/>
      <c r="TJK169" s="14"/>
      <c r="TJL169" s="14"/>
      <c r="TJM169" s="14"/>
      <c r="TJN169" s="14"/>
      <c r="TJO169" s="14"/>
      <c r="TJP169" s="14"/>
      <c r="TJQ169" s="14"/>
      <c r="TJR169" s="14"/>
      <c r="TJS169" s="14"/>
      <c r="TJT169" s="14"/>
      <c r="TJU169" s="14"/>
      <c r="TJV169" s="14"/>
      <c r="TJW169" s="14"/>
      <c r="TJX169" s="14"/>
      <c r="TJY169" s="14"/>
      <c r="TJZ169" s="14"/>
      <c r="TKA169" s="14"/>
      <c r="TKB169" s="14"/>
      <c r="TKC169" s="14"/>
      <c r="TKD169" s="14"/>
      <c r="TKE169" s="14"/>
      <c r="TKF169" s="14"/>
      <c r="TKG169" s="14"/>
      <c r="TKH169" s="14"/>
      <c r="TKI169" s="14"/>
      <c r="TKJ169" s="14"/>
      <c r="TKK169" s="14"/>
      <c r="TKL169" s="14"/>
      <c r="TKM169" s="14"/>
      <c r="TKN169" s="14"/>
      <c r="TKO169" s="14"/>
      <c r="TKP169" s="14"/>
      <c r="TKQ169" s="14"/>
      <c r="TKR169" s="14"/>
      <c r="TKS169" s="14"/>
      <c r="TKT169" s="14"/>
      <c r="TKU169" s="14"/>
      <c r="TKV169" s="14"/>
      <c r="TKW169" s="14"/>
      <c r="TKX169" s="14"/>
      <c r="TKY169" s="14"/>
      <c r="TKZ169" s="14"/>
      <c r="TLA169" s="14"/>
      <c r="TLB169" s="14"/>
      <c r="TLC169" s="14"/>
      <c r="TLD169" s="14"/>
      <c r="TLE169" s="14"/>
      <c r="TLF169" s="14"/>
      <c r="TLG169" s="14"/>
      <c r="TLH169" s="14"/>
      <c r="TLI169" s="14"/>
      <c r="TLJ169" s="14"/>
      <c r="TLK169" s="14"/>
      <c r="TLL169" s="14"/>
      <c r="TLM169" s="14"/>
      <c r="TLN169" s="14"/>
      <c r="TLO169" s="14"/>
      <c r="TLP169" s="14"/>
      <c r="TLQ169" s="14"/>
      <c r="TLR169" s="14"/>
      <c r="TLS169" s="14"/>
      <c r="TLT169" s="14"/>
      <c r="TLU169" s="14"/>
      <c r="TLV169" s="14"/>
      <c r="TLW169" s="14"/>
      <c r="TLX169" s="14"/>
      <c r="TLY169" s="14"/>
      <c r="TLZ169" s="14"/>
      <c r="TMA169" s="14"/>
      <c r="TMB169" s="14"/>
      <c r="TMC169" s="14"/>
      <c r="TMD169" s="14"/>
      <c r="TME169" s="14"/>
      <c r="TMF169" s="14"/>
      <c r="TMG169" s="14"/>
      <c r="TMH169" s="14"/>
      <c r="TMI169" s="14"/>
      <c r="TMJ169" s="14"/>
      <c r="TMK169" s="14"/>
      <c r="TML169" s="14"/>
      <c r="TMM169" s="14"/>
      <c r="TMN169" s="14"/>
      <c r="TMO169" s="14"/>
      <c r="TMP169" s="14"/>
      <c r="TMQ169" s="14"/>
      <c r="TMR169" s="14"/>
      <c r="TMS169" s="14"/>
      <c r="TMT169" s="14"/>
      <c r="TMU169" s="14"/>
      <c r="TMV169" s="14"/>
      <c r="TMW169" s="14"/>
      <c r="TMX169" s="14"/>
      <c r="TMY169" s="14"/>
      <c r="TMZ169" s="14"/>
      <c r="TNA169" s="14"/>
      <c r="TNB169" s="14"/>
      <c r="TNC169" s="14"/>
      <c r="TND169" s="14"/>
      <c r="TNE169" s="14"/>
      <c r="TNF169" s="14"/>
      <c r="TNG169" s="14"/>
      <c r="TNH169" s="14"/>
      <c r="TNI169" s="14"/>
      <c r="TNJ169" s="14"/>
      <c r="TNK169" s="14"/>
      <c r="TNL169" s="14"/>
      <c r="TNM169" s="14"/>
      <c r="TNN169" s="14"/>
      <c r="TNO169" s="14"/>
      <c r="TNP169" s="14"/>
      <c r="TNQ169" s="14"/>
      <c r="TNR169" s="14"/>
      <c r="TNS169" s="14"/>
      <c r="TNT169" s="14"/>
      <c r="TNU169" s="14"/>
      <c r="TNV169" s="14"/>
      <c r="TNW169" s="14"/>
      <c r="TNX169" s="14"/>
      <c r="TNY169" s="14"/>
      <c r="TNZ169" s="14"/>
      <c r="TOA169" s="14"/>
      <c r="TOB169" s="14"/>
      <c r="TOC169" s="14"/>
      <c r="TOD169" s="14"/>
      <c r="TOE169" s="14"/>
      <c r="TOF169" s="14"/>
      <c r="TOG169" s="14"/>
      <c r="TOH169" s="14"/>
      <c r="TOI169" s="14"/>
      <c r="TOJ169" s="14"/>
      <c r="TOK169" s="14"/>
      <c r="TOL169" s="14"/>
      <c r="TOM169" s="14"/>
      <c r="TON169" s="14"/>
      <c r="TOO169" s="14"/>
      <c r="TOP169" s="14"/>
      <c r="TOQ169" s="14"/>
      <c r="TOR169" s="14"/>
      <c r="TOS169" s="14"/>
      <c r="TOT169" s="14"/>
      <c r="TOU169" s="14"/>
      <c r="TOV169" s="14"/>
      <c r="TOW169" s="14"/>
      <c r="TOX169" s="14"/>
      <c r="TOY169" s="14"/>
      <c r="TOZ169" s="14"/>
      <c r="TPA169" s="14"/>
      <c r="TPB169" s="14"/>
      <c r="TPC169" s="14"/>
      <c r="TPD169" s="14"/>
      <c r="TPE169" s="14"/>
      <c r="TPF169" s="14"/>
      <c r="TPG169" s="14"/>
      <c r="TPH169" s="14"/>
      <c r="TPI169" s="14"/>
      <c r="TPJ169" s="14"/>
      <c r="TPK169" s="14"/>
      <c r="TPL169" s="14"/>
      <c r="TPM169" s="14"/>
      <c r="TPN169" s="14"/>
      <c r="TPO169" s="14"/>
      <c r="TPP169" s="14"/>
      <c r="TPQ169" s="14"/>
      <c r="TPR169" s="14"/>
      <c r="TPS169" s="14"/>
      <c r="TPT169" s="14"/>
      <c r="TPU169" s="14"/>
      <c r="TPV169" s="14"/>
      <c r="TPW169" s="14"/>
      <c r="TPX169" s="14"/>
      <c r="TPY169" s="14"/>
      <c r="TPZ169" s="14"/>
      <c r="TQA169" s="14"/>
      <c r="TQB169" s="14"/>
      <c r="TQC169" s="14"/>
      <c r="TQD169" s="14"/>
      <c r="TQE169" s="14"/>
      <c r="TQF169" s="14"/>
      <c r="TQG169" s="14"/>
      <c r="TQH169" s="14"/>
      <c r="TQI169" s="14"/>
      <c r="TQJ169" s="14"/>
      <c r="TQK169" s="14"/>
      <c r="TQL169" s="14"/>
      <c r="TQM169" s="14"/>
      <c r="TQN169" s="14"/>
      <c r="TQO169" s="14"/>
      <c r="TQP169" s="14"/>
      <c r="TQQ169" s="14"/>
      <c r="TQR169" s="14"/>
      <c r="TQS169" s="14"/>
      <c r="TQT169" s="14"/>
      <c r="TQU169" s="14"/>
      <c r="TQV169" s="14"/>
      <c r="TQW169" s="14"/>
      <c r="TQX169" s="14"/>
      <c r="TQY169" s="14"/>
      <c r="TQZ169" s="14"/>
      <c r="TRA169" s="14"/>
      <c r="TRB169" s="14"/>
      <c r="TRC169" s="14"/>
      <c r="TRD169" s="14"/>
      <c r="TRE169" s="14"/>
      <c r="TRF169" s="14"/>
      <c r="TRG169" s="14"/>
      <c r="TRH169" s="14"/>
      <c r="TRI169" s="14"/>
      <c r="TRJ169" s="14"/>
      <c r="TRK169" s="14"/>
      <c r="TRL169" s="14"/>
      <c r="TRM169" s="14"/>
      <c r="TRN169" s="14"/>
      <c r="TRO169" s="14"/>
      <c r="TRP169" s="14"/>
      <c r="TRQ169" s="14"/>
      <c r="TRR169" s="14"/>
      <c r="TRS169" s="14"/>
      <c r="TRT169" s="14"/>
      <c r="TRU169" s="14"/>
      <c r="TRV169" s="14"/>
      <c r="TRW169" s="14"/>
      <c r="TRX169" s="14"/>
      <c r="TRY169" s="14"/>
      <c r="TRZ169" s="14"/>
      <c r="TSA169" s="14"/>
      <c r="TSB169" s="14"/>
      <c r="TSC169" s="14"/>
      <c r="TSD169" s="14"/>
      <c r="TSE169" s="14"/>
      <c r="TSF169" s="14"/>
      <c r="TSG169" s="14"/>
      <c r="TSH169" s="14"/>
      <c r="TSI169" s="14"/>
      <c r="TSJ169" s="14"/>
      <c r="TSK169" s="14"/>
      <c r="TSL169" s="14"/>
      <c r="TSM169" s="14"/>
      <c r="TSN169" s="14"/>
      <c r="TSO169" s="14"/>
      <c r="TSP169" s="14"/>
      <c r="TSQ169" s="14"/>
      <c r="TSR169" s="14"/>
      <c r="TSS169" s="14"/>
      <c r="TST169" s="14"/>
      <c r="TSU169" s="14"/>
      <c r="TSV169" s="14"/>
      <c r="TSW169" s="14"/>
      <c r="TSX169" s="14"/>
      <c r="TSY169" s="14"/>
      <c r="TSZ169" s="14"/>
      <c r="TTA169" s="14"/>
      <c r="TTB169" s="14"/>
      <c r="TTC169" s="14"/>
      <c r="TTD169" s="14"/>
      <c r="TTE169" s="14"/>
      <c r="TTF169" s="14"/>
      <c r="TTG169" s="14"/>
      <c r="TTH169" s="14"/>
      <c r="TTI169" s="14"/>
      <c r="TTJ169" s="14"/>
      <c r="TTK169" s="14"/>
      <c r="TTL169" s="14"/>
      <c r="TTM169" s="14"/>
      <c r="TTN169" s="14"/>
      <c r="TTO169" s="14"/>
      <c r="TTP169" s="14"/>
      <c r="TTQ169" s="14"/>
      <c r="TTR169" s="14"/>
      <c r="TTS169" s="14"/>
      <c r="TTT169" s="14"/>
      <c r="TTU169" s="14"/>
      <c r="TTV169" s="14"/>
      <c r="TTW169" s="14"/>
      <c r="TTX169" s="14"/>
      <c r="TTY169" s="14"/>
      <c r="TTZ169" s="14"/>
      <c r="TUA169" s="14"/>
      <c r="TUB169" s="14"/>
      <c r="TUC169" s="14"/>
      <c r="TUD169" s="14"/>
      <c r="TUE169" s="14"/>
      <c r="TUF169" s="14"/>
      <c r="TUG169" s="14"/>
      <c r="TUH169" s="14"/>
      <c r="TUI169" s="14"/>
      <c r="TUJ169" s="14"/>
      <c r="TUK169" s="14"/>
      <c r="TUL169" s="14"/>
      <c r="TUM169" s="14"/>
      <c r="TUN169" s="14"/>
      <c r="TUO169" s="14"/>
      <c r="TUP169" s="14"/>
      <c r="TUQ169" s="14"/>
      <c r="TUR169" s="14"/>
      <c r="TUS169" s="14"/>
      <c r="TUT169" s="14"/>
      <c r="TUU169" s="14"/>
      <c r="TUV169" s="14"/>
      <c r="TUW169" s="14"/>
      <c r="TUX169" s="14"/>
      <c r="TUY169" s="14"/>
      <c r="TUZ169" s="14"/>
      <c r="TVA169" s="14"/>
      <c r="TVB169" s="14"/>
      <c r="TVC169" s="14"/>
      <c r="TVD169" s="14"/>
      <c r="TVE169" s="14"/>
      <c r="TVF169" s="14"/>
      <c r="TVG169" s="14"/>
      <c r="TVH169" s="14"/>
      <c r="TVI169" s="14"/>
      <c r="TVJ169" s="14"/>
      <c r="TVK169" s="14"/>
      <c r="TVL169" s="14"/>
      <c r="TVM169" s="14"/>
      <c r="TVN169" s="14"/>
      <c r="TVO169" s="14"/>
      <c r="TVP169" s="14"/>
      <c r="TVQ169" s="14"/>
      <c r="TVR169" s="14"/>
      <c r="TVS169" s="14"/>
      <c r="TVT169" s="14"/>
      <c r="TVU169" s="14"/>
      <c r="TVV169" s="14"/>
      <c r="TVW169" s="14"/>
      <c r="TVX169" s="14"/>
      <c r="TVY169" s="14"/>
      <c r="TVZ169" s="14"/>
      <c r="TWA169" s="14"/>
      <c r="TWB169" s="14"/>
      <c r="TWC169" s="14"/>
      <c r="TWD169" s="14"/>
      <c r="TWE169" s="14"/>
      <c r="TWF169" s="14"/>
      <c r="TWG169" s="14"/>
      <c r="TWH169" s="14"/>
      <c r="TWI169" s="14"/>
      <c r="TWJ169" s="14"/>
      <c r="TWK169" s="14"/>
      <c r="TWL169" s="14"/>
      <c r="TWM169" s="14"/>
      <c r="TWN169" s="14"/>
      <c r="TWO169" s="14"/>
      <c r="TWP169" s="14"/>
      <c r="TWQ169" s="14"/>
      <c r="TWR169" s="14"/>
      <c r="TWS169" s="14"/>
      <c r="TWT169" s="14"/>
      <c r="TWU169" s="14"/>
      <c r="TWV169" s="14"/>
      <c r="TWW169" s="14"/>
      <c r="TWX169" s="14"/>
      <c r="TWY169" s="14"/>
      <c r="TWZ169" s="14"/>
      <c r="TXA169" s="14"/>
      <c r="TXB169" s="14"/>
      <c r="TXC169" s="14"/>
      <c r="TXD169" s="14"/>
      <c r="TXE169" s="14"/>
      <c r="TXF169" s="14"/>
      <c r="TXG169" s="14"/>
      <c r="TXH169" s="14"/>
      <c r="TXI169" s="14"/>
      <c r="TXJ169" s="14"/>
      <c r="TXK169" s="14"/>
      <c r="TXL169" s="14"/>
      <c r="TXM169" s="14"/>
      <c r="TXN169" s="14"/>
      <c r="TXO169" s="14"/>
      <c r="TXP169" s="14"/>
      <c r="TXQ169" s="14"/>
      <c r="TXR169" s="14"/>
      <c r="TXS169" s="14"/>
      <c r="TXT169" s="14"/>
      <c r="TXU169" s="14"/>
      <c r="TXV169" s="14"/>
      <c r="TXW169" s="14"/>
      <c r="TXX169" s="14"/>
      <c r="TXY169" s="14"/>
      <c r="TXZ169" s="14"/>
      <c r="TYA169" s="14"/>
      <c r="TYB169" s="14"/>
      <c r="TYC169" s="14"/>
      <c r="TYD169" s="14"/>
      <c r="TYE169" s="14"/>
      <c r="TYF169" s="14"/>
      <c r="TYG169" s="14"/>
      <c r="TYH169" s="14"/>
      <c r="TYI169" s="14"/>
      <c r="TYJ169" s="14"/>
      <c r="TYK169" s="14"/>
      <c r="TYL169" s="14"/>
      <c r="TYM169" s="14"/>
      <c r="TYN169" s="14"/>
      <c r="TYO169" s="14"/>
      <c r="TYP169" s="14"/>
      <c r="TYQ169" s="14"/>
      <c r="TYR169" s="14"/>
      <c r="TYS169" s="14"/>
      <c r="TYT169" s="14"/>
      <c r="TYU169" s="14"/>
      <c r="TYV169" s="14"/>
      <c r="TYW169" s="14"/>
      <c r="TYX169" s="14"/>
      <c r="TYY169" s="14"/>
      <c r="TYZ169" s="14"/>
      <c r="TZA169" s="14"/>
      <c r="TZB169" s="14"/>
      <c r="TZC169" s="14"/>
      <c r="TZD169" s="14"/>
      <c r="TZE169" s="14"/>
      <c r="TZF169" s="14"/>
      <c r="TZG169" s="14"/>
      <c r="TZH169" s="14"/>
      <c r="TZI169" s="14"/>
      <c r="TZJ169" s="14"/>
      <c r="TZK169" s="14"/>
      <c r="TZL169" s="14"/>
      <c r="TZM169" s="14"/>
      <c r="TZN169" s="14"/>
      <c r="TZO169" s="14"/>
      <c r="TZP169" s="14"/>
      <c r="TZQ169" s="14"/>
      <c r="TZR169" s="14"/>
      <c r="TZS169" s="14"/>
      <c r="TZT169" s="14"/>
      <c r="TZU169" s="14"/>
      <c r="TZV169" s="14"/>
      <c r="TZW169" s="14"/>
      <c r="TZX169" s="14"/>
      <c r="TZY169" s="14"/>
      <c r="TZZ169" s="14"/>
      <c r="UAA169" s="14"/>
      <c r="UAB169" s="14"/>
      <c r="UAC169" s="14"/>
      <c r="UAD169" s="14"/>
      <c r="UAE169" s="14"/>
      <c r="UAF169" s="14"/>
      <c r="UAG169" s="14"/>
      <c r="UAH169" s="14"/>
      <c r="UAI169" s="14"/>
      <c r="UAJ169" s="14"/>
      <c r="UAK169" s="14"/>
      <c r="UAL169" s="14"/>
      <c r="UAM169" s="14"/>
      <c r="UAN169" s="14"/>
      <c r="UAO169" s="14"/>
      <c r="UAP169" s="14"/>
      <c r="UAQ169" s="14"/>
      <c r="UAR169" s="14"/>
      <c r="UAS169" s="14"/>
      <c r="UAT169" s="14"/>
      <c r="UAU169" s="14"/>
      <c r="UAV169" s="14"/>
      <c r="UAW169" s="14"/>
      <c r="UAX169" s="14"/>
      <c r="UAY169" s="14"/>
      <c r="UAZ169" s="14"/>
      <c r="UBA169" s="14"/>
      <c r="UBB169" s="14"/>
      <c r="UBC169" s="14"/>
      <c r="UBD169" s="14"/>
      <c r="UBE169" s="14"/>
      <c r="UBF169" s="14"/>
      <c r="UBG169" s="14"/>
      <c r="UBH169" s="14"/>
      <c r="UBI169" s="14"/>
      <c r="UBJ169" s="14"/>
      <c r="UBK169" s="14"/>
      <c r="UBL169" s="14"/>
      <c r="UBM169" s="14"/>
      <c r="UBN169" s="14"/>
      <c r="UBO169" s="14"/>
      <c r="UBP169" s="14"/>
      <c r="UBQ169" s="14"/>
      <c r="UBR169" s="14"/>
      <c r="UBS169" s="14"/>
      <c r="UBT169" s="14"/>
      <c r="UBU169" s="14"/>
      <c r="UBV169" s="14"/>
      <c r="UBW169" s="14"/>
      <c r="UBX169" s="14"/>
      <c r="UBY169" s="14"/>
      <c r="UBZ169" s="14"/>
      <c r="UCA169" s="14"/>
      <c r="UCB169" s="14"/>
      <c r="UCC169" s="14"/>
      <c r="UCD169" s="14"/>
      <c r="UCE169" s="14"/>
      <c r="UCF169" s="14"/>
      <c r="UCG169" s="14"/>
      <c r="UCH169" s="14"/>
      <c r="UCI169" s="14"/>
      <c r="UCJ169" s="14"/>
      <c r="UCK169" s="14"/>
      <c r="UCL169" s="14"/>
      <c r="UCM169" s="14"/>
      <c r="UCN169" s="14"/>
      <c r="UCO169" s="14"/>
      <c r="UCP169" s="14"/>
      <c r="UCQ169" s="14"/>
      <c r="UCR169" s="14"/>
      <c r="UCS169" s="14"/>
      <c r="UCT169" s="14"/>
      <c r="UCU169" s="14"/>
      <c r="UCV169" s="14"/>
      <c r="UCW169" s="14"/>
      <c r="UCX169" s="14"/>
      <c r="UCY169" s="14"/>
      <c r="UCZ169" s="14"/>
      <c r="UDA169" s="14"/>
      <c r="UDB169" s="14"/>
      <c r="UDC169" s="14"/>
      <c r="UDD169" s="14"/>
      <c r="UDE169" s="14"/>
      <c r="UDF169" s="14"/>
      <c r="UDG169" s="14"/>
      <c r="UDH169" s="14"/>
      <c r="UDI169" s="14"/>
      <c r="UDJ169" s="14"/>
      <c r="UDK169" s="14"/>
      <c r="UDL169" s="14"/>
      <c r="UDM169" s="14"/>
      <c r="UDN169" s="14"/>
      <c r="UDO169" s="14"/>
      <c r="UDP169" s="14"/>
      <c r="UDQ169" s="14"/>
      <c r="UDR169" s="14"/>
      <c r="UDS169" s="14"/>
      <c r="UDT169" s="14"/>
      <c r="UDU169" s="14"/>
      <c r="UDV169" s="14"/>
      <c r="UDW169" s="14"/>
      <c r="UDX169" s="14"/>
      <c r="UDY169" s="14"/>
      <c r="UDZ169" s="14"/>
      <c r="UEA169" s="14"/>
      <c r="UEB169" s="14"/>
      <c r="UEC169" s="14"/>
      <c r="UED169" s="14"/>
      <c r="UEE169" s="14"/>
      <c r="UEF169" s="14"/>
      <c r="UEG169" s="14"/>
      <c r="UEH169" s="14"/>
      <c r="UEI169" s="14"/>
      <c r="UEJ169" s="14"/>
      <c r="UEK169" s="14"/>
      <c r="UEL169" s="14"/>
      <c r="UEM169" s="14"/>
      <c r="UEN169" s="14"/>
      <c r="UEO169" s="14"/>
      <c r="UEP169" s="14"/>
      <c r="UEQ169" s="14"/>
      <c r="UER169" s="14"/>
      <c r="UES169" s="14"/>
      <c r="UET169" s="14"/>
      <c r="UEU169" s="14"/>
      <c r="UEV169" s="14"/>
      <c r="UEW169" s="14"/>
      <c r="UEX169" s="14"/>
      <c r="UEY169" s="14"/>
      <c r="UEZ169" s="14"/>
      <c r="UFA169" s="14"/>
      <c r="UFB169" s="14"/>
      <c r="UFC169" s="14"/>
      <c r="UFD169" s="14"/>
      <c r="UFE169" s="14"/>
      <c r="UFF169" s="14"/>
      <c r="UFG169" s="14"/>
      <c r="UFH169" s="14"/>
      <c r="UFI169" s="14"/>
      <c r="UFJ169" s="14"/>
      <c r="UFK169" s="14"/>
      <c r="UFL169" s="14"/>
      <c r="UFM169" s="14"/>
      <c r="UFN169" s="14"/>
      <c r="UFO169" s="14"/>
      <c r="UFP169" s="14"/>
      <c r="UFQ169" s="14"/>
      <c r="UFR169" s="14"/>
      <c r="UFS169" s="14"/>
      <c r="UFT169" s="14"/>
      <c r="UFU169" s="14"/>
      <c r="UFV169" s="14"/>
      <c r="UFW169" s="14"/>
      <c r="UFX169" s="14"/>
      <c r="UFY169" s="14"/>
      <c r="UFZ169" s="14"/>
      <c r="UGA169" s="14"/>
      <c r="UGB169" s="14"/>
      <c r="UGC169" s="14"/>
      <c r="UGD169" s="14"/>
      <c r="UGE169" s="14"/>
      <c r="UGF169" s="14"/>
      <c r="UGG169" s="14"/>
      <c r="UGH169" s="14"/>
      <c r="UGI169" s="14"/>
      <c r="UGJ169" s="14"/>
      <c r="UGK169" s="14"/>
      <c r="UGL169" s="14"/>
      <c r="UGM169" s="14"/>
      <c r="UGN169" s="14"/>
      <c r="UGO169" s="14"/>
      <c r="UGP169" s="14"/>
      <c r="UGQ169" s="14"/>
      <c r="UGR169" s="14"/>
      <c r="UGS169" s="14"/>
      <c r="UGT169" s="14"/>
      <c r="UGU169" s="14"/>
      <c r="UGV169" s="14"/>
      <c r="UGW169" s="14"/>
      <c r="UGX169" s="14"/>
      <c r="UGY169" s="14"/>
      <c r="UGZ169" s="14"/>
      <c r="UHA169" s="14"/>
      <c r="UHB169" s="14"/>
      <c r="UHC169" s="14"/>
      <c r="UHD169" s="14"/>
      <c r="UHE169" s="14"/>
      <c r="UHF169" s="14"/>
      <c r="UHG169" s="14"/>
      <c r="UHH169" s="14"/>
      <c r="UHI169" s="14"/>
      <c r="UHJ169" s="14"/>
      <c r="UHK169" s="14"/>
      <c r="UHL169" s="14"/>
      <c r="UHM169" s="14"/>
      <c r="UHN169" s="14"/>
      <c r="UHO169" s="14"/>
      <c r="UHP169" s="14"/>
      <c r="UHQ169" s="14"/>
      <c r="UHR169" s="14"/>
      <c r="UHS169" s="14"/>
      <c r="UHT169" s="14"/>
      <c r="UHU169" s="14"/>
      <c r="UHV169" s="14"/>
      <c r="UHW169" s="14"/>
      <c r="UHX169" s="14"/>
      <c r="UHY169" s="14"/>
      <c r="UHZ169" s="14"/>
      <c r="UIA169" s="14"/>
      <c r="UIB169" s="14"/>
      <c r="UIC169" s="14"/>
      <c r="UID169" s="14"/>
      <c r="UIE169" s="14"/>
      <c r="UIF169" s="14"/>
      <c r="UIG169" s="14"/>
      <c r="UIH169" s="14"/>
      <c r="UII169" s="14"/>
      <c r="UIJ169" s="14"/>
      <c r="UIK169" s="14"/>
      <c r="UIL169" s="14"/>
      <c r="UIM169" s="14"/>
      <c r="UIN169" s="14"/>
      <c r="UIO169" s="14"/>
      <c r="UIP169" s="14"/>
      <c r="UIQ169" s="14"/>
      <c r="UIR169" s="14"/>
      <c r="UIS169" s="14"/>
      <c r="UIT169" s="14"/>
      <c r="UIU169" s="14"/>
      <c r="UIV169" s="14"/>
      <c r="UIW169" s="14"/>
      <c r="UIX169" s="14"/>
      <c r="UIY169" s="14"/>
      <c r="UIZ169" s="14"/>
      <c r="UJA169" s="14"/>
      <c r="UJB169" s="14"/>
      <c r="UJC169" s="14"/>
      <c r="UJD169" s="14"/>
      <c r="UJE169" s="14"/>
      <c r="UJF169" s="14"/>
      <c r="UJG169" s="14"/>
      <c r="UJH169" s="14"/>
      <c r="UJI169" s="14"/>
      <c r="UJJ169" s="14"/>
      <c r="UJK169" s="14"/>
      <c r="UJL169" s="14"/>
      <c r="UJM169" s="14"/>
      <c r="UJN169" s="14"/>
      <c r="UJO169" s="14"/>
      <c r="UJP169" s="14"/>
      <c r="UJQ169" s="14"/>
      <c r="UJR169" s="14"/>
      <c r="UJS169" s="14"/>
      <c r="UJT169" s="14"/>
      <c r="UJU169" s="14"/>
      <c r="UJV169" s="14"/>
      <c r="UJW169" s="14"/>
      <c r="UJX169" s="14"/>
      <c r="UJY169" s="14"/>
      <c r="UJZ169" s="14"/>
      <c r="UKA169" s="14"/>
      <c r="UKB169" s="14"/>
      <c r="UKC169" s="14"/>
      <c r="UKD169" s="14"/>
      <c r="UKE169" s="14"/>
      <c r="UKF169" s="14"/>
      <c r="UKG169" s="14"/>
      <c r="UKH169" s="14"/>
      <c r="UKI169" s="14"/>
      <c r="UKJ169" s="14"/>
      <c r="UKK169" s="14"/>
      <c r="UKL169" s="14"/>
      <c r="UKM169" s="14"/>
      <c r="UKN169" s="14"/>
      <c r="UKO169" s="14"/>
      <c r="UKP169" s="14"/>
      <c r="UKQ169" s="14"/>
      <c r="UKR169" s="14"/>
      <c r="UKS169" s="14"/>
      <c r="UKT169" s="14"/>
      <c r="UKU169" s="14"/>
      <c r="UKV169" s="14"/>
      <c r="UKW169" s="14"/>
      <c r="UKX169" s="14"/>
      <c r="UKY169" s="14"/>
      <c r="UKZ169" s="14"/>
      <c r="ULA169" s="14"/>
      <c r="ULB169" s="14"/>
      <c r="ULC169" s="14"/>
      <c r="ULD169" s="14"/>
      <c r="ULE169" s="14"/>
      <c r="ULF169" s="14"/>
      <c r="ULG169" s="14"/>
      <c r="ULH169" s="14"/>
      <c r="ULI169" s="14"/>
      <c r="ULJ169" s="14"/>
      <c r="ULK169" s="14"/>
      <c r="ULL169" s="14"/>
      <c r="ULM169" s="14"/>
      <c r="ULN169" s="14"/>
      <c r="ULO169" s="14"/>
      <c r="ULP169" s="14"/>
      <c r="ULQ169" s="14"/>
      <c r="ULR169" s="14"/>
      <c r="ULS169" s="14"/>
      <c r="ULT169" s="14"/>
      <c r="ULU169" s="14"/>
      <c r="ULV169" s="14"/>
      <c r="ULW169" s="14"/>
      <c r="ULX169" s="14"/>
      <c r="ULY169" s="14"/>
      <c r="ULZ169" s="14"/>
      <c r="UMA169" s="14"/>
      <c r="UMB169" s="14"/>
      <c r="UMC169" s="14"/>
      <c r="UMD169" s="14"/>
      <c r="UME169" s="14"/>
      <c r="UMF169" s="14"/>
      <c r="UMG169" s="14"/>
      <c r="UMH169" s="14"/>
      <c r="UMI169" s="14"/>
      <c r="UMJ169" s="14"/>
      <c r="UMK169" s="14"/>
      <c r="UML169" s="14"/>
      <c r="UMM169" s="14"/>
      <c r="UMN169" s="14"/>
      <c r="UMO169" s="14"/>
      <c r="UMP169" s="14"/>
      <c r="UMQ169" s="14"/>
      <c r="UMR169" s="14"/>
      <c r="UMS169" s="14"/>
      <c r="UMT169" s="14"/>
      <c r="UMU169" s="14"/>
      <c r="UMV169" s="14"/>
      <c r="UMW169" s="14"/>
      <c r="UMX169" s="14"/>
      <c r="UMY169" s="14"/>
      <c r="UMZ169" s="14"/>
      <c r="UNA169" s="14"/>
      <c r="UNB169" s="14"/>
      <c r="UNC169" s="14"/>
      <c r="UND169" s="14"/>
      <c r="UNE169" s="14"/>
      <c r="UNF169" s="14"/>
      <c r="UNG169" s="14"/>
      <c r="UNH169" s="14"/>
      <c r="UNI169" s="14"/>
      <c r="UNJ169" s="14"/>
      <c r="UNK169" s="14"/>
      <c r="UNL169" s="14"/>
      <c r="UNM169" s="14"/>
      <c r="UNN169" s="14"/>
      <c r="UNO169" s="14"/>
      <c r="UNP169" s="14"/>
      <c r="UNQ169" s="14"/>
      <c r="UNR169" s="14"/>
      <c r="UNS169" s="14"/>
      <c r="UNT169" s="14"/>
      <c r="UNU169" s="14"/>
      <c r="UNV169" s="14"/>
      <c r="UNW169" s="14"/>
      <c r="UNX169" s="14"/>
      <c r="UNY169" s="14"/>
      <c r="UNZ169" s="14"/>
      <c r="UOA169" s="14"/>
      <c r="UOB169" s="14"/>
      <c r="UOC169" s="14"/>
      <c r="UOD169" s="14"/>
      <c r="UOE169" s="14"/>
      <c r="UOF169" s="14"/>
      <c r="UOG169" s="14"/>
      <c r="UOH169" s="14"/>
      <c r="UOI169" s="14"/>
      <c r="UOJ169" s="14"/>
      <c r="UOK169" s="14"/>
      <c r="UOL169" s="14"/>
      <c r="UOM169" s="14"/>
      <c r="UON169" s="14"/>
      <c r="UOO169" s="14"/>
      <c r="UOP169" s="14"/>
      <c r="UOQ169" s="14"/>
      <c r="UOR169" s="14"/>
      <c r="UOS169" s="14"/>
      <c r="UOT169" s="14"/>
      <c r="UOU169" s="14"/>
      <c r="UOV169" s="14"/>
      <c r="UOW169" s="14"/>
      <c r="UOX169" s="14"/>
      <c r="UOY169" s="14"/>
      <c r="UOZ169" s="14"/>
      <c r="UPA169" s="14"/>
      <c r="UPB169" s="14"/>
      <c r="UPC169" s="14"/>
      <c r="UPD169" s="14"/>
      <c r="UPE169" s="14"/>
      <c r="UPF169" s="14"/>
      <c r="UPG169" s="14"/>
      <c r="UPH169" s="14"/>
      <c r="UPI169" s="14"/>
      <c r="UPJ169" s="14"/>
      <c r="UPK169" s="14"/>
      <c r="UPL169" s="14"/>
      <c r="UPM169" s="14"/>
      <c r="UPN169" s="14"/>
      <c r="UPO169" s="14"/>
      <c r="UPP169" s="14"/>
      <c r="UPQ169" s="14"/>
      <c r="UPR169" s="14"/>
      <c r="UPS169" s="14"/>
      <c r="UPT169" s="14"/>
      <c r="UPU169" s="14"/>
      <c r="UPV169" s="14"/>
      <c r="UPW169" s="14"/>
      <c r="UPX169" s="14"/>
      <c r="UPY169" s="14"/>
      <c r="UPZ169" s="14"/>
      <c r="UQA169" s="14"/>
      <c r="UQB169" s="14"/>
      <c r="UQC169" s="14"/>
      <c r="UQD169" s="14"/>
      <c r="UQE169" s="14"/>
      <c r="UQF169" s="14"/>
      <c r="UQG169" s="14"/>
      <c r="UQH169" s="14"/>
      <c r="UQI169" s="14"/>
      <c r="UQJ169" s="14"/>
      <c r="UQK169" s="14"/>
      <c r="UQL169" s="14"/>
      <c r="UQM169" s="14"/>
      <c r="UQN169" s="14"/>
      <c r="UQO169" s="14"/>
      <c r="UQP169" s="14"/>
      <c r="UQQ169" s="14"/>
      <c r="UQR169" s="14"/>
      <c r="UQS169" s="14"/>
      <c r="UQT169" s="14"/>
      <c r="UQU169" s="14"/>
      <c r="UQV169" s="14"/>
      <c r="UQW169" s="14"/>
      <c r="UQX169" s="14"/>
      <c r="UQY169" s="14"/>
      <c r="UQZ169" s="14"/>
      <c r="URA169" s="14"/>
      <c r="URB169" s="14"/>
      <c r="URC169" s="14"/>
      <c r="URD169" s="14"/>
      <c r="URE169" s="14"/>
      <c r="URF169" s="14"/>
      <c r="URG169" s="14"/>
      <c r="URH169" s="14"/>
      <c r="URI169" s="14"/>
      <c r="URJ169" s="14"/>
      <c r="URK169" s="14"/>
      <c r="URL169" s="14"/>
      <c r="URM169" s="14"/>
      <c r="URN169" s="14"/>
      <c r="URO169" s="14"/>
      <c r="URP169" s="14"/>
      <c r="URQ169" s="14"/>
      <c r="URR169" s="14"/>
      <c r="URS169" s="14"/>
      <c r="URT169" s="14"/>
      <c r="URU169" s="14"/>
      <c r="URV169" s="14"/>
      <c r="URW169" s="14"/>
      <c r="URX169" s="14"/>
      <c r="URY169" s="14"/>
      <c r="URZ169" s="14"/>
      <c r="USA169" s="14"/>
      <c r="USB169" s="14"/>
      <c r="USC169" s="14"/>
      <c r="USD169" s="14"/>
      <c r="USE169" s="14"/>
      <c r="USF169" s="14"/>
      <c r="USG169" s="14"/>
      <c r="USH169" s="14"/>
      <c r="USI169" s="14"/>
      <c r="USJ169" s="14"/>
      <c r="USK169" s="14"/>
      <c r="USL169" s="14"/>
      <c r="USM169" s="14"/>
      <c r="USN169" s="14"/>
      <c r="USO169" s="14"/>
      <c r="USP169" s="14"/>
      <c r="USQ169" s="14"/>
      <c r="USR169" s="14"/>
      <c r="USS169" s="14"/>
      <c r="UST169" s="14"/>
      <c r="USU169" s="14"/>
      <c r="USV169" s="14"/>
      <c r="USW169" s="14"/>
      <c r="USX169" s="14"/>
      <c r="USY169" s="14"/>
      <c r="USZ169" s="14"/>
      <c r="UTA169" s="14"/>
      <c r="UTB169" s="14"/>
      <c r="UTC169" s="14"/>
      <c r="UTD169" s="14"/>
      <c r="UTE169" s="14"/>
      <c r="UTF169" s="14"/>
      <c r="UTG169" s="14"/>
      <c r="UTH169" s="14"/>
      <c r="UTI169" s="14"/>
      <c r="UTJ169" s="14"/>
      <c r="UTK169" s="14"/>
      <c r="UTL169" s="14"/>
      <c r="UTM169" s="14"/>
      <c r="UTN169" s="14"/>
      <c r="UTO169" s="14"/>
      <c r="UTP169" s="14"/>
      <c r="UTQ169" s="14"/>
      <c r="UTR169" s="14"/>
      <c r="UTS169" s="14"/>
      <c r="UTT169" s="14"/>
      <c r="UTU169" s="14"/>
      <c r="UTV169" s="14"/>
      <c r="UTW169" s="14"/>
      <c r="UTX169" s="14"/>
      <c r="UTY169" s="14"/>
      <c r="UTZ169" s="14"/>
      <c r="UUA169" s="14"/>
      <c r="UUB169" s="14"/>
      <c r="UUC169" s="14"/>
      <c r="UUD169" s="14"/>
      <c r="UUE169" s="14"/>
      <c r="UUF169" s="14"/>
      <c r="UUG169" s="14"/>
      <c r="UUH169" s="14"/>
      <c r="UUI169" s="14"/>
      <c r="UUJ169" s="14"/>
      <c r="UUK169" s="14"/>
      <c r="UUL169" s="14"/>
      <c r="UUM169" s="14"/>
      <c r="UUN169" s="14"/>
      <c r="UUO169" s="14"/>
      <c r="UUP169" s="14"/>
      <c r="UUQ169" s="14"/>
      <c r="UUR169" s="14"/>
      <c r="UUS169" s="14"/>
      <c r="UUT169" s="14"/>
      <c r="UUU169" s="14"/>
      <c r="UUV169" s="14"/>
      <c r="UUW169" s="14"/>
      <c r="UUX169" s="14"/>
      <c r="UUY169" s="14"/>
      <c r="UUZ169" s="14"/>
      <c r="UVA169" s="14"/>
      <c r="UVB169" s="14"/>
      <c r="UVC169" s="14"/>
      <c r="UVD169" s="14"/>
      <c r="UVE169" s="14"/>
      <c r="UVF169" s="14"/>
      <c r="UVG169" s="14"/>
      <c r="UVH169" s="14"/>
      <c r="UVI169" s="14"/>
      <c r="UVJ169" s="14"/>
      <c r="UVK169" s="14"/>
      <c r="UVL169" s="14"/>
      <c r="UVM169" s="14"/>
      <c r="UVN169" s="14"/>
      <c r="UVO169" s="14"/>
      <c r="UVP169" s="14"/>
      <c r="UVQ169" s="14"/>
      <c r="UVR169" s="14"/>
      <c r="UVS169" s="14"/>
      <c r="UVT169" s="14"/>
      <c r="UVU169" s="14"/>
      <c r="UVV169" s="14"/>
      <c r="UVW169" s="14"/>
      <c r="UVX169" s="14"/>
      <c r="UVY169" s="14"/>
      <c r="UVZ169" s="14"/>
      <c r="UWA169" s="14"/>
      <c r="UWB169" s="14"/>
      <c r="UWC169" s="14"/>
      <c r="UWD169" s="14"/>
      <c r="UWE169" s="14"/>
      <c r="UWF169" s="14"/>
      <c r="UWG169" s="14"/>
      <c r="UWH169" s="14"/>
      <c r="UWI169" s="14"/>
      <c r="UWJ169" s="14"/>
      <c r="UWK169" s="14"/>
      <c r="UWL169" s="14"/>
      <c r="UWM169" s="14"/>
      <c r="UWN169" s="14"/>
      <c r="UWO169" s="14"/>
      <c r="UWP169" s="14"/>
      <c r="UWQ169" s="14"/>
      <c r="UWR169" s="14"/>
      <c r="UWS169" s="14"/>
      <c r="UWT169" s="14"/>
      <c r="UWU169" s="14"/>
      <c r="UWV169" s="14"/>
      <c r="UWW169" s="14"/>
      <c r="UWX169" s="14"/>
      <c r="UWY169" s="14"/>
      <c r="UWZ169" s="14"/>
      <c r="UXA169" s="14"/>
      <c r="UXB169" s="14"/>
      <c r="UXC169" s="14"/>
      <c r="UXD169" s="14"/>
      <c r="UXE169" s="14"/>
      <c r="UXF169" s="14"/>
      <c r="UXG169" s="14"/>
      <c r="UXH169" s="14"/>
      <c r="UXI169" s="14"/>
      <c r="UXJ169" s="14"/>
      <c r="UXK169" s="14"/>
      <c r="UXL169" s="14"/>
      <c r="UXM169" s="14"/>
      <c r="UXN169" s="14"/>
      <c r="UXO169" s="14"/>
      <c r="UXP169" s="14"/>
      <c r="UXQ169" s="14"/>
      <c r="UXR169" s="14"/>
      <c r="UXS169" s="14"/>
      <c r="UXT169" s="14"/>
      <c r="UXU169" s="14"/>
      <c r="UXV169" s="14"/>
      <c r="UXW169" s="14"/>
      <c r="UXX169" s="14"/>
      <c r="UXY169" s="14"/>
      <c r="UXZ169" s="14"/>
      <c r="UYA169" s="14"/>
      <c r="UYB169" s="14"/>
      <c r="UYC169" s="14"/>
      <c r="UYD169" s="14"/>
      <c r="UYE169" s="14"/>
      <c r="UYF169" s="14"/>
      <c r="UYG169" s="14"/>
      <c r="UYH169" s="14"/>
      <c r="UYI169" s="14"/>
      <c r="UYJ169" s="14"/>
      <c r="UYK169" s="14"/>
      <c r="UYL169" s="14"/>
      <c r="UYM169" s="14"/>
      <c r="UYN169" s="14"/>
      <c r="UYO169" s="14"/>
      <c r="UYP169" s="14"/>
      <c r="UYQ169" s="14"/>
      <c r="UYR169" s="14"/>
      <c r="UYS169" s="14"/>
      <c r="UYT169" s="14"/>
      <c r="UYU169" s="14"/>
      <c r="UYV169" s="14"/>
      <c r="UYW169" s="14"/>
      <c r="UYX169" s="14"/>
      <c r="UYY169" s="14"/>
      <c r="UYZ169" s="14"/>
      <c r="UZA169" s="14"/>
      <c r="UZB169" s="14"/>
      <c r="UZC169" s="14"/>
      <c r="UZD169" s="14"/>
      <c r="UZE169" s="14"/>
      <c r="UZF169" s="14"/>
      <c r="UZG169" s="14"/>
      <c r="UZH169" s="14"/>
      <c r="UZI169" s="14"/>
      <c r="UZJ169" s="14"/>
      <c r="UZK169" s="14"/>
      <c r="UZL169" s="14"/>
      <c r="UZM169" s="14"/>
      <c r="UZN169" s="14"/>
      <c r="UZO169" s="14"/>
      <c r="UZP169" s="14"/>
      <c r="UZQ169" s="14"/>
      <c r="UZR169" s="14"/>
      <c r="UZS169" s="14"/>
      <c r="UZT169" s="14"/>
      <c r="UZU169" s="14"/>
      <c r="UZV169" s="14"/>
      <c r="UZW169" s="14"/>
      <c r="UZX169" s="14"/>
      <c r="UZY169" s="14"/>
      <c r="UZZ169" s="14"/>
      <c r="VAA169" s="14"/>
      <c r="VAB169" s="14"/>
      <c r="VAC169" s="14"/>
      <c r="VAD169" s="14"/>
      <c r="VAE169" s="14"/>
      <c r="VAF169" s="14"/>
      <c r="VAG169" s="14"/>
      <c r="VAH169" s="14"/>
      <c r="VAI169" s="14"/>
      <c r="VAJ169" s="14"/>
      <c r="VAK169" s="14"/>
      <c r="VAL169" s="14"/>
      <c r="VAM169" s="14"/>
      <c r="VAN169" s="14"/>
      <c r="VAO169" s="14"/>
      <c r="VAP169" s="14"/>
      <c r="VAQ169" s="14"/>
      <c r="VAR169" s="14"/>
      <c r="VAS169" s="14"/>
      <c r="VAT169" s="14"/>
      <c r="VAU169" s="14"/>
      <c r="VAV169" s="14"/>
      <c r="VAW169" s="14"/>
      <c r="VAX169" s="14"/>
      <c r="VAY169" s="14"/>
      <c r="VAZ169" s="14"/>
      <c r="VBA169" s="14"/>
      <c r="VBB169" s="14"/>
      <c r="VBC169" s="14"/>
      <c r="VBD169" s="14"/>
      <c r="VBE169" s="14"/>
      <c r="VBF169" s="14"/>
      <c r="VBG169" s="14"/>
      <c r="VBH169" s="14"/>
      <c r="VBI169" s="14"/>
      <c r="VBJ169" s="14"/>
      <c r="VBK169" s="14"/>
      <c r="VBL169" s="14"/>
      <c r="VBM169" s="14"/>
      <c r="VBN169" s="14"/>
      <c r="VBO169" s="14"/>
      <c r="VBP169" s="14"/>
      <c r="VBQ169" s="14"/>
      <c r="VBR169" s="14"/>
      <c r="VBS169" s="14"/>
      <c r="VBT169" s="14"/>
      <c r="VBU169" s="14"/>
      <c r="VBV169" s="14"/>
      <c r="VBW169" s="14"/>
      <c r="VBX169" s="14"/>
      <c r="VBY169" s="14"/>
      <c r="VBZ169" s="14"/>
      <c r="VCA169" s="14"/>
      <c r="VCB169" s="14"/>
      <c r="VCC169" s="14"/>
      <c r="VCD169" s="14"/>
      <c r="VCE169" s="14"/>
      <c r="VCF169" s="14"/>
      <c r="VCG169" s="14"/>
      <c r="VCH169" s="14"/>
      <c r="VCI169" s="14"/>
      <c r="VCJ169" s="14"/>
      <c r="VCK169" s="14"/>
      <c r="VCL169" s="14"/>
      <c r="VCM169" s="14"/>
      <c r="VCN169" s="14"/>
      <c r="VCO169" s="14"/>
      <c r="VCP169" s="14"/>
      <c r="VCQ169" s="14"/>
      <c r="VCR169" s="14"/>
      <c r="VCS169" s="14"/>
      <c r="VCT169" s="14"/>
      <c r="VCU169" s="14"/>
      <c r="VCV169" s="14"/>
      <c r="VCW169" s="14"/>
      <c r="VCX169" s="14"/>
      <c r="VCY169" s="14"/>
      <c r="VCZ169" s="14"/>
      <c r="VDA169" s="14"/>
      <c r="VDB169" s="14"/>
      <c r="VDC169" s="14"/>
      <c r="VDD169" s="14"/>
      <c r="VDE169" s="14"/>
      <c r="VDF169" s="14"/>
      <c r="VDG169" s="14"/>
      <c r="VDH169" s="14"/>
      <c r="VDI169" s="14"/>
      <c r="VDJ169" s="14"/>
      <c r="VDK169" s="14"/>
      <c r="VDL169" s="14"/>
      <c r="VDM169" s="14"/>
      <c r="VDN169" s="14"/>
      <c r="VDO169" s="14"/>
      <c r="VDP169" s="14"/>
      <c r="VDQ169" s="14"/>
      <c r="VDR169" s="14"/>
      <c r="VDS169" s="14"/>
      <c r="VDT169" s="14"/>
      <c r="VDU169" s="14"/>
      <c r="VDV169" s="14"/>
      <c r="VDW169" s="14"/>
      <c r="VDX169" s="14"/>
      <c r="VDY169" s="14"/>
      <c r="VDZ169" s="14"/>
      <c r="VEA169" s="14"/>
      <c r="VEB169" s="14"/>
      <c r="VEC169" s="14"/>
      <c r="VED169" s="14"/>
      <c r="VEE169" s="14"/>
      <c r="VEF169" s="14"/>
      <c r="VEG169" s="14"/>
      <c r="VEH169" s="14"/>
      <c r="VEI169" s="14"/>
      <c r="VEJ169" s="14"/>
      <c r="VEK169" s="14"/>
      <c r="VEL169" s="14"/>
      <c r="VEM169" s="14"/>
      <c r="VEN169" s="14"/>
      <c r="VEO169" s="14"/>
      <c r="VEP169" s="14"/>
      <c r="VEQ169" s="14"/>
      <c r="VER169" s="14"/>
      <c r="VES169" s="14"/>
      <c r="VET169" s="14"/>
      <c r="VEU169" s="14"/>
      <c r="VEV169" s="14"/>
      <c r="VEW169" s="14"/>
      <c r="VEX169" s="14"/>
      <c r="VEY169" s="14"/>
      <c r="VEZ169" s="14"/>
      <c r="VFA169" s="14"/>
      <c r="VFB169" s="14"/>
      <c r="VFC169" s="14"/>
      <c r="VFD169" s="14"/>
      <c r="VFE169" s="14"/>
      <c r="VFF169" s="14"/>
      <c r="VFG169" s="14"/>
      <c r="VFH169" s="14"/>
      <c r="VFI169" s="14"/>
      <c r="VFJ169" s="14"/>
      <c r="VFK169" s="14"/>
      <c r="VFL169" s="14"/>
      <c r="VFM169" s="14"/>
      <c r="VFN169" s="14"/>
      <c r="VFO169" s="14"/>
      <c r="VFP169" s="14"/>
      <c r="VFQ169" s="14"/>
      <c r="VFR169" s="14"/>
      <c r="VFS169" s="14"/>
      <c r="VFT169" s="14"/>
      <c r="VFU169" s="14"/>
      <c r="VFV169" s="14"/>
      <c r="VFW169" s="14"/>
      <c r="VFX169" s="14"/>
      <c r="VFY169" s="14"/>
      <c r="VFZ169" s="14"/>
      <c r="VGA169" s="14"/>
      <c r="VGB169" s="14"/>
      <c r="VGC169" s="14"/>
      <c r="VGD169" s="14"/>
      <c r="VGE169" s="14"/>
      <c r="VGF169" s="14"/>
      <c r="VGG169" s="14"/>
      <c r="VGH169" s="14"/>
      <c r="VGI169" s="14"/>
      <c r="VGJ169" s="14"/>
      <c r="VGK169" s="14"/>
      <c r="VGL169" s="14"/>
      <c r="VGM169" s="14"/>
      <c r="VGN169" s="14"/>
      <c r="VGO169" s="14"/>
      <c r="VGP169" s="14"/>
      <c r="VGQ169" s="14"/>
      <c r="VGR169" s="14"/>
      <c r="VGS169" s="14"/>
      <c r="VGT169" s="14"/>
      <c r="VGU169" s="14"/>
      <c r="VGV169" s="14"/>
      <c r="VGW169" s="14"/>
      <c r="VGX169" s="14"/>
      <c r="VGY169" s="14"/>
      <c r="VGZ169" s="14"/>
      <c r="VHA169" s="14"/>
      <c r="VHB169" s="14"/>
      <c r="VHC169" s="14"/>
      <c r="VHD169" s="14"/>
      <c r="VHE169" s="14"/>
      <c r="VHF169" s="14"/>
      <c r="VHG169" s="14"/>
      <c r="VHH169" s="14"/>
      <c r="VHI169" s="14"/>
      <c r="VHJ169" s="14"/>
      <c r="VHK169" s="14"/>
      <c r="VHL169" s="14"/>
      <c r="VHM169" s="14"/>
      <c r="VHN169" s="14"/>
      <c r="VHO169" s="14"/>
      <c r="VHP169" s="14"/>
      <c r="VHQ169" s="14"/>
      <c r="VHR169" s="14"/>
      <c r="VHS169" s="14"/>
      <c r="VHT169" s="14"/>
      <c r="VHU169" s="14"/>
      <c r="VHV169" s="14"/>
      <c r="VHW169" s="14"/>
      <c r="VHX169" s="14"/>
      <c r="VHY169" s="14"/>
      <c r="VHZ169" s="14"/>
      <c r="VIA169" s="14"/>
      <c r="VIB169" s="14"/>
      <c r="VIC169" s="14"/>
      <c r="VID169" s="14"/>
      <c r="VIE169" s="14"/>
      <c r="VIF169" s="14"/>
      <c r="VIG169" s="14"/>
      <c r="VIH169" s="14"/>
      <c r="VII169" s="14"/>
      <c r="VIJ169" s="14"/>
      <c r="VIK169" s="14"/>
      <c r="VIL169" s="14"/>
      <c r="VIM169" s="14"/>
      <c r="VIN169" s="14"/>
      <c r="VIO169" s="14"/>
      <c r="VIP169" s="14"/>
      <c r="VIQ169" s="14"/>
      <c r="VIR169" s="14"/>
      <c r="VIS169" s="14"/>
      <c r="VIT169" s="14"/>
      <c r="VIU169" s="14"/>
      <c r="VIV169" s="14"/>
      <c r="VIW169" s="14"/>
      <c r="VIX169" s="14"/>
      <c r="VIY169" s="14"/>
      <c r="VIZ169" s="14"/>
      <c r="VJA169" s="14"/>
      <c r="VJB169" s="14"/>
      <c r="VJC169" s="14"/>
      <c r="VJD169" s="14"/>
      <c r="VJE169" s="14"/>
      <c r="VJF169" s="14"/>
      <c r="VJG169" s="14"/>
      <c r="VJH169" s="14"/>
      <c r="VJI169" s="14"/>
      <c r="VJJ169" s="14"/>
      <c r="VJK169" s="14"/>
      <c r="VJL169" s="14"/>
      <c r="VJM169" s="14"/>
      <c r="VJN169" s="14"/>
      <c r="VJO169" s="14"/>
      <c r="VJP169" s="14"/>
      <c r="VJQ169" s="14"/>
      <c r="VJR169" s="14"/>
      <c r="VJS169" s="14"/>
      <c r="VJT169" s="14"/>
      <c r="VJU169" s="14"/>
      <c r="VJV169" s="14"/>
      <c r="VJW169" s="14"/>
      <c r="VJX169" s="14"/>
      <c r="VJY169" s="14"/>
      <c r="VJZ169" s="14"/>
      <c r="VKA169" s="14"/>
      <c r="VKB169" s="14"/>
      <c r="VKC169" s="14"/>
      <c r="VKD169" s="14"/>
      <c r="VKE169" s="14"/>
      <c r="VKF169" s="14"/>
      <c r="VKG169" s="14"/>
      <c r="VKH169" s="14"/>
      <c r="VKI169" s="14"/>
      <c r="VKJ169" s="14"/>
      <c r="VKK169" s="14"/>
      <c r="VKL169" s="14"/>
      <c r="VKM169" s="14"/>
      <c r="VKN169" s="14"/>
      <c r="VKO169" s="14"/>
      <c r="VKP169" s="14"/>
      <c r="VKQ169" s="14"/>
      <c r="VKR169" s="14"/>
      <c r="VKS169" s="14"/>
      <c r="VKT169" s="14"/>
      <c r="VKU169" s="14"/>
      <c r="VKV169" s="14"/>
      <c r="VKW169" s="14"/>
      <c r="VKX169" s="14"/>
      <c r="VKY169" s="14"/>
      <c r="VKZ169" s="14"/>
      <c r="VLA169" s="14"/>
      <c r="VLB169" s="14"/>
      <c r="VLC169" s="14"/>
      <c r="VLD169" s="14"/>
      <c r="VLE169" s="14"/>
      <c r="VLF169" s="14"/>
      <c r="VLG169" s="14"/>
      <c r="VLH169" s="14"/>
      <c r="VLI169" s="14"/>
      <c r="VLJ169" s="14"/>
      <c r="VLK169" s="14"/>
      <c r="VLL169" s="14"/>
      <c r="VLM169" s="14"/>
      <c r="VLN169" s="14"/>
      <c r="VLO169" s="14"/>
      <c r="VLP169" s="14"/>
      <c r="VLQ169" s="14"/>
      <c r="VLR169" s="14"/>
      <c r="VLS169" s="14"/>
      <c r="VLT169" s="14"/>
      <c r="VLU169" s="14"/>
      <c r="VLV169" s="14"/>
      <c r="VLW169" s="14"/>
      <c r="VLX169" s="14"/>
      <c r="VLY169" s="14"/>
      <c r="VLZ169" s="14"/>
      <c r="VMA169" s="14"/>
      <c r="VMB169" s="14"/>
      <c r="VMC169" s="14"/>
      <c r="VMD169" s="14"/>
      <c r="VME169" s="14"/>
      <c r="VMF169" s="14"/>
      <c r="VMG169" s="14"/>
      <c r="VMH169" s="14"/>
      <c r="VMI169" s="14"/>
      <c r="VMJ169" s="14"/>
      <c r="VMK169" s="14"/>
      <c r="VML169" s="14"/>
      <c r="VMM169" s="14"/>
      <c r="VMN169" s="14"/>
      <c r="VMO169" s="14"/>
      <c r="VMP169" s="14"/>
      <c r="VMQ169" s="14"/>
      <c r="VMR169" s="14"/>
      <c r="VMS169" s="14"/>
      <c r="VMT169" s="14"/>
      <c r="VMU169" s="14"/>
      <c r="VMV169" s="14"/>
      <c r="VMW169" s="14"/>
      <c r="VMX169" s="14"/>
      <c r="VMY169" s="14"/>
      <c r="VMZ169" s="14"/>
      <c r="VNA169" s="14"/>
      <c r="VNB169" s="14"/>
      <c r="VNC169" s="14"/>
      <c r="VND169" s="14"/>
      <c r="VNE169" s="14"/>
      <c r="VNF169" s="14"/>
      <c r="VNG169" s="14"/>
      <c r="VNH169" s="14"/>
      <c r="VNI169" s="14"/>
      <c r="VNJ169" s="14"/>
      <c r="VNK169" s="14"/>
      <c r="VNL169" s="14"/>
      <c r="VNM169" s="14"/>
      <c r="VNN169" s="14"/>
      <c r="VNO169" s="14"/>
      <c r="VNP169" s="14"/>
      <c r="VNQ169" s="14"/>
      <c r="VNR169" s="14"/>
      <c r="VNS169" s="14"/>
      <c r="VNT169" s="14"/>
      <c r="VNU169" s="14"/>
      <c r="VNV169" s="14"/>
      <c r="VNW169" s="14"/>
      <c r="VNX169" s="14"/>
      <c r="VNY169" s="14"/>
      <c r="VNZ169" s="14"/>
      <c r="VOA169" s="14"/>
      <c r="VOB169" s="14"/>
      <c r="VOC169" s="14"/>
      <c r="VOD169" s="14"/>
      <c r="VOE169" s="14"/>
      <c r="VOF169" s="14"/>
      <c r="VOG169" s="14"/>
      <c r="VOH169" s="14"/>
      <c r="VOI169" s="14"/>
      <c r="VOJ169" s="14"/>
      <c r="VOK169" s="14"/>
      <c r="VOL169" s="14"/>
      <c r="VOM169" s="14"/>
      <c r="VON169" s="14"/>
      <c r="VOO169" s="14"/>
      <c r="VOP169" s="14"/>
      <c r="VOQ169" s="14"/>
      <c r="VOR169" s="14"/>
      <c r="VOS169" s="14"/>
      <c r="VOT169" s="14"/>
      <c r="VOU169" s="14"/>
      <c r="VOV169" s="14"/>
      <c r="VOW169" s="14"/>
      <c r="VOX169" s="14"/>
      <c r="VOY169" s="14"/>
      <c r="VOZ169" s="14"/>
      <c r="VPA169" s="14"/>
      <c r="VPB169" s="14"/>
      <c r="VPC169" s="14"/>
      <c r="VPD169" s="14"/>
      <c r="VPE169" s="14"/>
      <c r="VPF169" s="14"/>
      <c r="VPG169" s="14"/>
      <c r="VPH169" s="14"/>
      <c r="VPI169" s="14"/>
      <c r="VPJ169" s="14"/>
      <c r="VPK169" s="14"/>
      <c r="VPL169" s="14"/>
      <c r="VPM169" s="14"/>
      <c r="VPN169" s="14"/>
      <c r="VPO169" s="14"/>
      <c r="VPP169" s="14"/>
      <c r="VPQ169" s="14"/>
      <c r="VPR169" s="14"/>
      <c r="VPS169" s="14"/>
      <c r="VPT169" s="14"/>
      <c r="VPU169" s="14"/>
      <c r="VPV169" s="14"/>
      <c r="VPW169" s="14"/>
      <c r="VPX169" s="14"/>
      <c r="VPY169" s="14"/>
      <c r="VPZ169" s="14"/>
      <c r="VQA169" s="14"/>
      <c r="VQB169" s="14"/>
      <c r="VQC169" s="14"/>
      <c r="VQD169" s="14"/>
      <c r="VQE169" s="14"/>
      <c r="VQF169" s="14"/>
      <c r="VQG169" s="14"/>
      <c r="VQH169" s="14"/>
      <c r="VQI169" s="14"/>
      <c r="VQJ169" s="14"/>
      <c r="VQK169" s="14"/>
      <c r="VQL169" s="14"/>
      <c r="VQM169" s="14"/>
      <c r="VQN169" s="14"/>
      <c r="VQO169" s="14"/>
      <c r="VQP169" s="14"/>
      <c r="VQQ169" s="14"/>
      <c r="VQR169" s="14"/>
      <c r="VQS169" s="14"/>
      <c r="VQT169" s="14"/>
      <c r="VQU169" s="14"/>
      <c r="VQV169" s="14"/>
      <c r="VQW169" s="14"/>
      <c r="VQX169" s="14"/>
      <c r="VQY169" s="14"/>
      <c r="VQZ169" s="14"/>
      <c r="VRA169" s="14"/>
      <c r="VRB169" s="14"/>
      <c r="VRC169" s="14"/>
      <c r="VRD169" s="14"/>
      <c r="VRE169" s="14"/>
      <c r="VRF169" s="14"/>
      <c r="VRG169" s="14"/>
      <c r="VRH169" s="14"/>
      <c r="VRI169" s="14"/>
      <c r="VRJ169" s="14"/>
      <c r="VRK169" s="14"/>
      <c r="VRL169" s="14"/>
      <c r="VRM169" s="14"/>
      <c r="VRN169" s="14"/>
      <c r="VRO169" s="14"/>
      <c r="VRP169" s="14"/>
      <c r="VRQ169" s="14"/>
      <c r="VRR169" s="14"/>
      <c r="VRS169" s="14"/>
      <c r="VRT169" s="14"/>
      <c r="VRU169" s="14"/>
      <c r="VRV169" s="14"/>
      <c r="VRW169" s="14"/>
      <c r="VRX169" s="14"/>
      <c r="VRY169" s="14"/>
      <c r="VRZ169" s="14"/>
      <c r="VSA169" s="14"/>
      <c r="VSB169" s="14"/>
      <c r="VSC169" s="14"/>
      <c r="VSD169" s="14"/>
      <c r="VSE169" s="14"/>
      <c r="VSF169" s="14"/>
      <c r="VSG169" s="14"/>
      <c r="VSH169" s="14"/>
      <c r="VSI169" s="14"/>
      <c r="VSJ169" s="14"/>
      <c r="VSK169" s="14"/>
      <c r="VSL169" s="14"/>
      <c r="VSM169" s="14"/>
      <c r="VSN169" s="14"/>
      <c r="VSO169" s="14"/>
      <c r="VSP169" s="14"/>
      <c r="VSQ169" s="14"/>
      <c r="VSR169" s="14"/>
      <c r="VSS169" s="14"/>
      <c r="VST169" s="14"/>
      <c r="VSU169" s="14"/>
      <c r="VSV169" s="14"/>
      <c r="VSW169" s="14"/>
      <c r="VSX169" s="14"/>
      <c r="VSY169" s="14"/>
      <c r="VSZ169" s="14"/>
      <c r="VTA169" s="14"/>
      <c r="VTB169" s="14"/>
      <c r="VTC169" s="14"/>
      <c r="VTD169" s="14"/>
      <c r="VTE169" s="14"/>
      <c r="VTF169" s="14"/>
      <c r="VTG169" s="14"/>
      <c r="VTH169" s="14"/>
      <c r="VTI169" s="14"/>
      <c r="VTJ169" s="14"/>
      <c r="VTK169" s="14"/>
      <c r="VTL169" s="14"/>
      <c r="VTM169" s="14"/>
      <c r="VTN169" s="14"/>
      <c r="VTO169" s="14"/>
      <c r="VTP169" s="14"/>
      <c r="VTQ169" s="14"/>
      <c r="VTR169" s="14"/>
      <c r="VTS169" s="14"/>
      <c r="VTT169" s="14"/>
      <c r="VTU169" s="14"/>
      <c r="VTV169" s="14"/>
      <c r="VTW169" s="14"/>
      <c r="VTX169" s="14"/>
      <c r="VTY169" s="14"/>
      <c r="VTZ169" s="14"/>
      <c r="VUA169" s="14"/>
      <c r="VUB169" s="14"/>
      <c r="VUC169" s="14"/>
      <c r="VUD169" s="14"/>
      <c r="VUE169" s="14"/>
      <c r="VUF169" s="14"/>
      <c r="VUG169" s="14"/>
      <c r="VUH169" s="14"/>
      <c r="VUI169" s="14"/>
      <c r="VUJ169" s="14"/>
      <c r="VUK169" s="14"/>
      <c r="VUL169" s="14"/>
      <c r="VUM169" s="14"/>
      <c r="VUN169" s="14"/>
      <c r="VUO169" s="14"/>
      <c r="VUP169" s="14"/>
      <c r="VUQ169" s="14"/>
      <c r="VUR169" s="14"/>
      <c r="VUS169" s="14"/>
      <c r="VUT169" s="14"/>
      <c r="VUU169" s="14"/>
      <c r="VUV169" s="14"/>
      <c r="VUW169" s="14"/>
      <c r="VUX169" s="14"/>
      <c r="VUY169" s="14"/>
      <c r="VUZ169" s="14"/>
      <c r="VVA169" s="14"/>
      <c r="VVB169" s="14"/>
      <c r="VVC169" s="14"/>
      <c r="VVD169" s="14"/>
      <c r="VVE169" s="14"/>
      <c r="VVF169" s="14"/>
      <c r="VVG169" s="14"/>
      <c r="VVH169" s="14"/>
      <c r="VVI169" s="14"/>
      <c r="VVJ169" s="14"/>
      <c r="VVK169" s="14"/>
      <c r="VVL169" s="14"/>
      <c r="VVM169" s="14"/>
      <c r="VVN169" s="14"/>
      <c r="VVO169" s="14"/>
      <c r="VVP169" s="14"/>
      <c r="VVQ169" s="14"/>
      <c r="VVR169" s="14"/>
      <c r="VVS169" s="14"/>
      <c r="VVT169" s="14"/>
      <c r="VVU169" s="14"/>
      <c r="VVV169" s="14"/>
      <c r="VVW169" s="14"/>
      <c r="VVX169" s="14"/>
      <c r="VVY169" s="14"/>
      <c r="VVZ169" s="14"/>
      <c r="VWA169" s="14"/>
      <c r="VWB169" s="14"/>
      <c r="VWC169" s="14"/>
      <c r="VWD169" s="14"/>
      <c r="VWE169" s="14"/>
      <c r="VWF169" s="14"/>
      <c r="VWG169" s="14"/>
      <c r="VWH169" s="14"/>
      <c r="VWI169" s="14"/>
      <c r="VWJ169" s="14"/>
      <c r="VWK169" s="14"/>
      <c r="VWL169" s="14"/>
      <c r="VWM169" s="14"/>
      <c r="VWN169" s="14"/>
      <c r="VWO169" s="14"/>
      <c r="VWP169" s="14"/>
      <c r="VWQ169" s="14"/>
      <c r="VWR169" s="14"/>
      <c r="VWS169" s="14"/>
      <c r="VWT169" s="14"/>
      <c r="VWU169" s="14"/>
      <c r="VWV169" s="14"/>
      <c r="VWW169" s="14"/>
      <c r="VWX169" s="14"/>
      <c r="VWY169" s="14"/>
      <c r="VWZ169" s="14"/>
      <c r="VXA169" s="14"/>
      <c r="VXB169" s="14"/>
      <c r="VXC169" s="14"/>
      <c r="VXD169" s="14"/>
      <c r="VXE169" s="14"/>
      <c r="VXF169" s="14"/>
      <c r="VXG169" s="14"/>
      <c r="VXH169" s="14"/>
      <c r="VXI169" s="14"/>
      <c r="VXJ169" s="14"/>
      <c r="VXK169" s="14"/>
      <c r="VXL169" s="14"/>
      <c r="VXM169" s="14"/>
      <c r="VXN169" s="14"/>
      <c r="VXO169" s="14"/>
      <c r="VXP169" s="14"/>
      <c r="VXQ169" s="14"/>
      <c r="VXR169" s="14"/>
      <c r="VXS169" s="14"/>
      <c r="VXT169" s="14"/>
      <c r="VXU169" s="14"/>
      <c r="VXV169" s="14"/>
      <c r="VXW169" s="14"/>
      <c r="VXX169" s="14"/>
      <c r="VXY169" s="14"/>
      <c r="VXZ169" s="14"/>
      <c r="VYA169" s="14"/>
      <c r="VYB169" s="14"/>
      <c r="VYC169" s="14"/>
      <c r="VYD169" s="14"/>
      <c r="VYE169" s="14"/>
      <c r="VYF169" s="14"/>
      <c r="VYG169" s="14"/>
      <c r="VYH169" s="14"/>
      <c r="VYI169" s="14"/>
      <c r="VYJ169" s="14"/>
      <c r="VYK169" s="14"/>
      <c r="VYL169" s="14"/>
      <c r="VYM169" s="14"/>
      <c r="VYN169" s="14"/>
      <c r="VYO169" s="14"/>
      <c r="VYP169" s="14"/>
      <c r="VYQ169" s="14"/>
      <c r="VYR169" s="14"/>
      <c r="VYS169" s="14"/>
      <c r="VYT169" s="14"/>
      <c r="VYU169" s="14"/>
      <c r="VYV169" s="14"/>
      <c r="VYW169" s="14"/>
      <c r="VYX169" s="14"/>
      <c r="VYY169" s="14"/>
      <c r="VYZ169" s="14"/>
      <c r="VZA169" s="14"/>
      <c r="VZB169" s="14"/>
      <c r="VZC169" s="14"/>
      <c r="VZD169" s="14"/>
      <c r="VZE169" s="14"/>
      <c r="VZF169" s="14"/>
      <c r="VZG169" s="14"/>
      <c r="VZH169" s="14"/>
      <c r="VZI169" s="14"/>
      <c r="VZJ169" s="14"/>
      <c r="VZK169" s="14"/>
      <c r="VZL169" s="14"/>
      <c r="VZM169" s="14"/>
      <c r="VZN169" s="14"/>
      <c r="VZO169" s="14"/>
      <c r="VZP169" s="14"/>
      <c r="VZQ169" s="14"/>
      <c r="VZR169" s="14"/>
      <c r="VZS169" s="14"/>
      <c r="VZT169" s="14"/>
      <c r="VZU169" s="14"/>
      <c r="VZV169" s="14"/>
      <c r="VZW169" s="14"/>
      <c r="VZX169" s="14"/>
      <c r="VZY169" s="14"/>
      <c r="VZZ169" s="14"/>
      <c r="WAA169" s="14"/>
      <c r="WAB169" s="14"/>
      <c r="WAC169" s="14"/>
      <c r="WAD169" s="14"/>
      <c r="WAE169" s="14"/>
      <c r="WAF169" s="14"/>
      <c r="WAG169" s="14"/>
      <c r="WAH169" s="14"/>
      <c r="WAI169" s="14"/>
      <c r="WAJ169" s="14"/>
      <c r="WAK169" s="14"/>
      <c r="WAL169" s="14"/>
      <c r="WAM169" s="14"/>
      <c r="WAN169" s="14"/>
      <c r="WAO169" s="14"/>
      <c r="WAP169" s="14"/>
      <c r="WAQ169" s="14"/>
      <c r="WAR169" s="14"/>
      <c r="WAS169" s="14"/>
      <c r="WAT169" s="14"/>
      <c r="WAU169" s="14"/>
      <c r="WAV169" s="14"/>
      <c r="WAW169" s="14"/>
      <c r="WAX169" s="14"/>
      <c r="WAY169" s="14"/>
      <c r="WAZ169" s="14"/>
      <c r="WBA169" s="14"/>
      <c r="WBB169" s="14"/>
      <c r="WBC169" s="14"/>
      <c r="WBD169" s="14"/>
      <c r="WBE169" s="14"/>
      <c r="WBF169" s="14"/>
      <c r="WBG169" s="14"/>
      <c r="WBH169" s="14"/>
      <c r="WBI169" s="14"/>
      <c r="WBJ169" s="14"/>
      <c r="WBK169" s="14"/>
      <c r="WBL169" s="14"/>
      <c r="WBM169" s="14"/>
      <c r="WBN169" s="14"/>
      <c r="WBO169" s="14"/>
      <c r="WBP169" s="14"/>
      <c r="WBQ169" s="14"/>
      <c r="WBR169" s="14"/>
      <c r="WBS169" s="14"/>
      <c r="WBT169" s="14"/>
      <c r="WBU169" s="14"/>
      <c r="WBV169" s="14"/>
      <c r="WBW169" s="14"/>
      <c r="WBX169" s="14"/>
      <c r="WBY169" s="14"/>
      <c r="WBZ169" s="14"/>
      <c r="WCA169" s="14"/>
      <c r="WCB169" s="14"/>
      <c r="WCC169" s="14"/>
      <c r="WCD169" s="14"/>
      <c r="WCE169" s="14"/>
      <c r="WCF169" s="14"/>
      <c r="WCG169" s="14"/>
      <c r="WCH169" s="14"/>
      <c r="WCI169" s="14"/>
      <c r="WCJ169" s="14"/>
      <c r="WCK169" s="14"/>
      <c r="WCL169" s="14"/>
      <c r="WCM169" s="14"/>
      <c r="WCN169" s="14"/>
      <c r="WCO169" s="14"/>
      <c r="WCP169" s="14"/>
      <c r="WCQ169" s="14"/>
      <c r="WCR169" s="14"/>
      <c r="WCS169" s="14"/>
      <c r="WCT169" s="14"/>
      <c r="WCU169" s="14"/>
      <c r="WCV169" s="14"/>
      <c r="WCW169" s="14"/>
      <c r="WCX169" s="14"/>
      <c r="WCY169" s="14"/>
      <c r="WCZ169" s="14"/>
      <c r="WDA169" s="14"/>
      <c r="WDB169" s="14"/>
      <c r="WDC169" s="14"/>
      <c r="WDD169" s="14"/>
      <c r="WDE169" s="14"/>
      <c r="WDF169" s="14"/>
      <c r="WDG169" s="14"/>
      <c r="WDH169" s="14"/>
      <c r="WDI169" s="14"/>
      <c r="WDJ169" s="14"/>
      <c r="WDK169" s="14"/>
      <c r="WDL169" s="14"/>
      <c r="WDM169" s="14"/>
      <c r="WDN169" s="14"/>
      <c r="WDO169" s="14"/>
      <c r="WDP169" s="14"/>
      <c r="WDQ169" s="14"/>
      <c r="WDR169" s="14"/>
      <c r="WDS169" s="14"/>
      <c r="WDT169" s="14"/>
      <c r="WDU169" s="14"/>
      <c r="WDV169" s="14"/>
      <c r="WDW169" s="14"/>
      <c r="WDX169" s="14"/>
      <c r="WDY169" s="14"/>
      <c r="WDZ169" s="14"/>
      <c r="WEA169" s="14"/>
      <c r="WEB169" s="14"/>
      <c r="WEC169" s="14"/>
      <c r="WED169" s="14"/>
      <c r="WEE169" s="14"/>
      <c r="WEF169" s="14"/>
      <c r="WEG169" s="14"/>
      <c r="WEH169" s="14"/>
      <c r="WEI169" s="14"/>
      <c r="WEJ169" s="14"/>
      <c r="WEK169" s="14"/>
      <c r="WEL169" s="14"/>
      <c r="WEM169" s="14"/>
      <c r="WEN169" s="14"/>
      <c r="WEO169" s="14"/>
      <c r="WEP169" s="14"/>
      <c r="WEQ169" s="14"/>
      <c r="WER169" s="14"/>
      <c r="WES169" s="14"/>
      <c r="WET169" s="14"/>
      <c r="WEU169" s="14"/>
      <c r="WEV169" s="14"/>
      <c r="WEW169" s="14"/>
      <c r="WEX169" s="14"/>
      <c r="WEY169" s="14"/>
      <c r="WEZ169" s="14"/>
      <c r="WFA169" s="14"/>
      <c r="WFB169" s="14"/>
      <c r="WFC169" s="14"/>
      <c r="WFD169" s="14"/>
      <c r="WFE169" s="14"/>
      <c r="WFF169" s="14"/>
      <c r="WFG169" s="14"/>
      <c r="WFH169" s="14"/>
      <c r="WFI169" s="14"/>
      <c r="WFJ169" s="14"/>
      <c r="WFK169" s="14"/>
      <c r="WFL169" s="14"/>
      <c r="WFM169" s="14"/>
      <c r="WFN169" s="14"/>
      <c r="WFO169" s="14"/>
      <c r="WFP169" s="14"/>
      <c r="WFQ169" s="14"/>
      <c r="WFR169" s="14"/>
      <c r="WFS169" s="14"/>
      <c r="WFT169" s="14"/>
      <c r="WFU169" s="14"/>
      <c r="WFV169" s="14"/>
      <c r="WFW169" s="14"/>
      <c r="WFX169" s="14"/>
      <c r="WFY169" s="14"/>
      <c r="WFZ169" s="14"/>
      <c r="WGA169" s="14"/>
      <c r="WGB169" s="14"/>
      <c r="WGC169" s="14"/>
      <c r="WGD169" s="14"/>
      <c r="WGE169" s="14"/>
      <c r="WGF169" s="14"/>
      <c r="WGG169" s="14"/>
      <c r="WGH169" s="14"/>
      <c r="WGI169" s="14"/>
      <c r="WGJ169" s="14"/>
      <c r="WGK169" s="14"/>
      <c r="WGL169" s="14"/>
      <c r="WGM169" s="14"/>
      <c r="WGN169" s="14"/>
      <c r="WGO169" s="14"/>
      <c r="WGP169" s="14"/>
      <c r="WGQ169" s="14"/>
      <c r="WGR169" s="14"/>
      <c r="WGS169" s="14"/>
      <c r="WGT169" s="14"/>
      <c r="WGU169" s="14"/>
      <c r="WGV169" s="14"/>
      <c r="WGW169" s="14"/>
      <c r="WGX169" s="14"/>
      <c r="WGY169" s="14"/>
      <c r="WGZ169" s="14"/>
      <c r="WHA169" s="14"/>
      <c r="WHB169" s="14"/>
      <c r="WHC169" s="14"/>
      <c r="WHD169" s="14"/>
      <c r="WHE169" s="14"/>
      <c r="WHF169" s="14"/>
      <c r="WHG169" s="14"/>
      <c r="WHH169" s="14"/>
      <c r="WHI169" s="14"/>
      <c r="WHJ169" s="14"/>
      <c r="WHK169" s="14"/>
      <c r="WHL169" s="14"/>
      <c r="WHM169" s="14"/>
      <c r="WHN169" s="14"/>
      <c r="WHO169" s="14"/>
      <c r="WHP169" s="14"/>
      <c r="WHQ169" s="14"/>
      <c r="WHR169" s="14"/>
      <c r="WHS169" s="14"/>
      <c r="WHT169" s="14"/>
      <c r="WHU169" s="14"/>
      <c r="WHV169" s="14"/>
      <c r="WHW169" s="14"/>
      <c r="WHX169" s="14"/>
      <c r="WHY169" s="14"/>
      <c r="WHZ169" s="14"/>
      <c r="WIA169" s="14"/>
      <c r="WIB169" s="14"/>
      <c r="WIC169" s="14"/>
      <c r="WID169" s="14"/>
      <c r="WIE169" s="14"/>
      <c r="WIF169" s="14"/>
      <c r="WIG169" s="14"/>
      <c r="WIH169" s="14"/>
      <c r="WII169" s="14"/>
      <c r="WIJ169" s="14"/>
      <c r="WIK169" s="14"/>
      <c r="WIL169" s="14"/>
      <c r="WIM169" s="14"/>
      <c r="WIN169" s="14"/>
      <c r="WIO169" s="14"/>
      <c r="WIP169" s="14"/>
      <c r="WIQ169" s="14"/>
      <c r="WIR169" s="14"/>
      <c r="WIS169" s="14"/>
      <c r="WIT169" s="14"/>
      <c r="WIU169" s="14"/>
      <c r="WIV169" s="14"/>
      <c r="WIW169" s="14"/>
      <c r="WIX169" s="14"/>
      <c r="WIY169" s="14"/>
      <c r="WIZ169" s="14"/>
      <c r="WJA169" s="14"/>
      <c r="WJB169" s="14"/>
      <c r="WJC169" s="14"/>
      <c r="WJD169" s="14"/>
      <c r="WJE169" s="14"/>
      <c r="WJF169" s="14"/>
      <c r="WJG169" s="14"/>
      <c r="WJH169" s="14"/>
      <c r="WJI169" s="14"/>
      <c r="WJJ169" s="14"/>
      <c r="WJK169" s="14"/>
      <c r="WJL169" s="14"/>
      <c r="WJM169" s="14"/>
      <c r="WJN169" s="14"/>
      <c r="WJO169" s="14"/>
      <c r="WJP169" s="14"/>
      <c r="WJQ169" s="14"/>
      <c r="WJR169" s="14"/>
      <c r="WJS169" s="14"/>
      <c r="WJT169" s="14"/>
      <c r="WJU169" s="14"/>
      <c r="WJV169" s="14"/>
      <c r="WJW169" s="14"/>
      <c r="WJX169" s="14"/>
      <c r="WJY169" s="14"/>
      <c r="WJZ169" s="14"/>
      <c r="WKA169" s="14"/>
      <c r="WKB169" s="14"/>
      <c r="WKC169" s="14"/>
      <c r="WKD169" s="14"/>
      <c r="WKE169" s="14"/>
      <c r="WKF169" s="14"/>
      <c r="WKG169" s="14"/>
      <c r="WKH169" s="14"/>
      <c r="WKI169" s="14"/>
      <c r="WKJ169" s="14"/>
      <c r="WKK169" s="14"/>
      <c r="WKL169" s="14"/>
      <c r="WKM169" s="14"/>
      <c r="WKN169" s="14"/>
      <c r="WKO169" s="14"/>
      <c r="WKP169" s="14"/>
      <c r="WKQ169" s="14"/>
      <c r="WKR169" s="14"/>
      <c r="WKS169" s="14"/>
      <c r="WKT169" s="14"/>
      <c r="WKU169" s="14"/>
      <c r="WKV169" s="14"/>
      <c r="WKW169" s="14"/>
      <c r="WKX169" s="14"/>
      <c r="WKY169" s="14"/>
      <c r="WKZ169" s="14"/>
      <c r="WLA169" s="14"/>
      <c r="WLB169" s="14"/>
      <c r="WLC169" s="14"/>
      <c r="WLD169" s="14"/>
      <c r="WLE169" s="14"/>
      <c r="WLF169" s="14"/>
      <c r="WLG169" s="14"/>
      <c r="WLH169" s="14"/>
      <c r="WLI169" s="14"/>
      <c r="WLJ169" s="14"/>
      <c r="WLK169" s="14"/>
      <c r="WLL169" s="14"/>
      <c r="WLM169" s="14"/>
      <c r="WLN169" s="14"/>
      <c r="WLO169" s="14"/>
      <c r="WLP169" s="14"/>
      <c r="WLQ169" s="14"/>
      <c r="WLR169" s="14"/>
      <c r="WLS169" s="14"/>
      <c r="WLT169" s="14"/>
      <c r="WLU169" s="14"/>
      <c r="WLV169" s="14"/>
      <c r="WLW169" s="14"/>
      <c r="WLX169" s="14"/>
      <c r="WLY169" s="14"/>
      <c r="WLZ169" s="14"/>
      <c r="WMA169" s="14"/>
      <c r="WMB169" s="14"/>
      <c r="WMC169" s="14"/>
      <c r="WMD169" s="14"/>
      <c r="WME169" s="14"/>
      <c r="WMF169" s="14"/>
      <c r="WMG169" s="14"/>
      <c r="WMH169" s="14"/>
      <c r="WMI169" s="14"/>
      <c r="WMJ169" s="14"/>
      <c r="WMK169" s="14"/>
      <c r="WML169" s="14"/>
      <c r="WMM169" s="14"/>
      <c r="WMN169" s="14"/>
      <c r="WMO169" s="14"/>
      <c r="WMP169" s="14"/>
      <c r="WMQ169" s="14"/>
      <c r="WMR169" s="14"/>
      <c r="WMS169" s="14"/>
      <c r="WMT169" s="14"/>
      <c r="WMU169" s="14"/>
      <c r="WMV169" s="14"/>
      <c r="WMW169" s="14"/>
      <c r="WMX169" s="14"/>
      <c r="WMY169" s="14"/>
      <c r="WMZ169" s="14"/>
      <c r="WNA169" s="14"/>
      <c r="WNB169" s="14"/>
      <c r="WNC169" s="14"/>
      <c r="WND169" s="14"/>
      <c r="WNE169" s="14"/>
      <c r="WNF169" s="14"/>
      <c r="WNG169" s="14"/>
      <c r="WNH169" s="14"/>
      <c r="WNI169" s="14"/>
      <c r="WNJ169" s="14"/>
      <c r="WNK169" s="14"/>
      <c r="WNL169" s="14"/>
      <c r="WNM169" s="14"/>
      <c r="WNN169" s="14"/>
      <c r="WNO169" s="14"/>
      <c r="WNP169" s="14"/>
      <c r="WNQ169" s="14"/>
      <c r="WNR169" s="14"/>
      <c r="WNS169" s="14"/>
      <c r="WNT169" s="14"/>
      <c r="WNU169" s="14"/>
      <c r="WNV169" s="14"/>
      <c r="WNW169" s="14"/>
      <c r="WNX169" s="14"/>
      <c r="WNY169" s="14"/>
      <c r="WNZ169" s="14"/>
      <c r="WOA169" s="14"/>
      <c r="WOB169" s="14"/>
      <c r="WOC169" s="14"/>
      <c r="WOD169" s="14"/>
      <c r="WOE169" s="14"/>
      <c r="WOF169" s="14"/>
      <c r="WOG169" s="14"/>
      <c r="WOH169" s="14"/>
      <c r="WOI169" s="14"/>
      <c r="WOJ169" s="14"/>
      <c r="WOK169" s="14"/>
      <c r="WOL169" s="14"/>
      <c r="WOM169" s="14"/>
      <c r="WON169" s="14"/>
      <c r="WOO169" s="14"/>
      <c r="WOP169" s="14"/>
      <c r="WOQ169" s="14"/>
      <c r="WOR169" s="14"/>
      <c r="WOS169" s="14"/>
      <c r="WOT169" s="14"/>
      <c r="WOU169" s="14"/>
      <c r="WOV169" s="14"/>
      <c r="WOW169" s="14"/>
      <c r="WOX169" s="14"/>
      <c r="WOY169" s="14"/>
      <c r="WOZ169" s="14"/>
      <c r="WPA169" s="14"/>
      <c r="WPB169" s="14"/>
      <c r="WPC169" s="14"/>
      <c r="WPD169" s="14"/>
      <c r="WPE169" s="14"/>
      <c r="WPF169" s="14"/>
      <c r="WPG169" s="14"/>
      <c r="WPH169" s="14"/>
      <c r="WPI169" s="14"/>
      <c r="WPJ169" s="14"/>
      <c r="WPK169" s="14"/>
      <c r="WPL169" s="14"/>
      <c r="WPM169" s="14"/>
      <c r="WPN169" s="14"/>
      <c r="WPO169" s="14"/>
      <c r="WPP169" s="14"/>
      <c r="WPQ169" s="14"/>
      <c r="WPR169" s="14"/>
      <c r="WPS169" s="14"/>
      <c r="WPT169" s="14"/>
      <c r="WPU169" s="14"/>
      <c r="WPV169" s="14"/>
      <c r="WPW169" s="14"/>
      <c r="WPX169" s="14"/>
      <c r="WPY169" s="14"/>
      <c r="WPZ169" s="14"/>
      <c r="WQA169" s="14"/>
      <c r="WQB169" s="14"/>
      <c r="WQC169" s="14"/>
      <c r="WQD169" s="14"/>
      <c r="WQE169" s="14"/>
      <c r="WQF169" s="14"/>
      <c r="WQG169" s="14"/>
      <c r="WQH169" s="14"/>
      <c r="WQI169" s="14"/>
      <c r="WQJ169" s="14"/>
      <c r="WQK169" s="14"/>
      <c r="WQL169" s="14"/>
      <c r="WQM169" s="14"/>
      <c r="WQN169" s="14"/>
      <c r="WQO169" s="14"/>
      <c r="WQP169" s="14"/>
      <c r="WQQ169" s="14"/>
      <c r="WQR169" s="14"/>
      <c r="WQS169" s="14"/>
      <c r="WQT169" s="14"/>
      <c r="WQU169" s="14"/>
      <c r="WQV169" s="14"/>
      <c r="WQW169" s="14"/>
      <c r="WQX169" s="14"/>
      <c r="WQY169" s="14"/>
      <c r="WQZ169" s="14"/>
      <c r="WRA169" s="14"/>
      <c r="WRB169" s="14"/>
      <c r="WRC169" s="14"/>
      <c r="WRD169" s="14"/>
      <c r="WRE169" s="14"/>
      <c r="WRF169" s="14"/>
      <c r="WRG169" s="14"/>
      <c r="WRH169" s="14"/>
      <c r="WRI169" s="14"/>
      <c r="WRJ169" s="14"/>
      <c r="WRK169" s="14"/>
      <c r="WRL169" s="14"/>
      <c r="WRM169" s="14"/>
      <c r="WRN169" s="14"/>
      <c r="WRO169" s="14"/>
      <c r="WRP169" s="14"/>
      <c r="WRQ169" s="14"/>
      <c r="WRR169" s="14"/>
      <c r="WRS169" s="14"/>
      <c r="WRT169" s="14"/>
      <c r="WRU169" s="14"/>
      <c r="WRV169" s="14"/>
      <c r="WRW169" s="14"/>
      <c r="WRX169" s="14"/>
      <c r="WRY169" s="14"/>
      <c r="WRZ169" s="14"/>
      <c r="WSA169" s="14"/>
      <c r="WSB169" s="14"/>
      <c r="WSC169" s="14"/>
      <c r="WSD169" s="14"/>
      <c r="WSE169" s="14"/>
      <c r="WSF169" s="14"/>
      <c r="WSG169" s="14"/>
      <c r="WSH169" s="14"/>
      <c r="WSI169" s="14"/>
      <c r="WSJ169" s="14"/>
      <c r="WSK169" s="14"/>
      <c r="WSL169" s="14"/>
      <c r="WSM169" s="14"/>
      <c r="WSN169" s="14"/>
      <c r="WSO169" s="14"/>
      <c r="WSP169" s="14"/>
      <c r="WSQ169" s="14"/>
      <c r="WSR169" s="14"/>
      <c r="WSS169" s="14"/>
      <c r="WST169" s="14"/>
      <c r="WSU169" s="14"/>
      <c r="WSV169" s="14"/>
      <c r="WSW169" s="14"/>
      <c r="WSX169" s="14"/>
      <c r="WSY169" s="14"/>
      <c r="WSZ169" s="14"/>
      <c r="WTA169" s="14"/>
      <c r="WTB169" s="14"/>
      <c r="WTC169" s="14"/>
      <c r="WTD169" s="14"/>
      <c r="WTE169" s="14"/>
      <c r="WTF169" s="14"/>
      <c r="WTG169" s="14"/>
      <c r="WTH169" s="14"/>
      <c r="WTI169" s="14"/>
      <c r="WTJ169" s="14"/>
      <c r="WTK169" s="14"/>
      <c r="WTL169" s="14"/>
      <c r="WTM169" s="14"/>
      <c r="WTN169" s="14"/>
      <c r="WTO169" s="14"/>
      <c r="WTP169" s="14"/>
      <c r="WTQ169" s="14"/>
      <c r="WTR169" s="14"/>
      <c r="WTS169" s="14"/>
      <c r="WTT169" s="14"/>
      <c r="WTU169" s="14"/>
      <c r="WTV169" s="14"/>
      <c r="WTW169" s="14"/>
      <c r="WTX169" s="14"/>
      <c r="WTY169" s="14"/>
      <c r="WTZ169" s="14"/>
      <c r="WUA169" s="14"/>
      <c r="WUB169" s="14"/>
      <c r="WUC169" s="14"/>
      <c r="WUD169" s="14"/>
      <c r="WUE169" s="14"/>
      <c r="WUF169" s="14"/>
      <c r="WUG169" s="14"/>
      <c r="WUH169" s="14"/>
      <c r="WUI169" s="14"/>
      <c r="WUJ169" s="14"/>
      <c r="WUK169" s="14"/>
      <c r="WUL169" s="14"/>
      <c r="WUM169" s="14"/>
      <c r="WUN169" s="14"/>
      <c r="WUO169" s="14"/>
      <c r="WUP169" s="14"/>
      <c r="WUQ169" s="14"/>
      <c r="WUR169" s="14"/>
      <c r="WUS169" s="14"/>
      <c r="WUT169" s="14"/>
      <c r="WUU169" s="14"/>
      <c r="WUV169" s="14"/>
      <c r="WUW169" s="14"/>
      <c r="WUX169" s="14"/>
      <c r="WUY169" s="14"/>
      <c r="WUZ169" s="14"/>
      <c r="WVA169" s="14"/>
      <c r="WVB169" s="14"/>
      <c r="WVC169" s="14"/>
      <c r="WVD169" s="14"/>
      <c r="WVE169" s="14"/>
      <c r="WVF169" s="14"/>
      <c r="WVG169" s="14"/>
      <c r="WVH169" s="14"/>
      <c r="WVI169" s="14"/>
      <c r="WVJ169" s="14"/>
      <c r="WVK169" s="14"/>
      <c r="WVL169" s="14"/>
      <c r="WVM169" s="14"/>
      <c r="WVN169" s="14"/>
      <c r="WVO169" s="14"/>
      <c r="WVP169" s="14"/>
      <c r="WVQ169" s="14"/>
      <c r="WVR169" s="14"/>
      <c r="WVS169" s="14"/>
      <c r="WVT169" s="14"/>
      <c r="WVU169" s="14"/>
      <c r="WVV169" s="14"/>
      <c r="WVW169" s="14"/>
      <c r="WVX169" s="14"/>
      <c r="WVY169" s="14"/>
      <c r="WVZ169" s="14"/>
      <c r="WWA169" s="14"/>
      <c r="WWB169" s="14"/>
      <c r="WWC169" s="14"/>
      <c r="WWD169" s="14"/>
      <c r="WWE169" s="14"/>
      <c r="WWF169" s="14"/>
      <c r="WWG169" s="14"/>
      <c r="WWH169" s="14"/>
      <c r="WWI169" s="14"/>
      <c r="WWJ169" s="14"/>
      <c r="WWK169" s="14"/>
      <c r="WWL169" s="14"/>
      <c r="WWM169" s="14"/>
      <c r="WWN169" s="14"/>
      <c r="WWO169" s="14"/>
      <c r="WWP169" s="14"/>
      <c r="WWQ169" s="14"/>
      <c r="WWR169" s="14"/>
      <c r="WWS169" s="14"/>
      <c r="WWT169" s="14"/>
      <c r="WWU169" s="14"/>
      <c r="WWV169" s="14"/>
      <c r="WWW169" s="14"/>
      <c r="WWX169" s="14"/>
      <c r="WWY169" s="14"/>
      <c r="WWZ169" s="14"/>
      <c r="WXA169" s="14"/>
      <c r="WXB169" s="14"/>
      <c r="WXC169" s="14"/>
      <c r="WXD169" s="14"/>
      <c r="WXE169" s="14"/>
      <c r="WXF169" s="14"/>
      <c r="WXG169" s="14"/>
      <c r="WXH169" s="14"/>
      <c r="WXI169" s="14"/>
      <c r="WXJ169" s="14"/>
      <c r="WXK169" s="14"/>
      <c r="WXL169" s="14"/>
      <c r="WXM169" s="14"/>
      <c r="WXN169" s="14"/>
      <c r="WXO169" s="14"/>
      <c r="WXP169" s="14"/>
      <c r="WXQ169" s="14"/>
      <c r="WXR169" s="14"/>
      <c r="WXS169" s="14"/>
      <c r="WXT169" s="14"/>
      <c r="WXU169" s="14"/>
      <c r="WXV169" s="14"/>
      <c r="WXW169" s="14"/>
      <c r="WXX169" s="14"/>
      <c r="WXY169" s="14"/>
      <c r="WXZ169" s="14"/>
      <c r="WYA169" s="14"/>
      <c r="WYB169" s="14"/>
      <c r="WYC169" s="14"/>
      <c r="WYD169" s="14"/>
      <c r="WYE169" s="14"/>
      <c r="WYF169" s="14"/>
      <c r="WYG169" s="14"/>
      <c r="WYH169" s="14"/>
      <c r="WYI169" s="14"/>
      <c r="WYJ169" s="14"/>
      <c r="WYK169" s="14"/>
      <c r="WYL169" s="14"/>
      <c r="WYM169" s="14"/>
      <c r="WYN169" s="14"/>
      <c r="WYO169" s="14"/>
      <c r="WYP169" s="14"/>
      <c r="WYQ169" s="14"/>
      <c r="WYR169" s="14"/>
      <c r="WYS169" s="14"/>
      <c r="WYT169" s="14"/>
      <c r="WYU169" s="14"/>
      <c r="WYV169" s="14"/>
      <c r="WYW169" s="14"/>
      <c r="WYX169" s="14"/>
      <c r="WYY169" s="14"/>
      <c r="WYZ169" s="14"/>
      <c r="WZA169" s="14"/>
      <c r="WZB169" s="14"/>
      <c r="WZC169" s="14"/>
      <c r="WZD169" s="14"/>
      <c r="WZE169" s="14"/>
      <c r="WZF169" s="14"/>
      <c r="WZG169" s="14"/>
      <c r="WZH169" s="14"/>
      <c r="WZI169" s="14"/>
      <c r="WZJ169" s="14"/>
      <c r="WZK169" s="14"/>
      <c r="WZL169" s="14"/>
      <c r="WZM169" s="14"/>
      <c r="WZN169" s="14"/>
      <c r="WZO169" s="14"/>
      <c r="WZP169" s="14"/>
      <c r="WZQ169" s="14"/>
      <c r="WZR169" s="14"/>
      <c r="WZS169" s="14"/>
      <c r="WZT169" s="14"/>
      <c r="WZU169" s="14"/>
      <c r="WZV169" s="14"/>
      <c r="WZW169" s="14"/>
      <c r="WZX169" s="14"/>
      <c r="WZY169" s="14"/>
      <c r="WZZ169" s="14"/>
      <c r="XAA169" s="14"/>
      <c r="XAB169" s="14"/>
      <c r="XAC169" s="14"/>
      <c r="XAD169" s="14"/>
      <c r="XAE169" s="14"/>
      <c r="XAF169" s="14"/>
      <c r="XAG169" s="14"/>
      <c r="XAH169" s="14"/>
      <c r="XAI169" s="14"/>
      <c r="XAJ169" s="14"/>
      <c r="XAK169" s="14"/>
      <c r="XAL169" s="14"/>
      <c r="XAM169" s="14"/>
      <c r="XAN169" s="14"/>
      <c r="XAO169" s="14"/>
      <c r="XAP169" s="14"/>
      <c r="XAQ169" s="14"/>
      <c r="XAR169" s="14"/>
      <c r="XAS169" s="14"/>
      <c r="XAT169" s="14"/>
      <c r="XAU169" s="14"/>
      <c r="XAV169" s="14"/>
      <c r="XAW169" s="14"/>
      <c r="XAX169" s="14"/>
      <c r="XAY169" s="14"/>
      <c r="XAZ169" s="14"/>
      <c r="XBA169" s="14"/>
      <c r="XBB169" s="14"/>
      <c r="XBC169" s="14"/>
      <c r="XBD169" s="14"/>
      <c r="XBE169" s="14"/>
      <c r="XBF169" s="14"/>
      <c r="XBG169" s="14"/>
      <c r="XBH169" s="14"/>
      <c r="XBI169" s="14"/>
      <c r="XBJ169" s="14"/>
      <c r="XBK169" s="14"/>
      <c r="XBL169" s="14"/>
      <c r="XBM169" s="14"/>
      <c r="XBN169" s="14"/>
      <c r="XBO169" s="14"/>
      <c r="XBP169" s="14"/>
      <c r="XBQ169" s="14"/>
      <c r="XBR169" s="14"/>
      <c r="XBS169" s="14"/>
      <c r="XBT169" s="14"/>
      <c r="XBU169" s="14"/>
      <c r="XBV169" s="14"/>
      <c r="XBW169" s="14"/>
      <c r="XBX169" s="14"/>
      <c r="XBY169" s="14"/>
      <c r="XBZ169" s="14"/>
      <c r="XCA169" s="14"/>
      <c r="XCB169" s="14"/>
      <c r="XCC169" s="14"/>
      <c r="XCD169" s="14"/>
      <c r="XCE169" s="14"/>
      <c r="XCF169" s="14"/>
      <c r="XCG169" s="14"/>
      <c r="XCH169" s="14"/>
      <c r="XCI169" s="14"/>
      <c r="XCJ169" s="14"/>
      <c r="XCK169" s="14"/>
      <c r="XCL169" s="14"/>
      <c r="XCM169" s="14"/>
      <c r="XCN169" s="14"/>
      <c r="XCO169" s="14"/>
      <c r="XCP169" s="14"/>
      <c r="XCQ169" s="14"/>
      <c r="XCR169" s="14"/>
      <c r="XCS169" s="14"/>
      <c r="XCT169" s="14"/>
      <c r="XCU169" s="14"/>
      <c r="XCV169" s="14"/>
      <c r="XCW169" s="14"/>
      <c r="XCX169" s="14"/>
      <c r="XCY169" s="14"/>
      <c r="XCZ169" s="14"/>
      <c r="XDA169" s="14"/>
      <c r="XDB169" s="14"/>
      <c r="XDC169" s="14"/>
      <c r="XDD169" s="14"/>
      <c r="XDE169" s="14"/>
      <c r="XDF169" s="14"/>
      <c r="XDG169" s="14"/>
      <c r="XDH169" s="14"/>
      <c r="XDI169" s="14"/>
      <c r="XDJ169" s="14"/>
      <c r="XDK169" s="14"/>
      <c r="XDL169" s="14"/>
      <c r="XDM169" s="14"/>
      <c r="XDN169" s="14"/>
      <c r="XDO169" s="14"/>
      <c r="XDP169" s="14"/>
      <c r="XDQ169" s="14"/>
      <c r="XDR169" s="14"/>
      <c r="XDS169" s="14"/>
      <c r="XDT169" s="14"/>
      <c r="XDU169" s="14"/>
      <c r="XDV169" s="14"/>
      <c r="XDW169" s="14"/>
      <c r="XDX169" s="14"/>
      <c r="XDY169" s="14"/>
      <c r="XDZ169" s="14"/>
      <c r="XEA169" s="14"/>
      <c r="XEB169" s="14"/>
      <c r="XEC169" s="14"/>
      <c r="XED169" s="14"/>
      <c r="XEE169" s="14"/>
      <c r="XEF169" s="14"/>
      <c r="XEG169" s="14"/>
      <c r="XEH169" s="14"/>
      <c r="XEI169" s="14"/>
      <c r="XEJ169" s="14"/>
      <c r="XEK169" s="14"/>
      <c r="XEL169" s="14"/>
      <c r="XEM169" s="14"/>
      <c r="XEN169" s="14"/>
      <c r="XEO169" s="14"/>
      <c r="XEP169" s="14"/>
      <c r="XEQ169" s="14"/>
      <c r="XER169" s="14"/>
      <c r="XES169" s="14"/>
      <c r="XET169" s="14"/>
      <c r="XEU169" s="14"/>
      <c r="XEV169" s="14"/>
      <c r="XEW169" s="14"/>
      <c r="XEX169" s="14"/>
      <c r="XEY169" s="14"/>
      <c r="XEZ169" s="14"/>
      <c r="XFA169" s="14"/>
      <c r="XFB169" s="14"/>
      <c r="XFC169" s="14"/>
    </row>
    <row r="170" spans="1:16383" ht="15.75" thickBot="1" x14ac:dyDescent="0.3">
      <c r="A170" s="1050" t="e">
        <f t="shared" si="90"/>
        <v>#REF!</v>
      </c>
      <c r="B170" s="1239" t="s">
        <v>38</v>
      </c>
      <c r="C170" s="1240"/>
      <c r="D170" s="482" t="s">
        <v>605</v>
      </c>
      <c r="E170" s="551">
        <v>45658</v>
      </c>
      <c r="F170" s="551">
        <v>45689</v>
      </c>
      <c r="G170" s="551">
        <v>45717</v>
      </c>
      <c r="H170" s="551">
        <v>45748</v>
      </c>
      <c r="I170" s="551">
        <v>45778</v>
      </c>
      <c r="J170" s="551">
        <v>45809</v>
      </c>
      <c r="K170" s="551">
        <v>45839</v>
      </c>
      <c r="L170" s="551">
        <v>45870</v>
      </c>
      <c r="M170" s="551">
        <v>45901</v>
      </c>
      <c r="N170" s="551">
        <v>45931</v>
      </c>
      <c r="O170" s="551">
        <v>45962</v>
      </c>
      <c r="P170" s="783" t="s">
        <v>16</v>
      </c>
    </row>
    <row r="171" spans="1:16383" x14ac:dyDescent="0.25">
      <c r="A171" s="1051" t="e">
        <f t="shared" si="90"/>
        <v>#REF!</v>
      </c>
      <c r="B171" s="1241" t="s">
        <v>233</v>
      </c>
      <c r="C171" s="1242"/>
      <c r="D171" s="1054">
        <v>0.51</v>
      </c>
      <c r="E171" s="952"/>
      <c r="F171" s="952"/>
      <c r="G171" s="952"/>
      <c r="H171" s="952"/>
      <c r="I171" s="952"/>
      <c r="J171" s="952"/>
      <c r="K171" s="952"/>
      <c r="L171" s="952"/>
      <c r="M171" s="952"/>
      <c r="N171" s="952"/>
      <c r="O171" s="952"/>
      <c r="P171" s="953"/>
    </row>
    <row r="172" spans="1:16383" x14ac:dyDescent="0.25">
      <c r="A172" s="1051" t="e">
        <f t="shared" si="90"/>
        <v>#REF!</v>
      </c>
      <c r="B172" s="1255" t="s">
        <v>358</v>
      </c>
      <c r="C172" s="1256"/>
      <c r="D172" s="1025">
        <f>+'DATOS CAMEP'!H37*D171</f>
        <v>49347484.476497985</v>
      </c>
      <c r="E172" s="761">
        <f>+'DATOS CAMEP'!I37*D171</f>
        <v>51453290.982542723</v>
      </c>
      <c r="F172" s="761">
        <f>+'DATOS CAMEP'!I37*D171</f>
        <v>51453290.982542723</v>
      </c>
      <c r="G172" s="761">
        <f>+'DATOS CAMEP'!I37*D171</f>
        <v>51453290.982542723</v>
      </c>
      <c r="H172" s="761">
        <f>+'DATOS CAMEP'!I37*D171</f>
        <v>51453290.982542723</v>
      </c>
      <c r="I172" s="761">
        <f>+'DATOS CAMEP'!I37*D171</f>
        <v>51453290.982542723</v>
      </c>
      <c r="J172" s="761">
        <f>+'DATOS CAMEP'!I37*D171</f>
        <v>51453290.982542723</v>
      </c>
      <c r="K172" s="761">
        <f>+'DATOS CAMEP'!I37*D171</f>
        <v>51453290.982542723</v>
      </c>
      <c r="L172" s="761">
        <f>+'DATOS CAMEP'!I37*D171</f>
        <v>51453290.982542723</v>
      </c>
      <c r="M172" s="761">
        <f>+'DATOS CAMEP'!I37*D171</f>
        <v>51453290.982542723</v>
      </c>
      <c r="N172" s="761">
        <f>+'DATOS CAMEP'!I37*D171</f>
        <v>51453290.982542723</v>
      </c>
      <c r="O172" s="761">
        <f>+'DATOS CAMEP'!I37*D171</f>
        <v>51453290.982542723</v>
      </c>
      <c r="P172" s="762">
        <f t="shared" ref="P172:P206" si="91">SUM(D172:O172)</f>
        <v>615333685.28446805</v>
      </c>
    </row>
    <row r="173" spans="1:16383" ht="15" customHeight="1" x14ac:dyDescent="0.25">
      <c r="A173" s="1051" t="e">
        <f t="shared" si="90"/>
        <v>#REF!</v>
      </c>
      <c r="B173" s="1205" t="s">
        <v>737</v>
      </c>
      <c r="C173" s="1206"/>
      <c r="D173" s="770">
        <f>12000000*D171</f>
        <v>6120000</v>
      </c>
      <c r="E173" s="771">
        <f>12000000*D171</f>
        <v>6120000</v>
      </c>
      <c r="F173" s="771">
        <f>12000000*D171</f>
        <v>6120000</v>
      </c>
      <c r="G173" s="771">
        <f>12000000*D171</f>
        <v>6120000</v>
      </c>
      <c r="H173" s="771">
        <f>12000000*D171</f>
        <v>6120000</v>
      </c>
      <c r="I173" s="771">
        <f>12000000*D171</f>
        <v>6120000</v>
      </c>
      <c r="J173" s="771">
        <f>12000000*D171</f>
        <v>6120000</v>
      </c>
      <c r="K173" s="771">
        <f>12000000*D171</f>
        <v>6120000</v>
      </c>
      <c r="L173" s="771">
        <f>12000000*D171</f>
        <v>6120000</v>
      </c>
      <c r="M173" s="771">
        <f>12000000*D171</f>
        <v>6120000</v>
      </c>
      <c r="N173" s="771">
        <f>12000000*D171</f>
        <v>6120000</v>
      </c>
      <c r="O173" s="771">
        <f>12000000*D171</f>
        <v>6120000</v>
      </c>
      <c r="P173" s="972">
        <f t="shared" si="91"/>
        <v>73440000</v>
      </c>
    </row>
    <row r="174" spans="1:16383" x14ac:dyDescent="0.25">
      <c r="A174" s="1051" t="e">
        <f t="shared" si="90"/>
        <v>#REF!</v>
      </c>
      <c r="B174" s="1243" t="s">
        <v>356</v>
      </c>
      <c r="C174" s="1244"/>
      <c r="D174" s="769">
        <f>+'PROYECCION DE GASTOS'!K127*'VALORACION FINANCIERA 729-21'!D171</f>
        <v>279663.29391048191</v>
      </c>
      <c r="E174" s="935">
        <f>+C208+D208</f>
        <v>72747162.695626035</v>
      </c>
      <c r="F174" s="761">
        <v>0</v>
      </c>
      <c r="G174" s="761">
        <v>0</v>
      </c>
      <c r="H174" s="761">
        <v>0</v>
      </c>
      <c r="I174" s="761">
        <v>0</v>
      </c>
      <c r="J174" s="761">
        <v>0</v>
      </c>
      <c r="K174" s="761">
        <v>0</v>
      </c>
      <c r="L174" s="761">
        <v>0</v>
      </c>
      <c r="M174" s="761">
        <v>0</v>
      </c>
      <c r="N174" s="761">
        <v>0</v>
      </c>
      <c r="O174" s="761">
        <v>0</v>
      </c>
      <c r="P174" s="762">
        <f>SUM(E174:O174)</f>
        <v>72747162.695626035</v>
      </c>
    </row>
    <row r="175" spans="1:16383" x14ac:dyDescent="0.25">
      <c r="A175" s="1051" t="e">
        <f t="shared" si="90"/>
        <v>#REF!</v>
      </c>
      <c r="B175" s="1205" t="s">
        <v>121</v>
      </c>
      <c r="C175" s="1206"/>
      <c r="D175" s="772">
        <f t="shared" ref="D175:O175" si="92">D172+D173-((D172+D173)/1.19)</f>
        <v>8856152.9836425334</v>
      </c>
      <c r="E175" s="761">
        <f t="shared" si="92"/>
        <v>9192374.1904900149</v>
      </c>
      <c r="F175" s="761">
        <f t="shared" si="92"/>
        <v>9192374.1904900149</v>
      </c>
      <c r="G175" s="761">
        <f t="shared" si="92"/>
        <v>9192374.1904900149</v>
      </c>
      <c r="H175" s="761">
        <f t="shared" si="92"/>
        <v>9192374.1904900149</v>
      </c>
      <c r="I175" s="761">
        <f t="shared" si="92"/>
        <v>9192374.1904900149</v>
      </c>
      <c r="J175" s="761">
        <f t="shared" si="92"/>
        <v>9192374.1904900149</v>
      </c>
      <c r="K175" s="761">
        <f t="shared" si="92"/>
        <v>9192374.1904900149</v>
      </c>
      <c r="L175" s="761">
        <f t="shared" si="92"/>
        <v>9192374.1904900149</v>
      </c>
      <c r="M175" s="761">
        <f t="shared" si="92"/>
        <v>9192374.1904900149</v>
      </c>
      <c r="N175" s="761">
        <f t="shared" si="92"/>
        <v>9192374.1904900149</v>
      </c>
      <c r="O175" s="761">
        <f t="shared" si="92"/>
        <v>9192374.1904900149</v>
      </c>
      <c r="P175" s="762">
        <f t="shared" si="91"/>
        <v>109972269.07903266</v>
      </c>
    </row>
    <row r="176" spans="1:16383" x14ac:dyDescent="0.25">
      <c r="A176" s="1051" t="e">
        <f t="shared" si="90"/>
        <v>#REF!</v>
      </c>
      <c r="B176" s="1219" t="s">
        <v>87</v>
      </c>
      <c r="C176" s="1220"/>
      <c r="D176" s="763">
        <f>SUM(D172:D174)-D175</f>
        <v>46890994.786765933</v>
      </c>
      <c r="E176" s="764">
        <f t="shared" ref="E176:O176" si="93">SUM(E172:E174)-E175</f>
        <v>121128079.48767874</v>
      </c>
      <c r="F176" s="764">
        <f t="shared" si="93"/>
        <v>48380916.792052709</v>
      </c>
      <c r="G176" s="764">
        <f t="shared" si="93"/>
        <v>48380916.792052709</v>
      </c>
      <c r="H176" s="764">
        <f t="shared" si="93"/>
        <v>48380916.792052709</v>
      </c>
      <c r="I176" s="764">
        <f t="shared" si="93"/>
        <v>48380916.792052709</v>
      </c>
      <c r="J176" s="764">
        <f t="shared" si="93"/>
        <v>48380916.792052709</v>
      </c>
      <c r="K176" s="764">
        <f t="shared" si="93"/>
        <v>48380916.792052709</v>
      </c>
      <c r="L176" s="764">
        <f t="shared" si="93"/>
        <v>48380916.792052709</v>
      </c>
      <c r="M176" s="764">
        <f t="shared" si="93"/>
        <v>48380916.792052709</v>
      </c>
      <c r="N176" s="764">
        <f t="shared" si="93"/>
        <v>48380916.792052709</v>
      </c>
      <c r="O176" s="764">
        <f t="shared" si="93"/>
        <v>48380916.792052709</v>
      </c>
      <c r="P176" s="954">
        <f t="shared" si="91"/>
        <v>651828242.1949718</v>
      </c>
    </row>
    <row r="177" spans="1:16" x14ac:dyDescent="0.25">
      <c r="A177" s="1051" t="e">
        <f t="shared" si="90"/>
        <v>#REF!</v>
      </c>
      <c r="B177" s="1251" t="s">
        <v>234</v>
      </c>
      <c r="C177" s="1252"/>
      <c r="D177" s="1233"/>
      <c r="E177" s="1234"/>
      <c r="F177" s="1234"/>
      <c r="G177" s="1234"/>
      <c r="H177" s="1234"/>
      <c r="I177" s="1234"/>
      <c r="J177" s="1234"/>
      <c r="K177" s="1234"/>
      <c r="L177" s="1234"/>
      <c r="M177" s="1234"/>
      <c r="N177" s="1234"/>
      <c r="O177" s="1234"/>
      <c r="P177" s="1235"/>
    </row>
    <row r="178" spans="1:16" x14ac:dyDescent="0.25">
      <c r="A178" s="1051" t="e">
        <f t="shared" si="90"/>
        <v>#REF!</v>
      </c>
      <c r="B178" s="1245" t="s">
        <v>515</v>
      </c>
      <c r="C178" s="1246"/>
      <c r="D178" s="943">
        <f>+'DATOS MODELO'!K13</f>
        <v>2636343.8961016741</v>
      </c>
      <c r="E178" s="786">
        <f>+'DATOS MODELO'!L13</f>
        <v>2814770.9145412366</v>
      </c>
      <c r="F178" s="766">
        <f>+'DATOS MODELO'!L13</f>
        <v>2814770.9145412366</v>
      </c>
      <c r="G178" s="766">
        <f>+'DATOS MODELO'!L13</f>
        <v>2814770.9145412366</v>
      </c>
      <c r="H178" s="766">
        <f>+'DATOS MODELO'!L13</f>
        <v>2814770.9145412366</v>
      </c>
      <c r="I178" s="766">
        <f>+'DATOS MODELO'!L13</f>
        <v>2814770.9145412366</v>
      </c>
      <c r="J178" s="766">
        <f>+'DATOS MODELO'!L13</f>
        <v>2814770.9145412366</v>
      </c>
      <c r="K178" s="766">
        <f>+'DATOS MODELO'!L13</f>
        <v>2814770.9145412366</v>
      </c>
      <c r="L178" s="766">
        <f>+'DATOS MODELO'!L13</f>
        <v>2814770.9145412366</v>
      </c>
      <c r="M178" s="766">
        <f>+'DATOS MODELO'!L13</f>
        <v>2814770.9145412366</v>
      </c>
      <c r="N178" s="766">
        <f>+'DATOS MODELO'!L13</f>
        <v>2814770.9145412366</v>
      </c>
      <c r="O178" s="766">
        <f>+'DATOS MODELO'!L13</f>
        <v>2814770.9145412366</v>
      </c>
      <c r="P178" s="767">
        <f t="shared" si="91"/>
        <v>33598823.956055276</v>
      </c>
    </row>
    <row r="179" spans="1:16" x14ac:dyDescent="0.25">
      <c r="A179" s="1051" t="e">
        <f t="shared" si="90"/>
        <v>#REF!</v>
      </c>
      <c r="B179" s="1245"/>
      <c r="C179" s="1246"/>
      <c r="D179" s="1018">
        <f>$E$96</f>
        <v>0</v>
      </c>
      <c r="E179" s="805">
        <f t="shared" ref="E179:O179" si="94">$E$96</f>
        <v>0</v>
      </c>
      <c r="F179" s="805">
        <f t="shared" si="94"/>
        <v>0</v>
      </c>
      <c r="G179" s="805">
        <f t="shared" si="94"/>
        <v>0</v>
      </c>
      <c r="H179" s="805">
        <f t="shared" si="94"/>
        <v>0</v>
      </c>
      <c r="I179" s="805">
        <f t="shared" si="94"/>
        <v>0</v>
      </c>
      <c r="J179" s="805">
        <f t="shared" si="94"/>
        <v>0</v>
      </c>
      <c r="K179" s="805">
        <f t="shared" si="94"/>
        <v>0</v>
      </c>
      <c r="L179" s="805">
        <f t="shared" si="94"/>
        <v>0</v>
      </c>
      <c r="M179" s="805">
        <f t="shared" si="94"/>
        <v>0</v>
      </c>
      <c r="N179" s="805">
        <f t="shared" si="94"/>
        <v>0</v>
      </c>
      <c r="O179" s="805">
        <f t="shared" si="94"/>
        <v>0</v>
      </c>
      <c r="P179" s="1052">
        <f t="shared" si="91"/>
        <v>0</v>
      </c>
    </row>
    <row r="180" spans="1:16" x14ac:dyDescent="0.25">
      <c r="A180" s="1051" t="e">
        <f t="shared" si="90"/>
        <v>#REF!</v>
      </c>
      <c r="B180" s="1247" t="s">
        <v>16</v>
      </c>
      <c r="C180" s="1248"/>
      <c r="D180" s="763">
        <f t="shared" ref="D180:O180" si="95">+D176-D178</f>
        <v>44254650.890664257</v>
      </c>
      <c r="E180" s="764">
        <f t="shared" si="95"/>
        <v>118313308.57313751</v>
      </c>
      <c r="F180" s="764">
        <f t="shared" si="95"/>
        <v>45566145.877511472</v>
      </c>
      <c r="G180" s="764">
        <f t="shared" si="95"/>
        <v>45566145.877511472</v>
      </c>
      <c r="H180" s="764">
        <f t="shared" si="95"/>
        <v>45566145.877511472</v>
      </c>
      <c r="I180" s="764">
        <f t="shared" si="95"/>
        <v>45566145.877511472</v>
      </c>
      <c r="J180" s="764">
        <f t="shared" si="95"/>
        <v>45566145.877511472</v>
      </c>
      <c r="K180" s="764">
        <f t="shared" si="95"/>
        <v>45566145.877511472</v>
      </c>
      <c r="L180" s="764">
        <f t="shared" si="95"/>
        <v>45566145.877511472</v>
      </c>
      <c r="M180" s="764">
        <f t="shared" si="95"/>
        <v>45566145.877511472</v>
      </c>
      <c r="N180" s="764">
        <f t="shared" si="95"/>
        <v>45566145.877511472</v>
      </c>
      <c r="O180" s="764">
        <f t="shared" si="95"/>
        <v>45566145.877511472</v>
      </c>
      <c r="P180" s="954">
        <f>SUM(D180:O180)</f>
        <v>618229418.23891664</v>
      </c>
    </row>
    <row r="181" spans="1:16" x14ac:dyDescent="0.25">
      <c r="A181" s="1051" t="e">
        <f t="shared" si="90"/>
        <v>#REF!</v>
      </c>
      <c r="B181" s="1229" t="s">
        <v>229</v>
      </c>
      <c r="C181" s="1230"/>
      <c r="D181" s="1200"/>
      <c r="E181" s="1201"/>
      <c r="F181" s="1201"/>
      <c r="G181" s="1201"/>
      <c r="H181" s="1201"/>
      <c r="I181" s="1201"/>
      <c r="J181" s="1201"/>
      <c r="K181" s="1201"/>
      <c r="L181" s="1201"/>
      <c r="M181" s="1201"/>
      <c r="N181" s="1201"/>
      <c r="O181" s="1201"/>
      <c r="P181" s="1202"/>
    </row>
    <row r="182" spans="1:16" x14ac:dyDescent="0.25">
      <c r="A182" s="1051" t="e">
        <f t="shared" si="90"/>
        <v>#REF!</v>
      </c>
      <c r="B182" s="1205" t="s">
        <v>101</v>
      </c>
      <c r="C182" s="1206"/>
      <c r="D182" s="772">
        <f>+'PROYECCION DE GASTOS'!L111*D171</f>
        <v>22530397.25409317</v>
      </c>
      <c r="E182" s="761">
        <f>+'PROYECCION DE GASTOS'!M111*D171</f>
        <v>24028723.177372769</v>
      </c>
      <c r="F182" s="761">
        <f>+'PROYECCION DE GASTOS'!M111*D171</f>
        <v>24028723.177372769</v>
      </c>
      <c r="G182" s="761">
        <f>+'PROYECCION DE GASTOS'!M111*D171</f>
        <v>24028723.177372769</v>
      </c>
      <c r="H182" s="761">
        <f>+'PROYECCION DE GASTOS'!M111*D171</f>
        <v>24028723.177372769</v>
      </c>
      <c r="I182" s="761">
        <f>+'PROYECCION DE GASTOS'!M111*D171</f>
        <v>24028723.177372769</v>
      </c>
      <c r="J182" s="761">
        <f>+'PROYECCION DE GASTOS'!M111*D171</f>
        <v>24028723.177372769</v>
      </c>
      <c r="K182" s="761">
        <f>+'PROYECCION DE GASTOS'!M111*D171</f>
        <v>24028723.177372769</v>
      </c>
      <c r="L182" s="761">
        <f>+'PROYECCION DE GASTOS'!M111*D171</f>
        <v>24028723.177372769</v>
      </c>
      <c r="M182" s="761">
        <f>+'PROYECCION DE GASTOS'!M111*D171</f>
        <v>24028723.177372769</v>
      </c>
      <c r="N182" s="761">
        <f>+'PROYECCION DE GASTOS'!M111*D171</f>
        <v>24028723.177372769</v>
      </c>
      <c r="O182" s="761">
        <f>+'PROYECCION DE GASTOS'!M111*D171</f>
        <v>24028723.177372769</v>
      </c>
      <c r="P182" s="762">
        <f t="shared" si="91"/>
        <v>286846352.20519352</v>
      </c>
    </row>
    <row r="183" spans="1:16" ht="15" customHeight="1" x14ac:dyDescent="0.25">
      <c r="A183" s="1051" t="e">
        <f t="shared" si="90"/>
        <v>#REF!</v>
      </c>
      <c r="B183" s="1205" t="s">
        <v>231</v>
      </c>
      <c r="C183" s="1206"/>
      <c r="D183" s="772" t="s">
        <v>749</v>
      </c>
      <c r="E183" s="761">
        <f>+'PROYECCION DE GASTOS'!L127*D171</f>
        <v>291539.47205304744</v>
      </c>
      <c r="F183" s="761">
        <f>+'PROYECCION DE GASTOS'!L127*D171</f>
        <v>291539.47205304744</v>
      </c>
      <c r="G183" s="761">
        <f>+'PROYECCION DE GASTOS'!L127*D171</f>
        <v>291539.47205304744</v>
      </c>
      <c r="H183" s="761">
        <f>+'PROYECCION DE GASTOS'!L127*D171</f>
        <v>291539.47205304744</v>
      </c>
      <c r="I183" s="761">
        <f>+'PROYECCION DE GASTOS'!L127*D171</f>
        <v>291539.47205304744</v>
      </c>
      <c r="J183" s="761">
        <f>+'PROYECCION DE GASTOS'!L127*D171</f>
        <v>291539.47205304744</v>
      </c>
      <c r="K183" s="761">
        <f>+'PROYECCION DE GASTOS'!L127*D171</f>
        <v>291539.47205304744</v>
      </c>
      <c r="L183" s="761">
        <f>+'PROYECCION DE GASTOS'!L127*D171</f>
        <v>291539.47205304744</v>
      </c>
      <c r="M183" s="761">
        <f>+'PROYECCION DE GASTOS'!L127*D171</f>
        <v>291539.47205304744</v>
      </c>
      <c r="N183" s="761">
        <f>+'PROYECCION DE GASTOS'!L127*D171</f>
        <v>291539.47205304744</v>
      </c>
      <c r="O183" s="761">
        <f>+'PROYECCION DE GASTOS'!L127*D171</f>
        <v>291539.47205304744</v>
      </c>
      <c r="P183" s="762">
        <f>+SUM(D183:O183)</f>
        <v>3206934.1925835214</v>
      </c>
    </row>
    <row r="184" spans="1:16" x14ac:dyDescent="0.25">
      <c r="A184" s="1051" t="e">
        <f>#REF!+1</f>
        <v>#REF!</v>
      </c>
      <c r="B184" s="1205" t="s">
        <v>250</v>
      </c>
      <c r="C184" s="1206"/>
      <c r="D184" s="772">
        <f>SUM(D182:D183)*10%</f>
        <v>2253039.7254093173</v>
      </c>
      <c r="E184" s="761">
        <f>SUM(E182:E183)*10%</f>
        <v>2432026.2649425818</v>
      </c>
      <c r="F184" s="761">
        <f>SUM(F182:F183)*10%</f>
        <v>2432026.2649425818</v>
      </c>
      <c r="G184" s="761">
        <f>SUM(G182:G183)*10%</f>
        <v>2432026.2649425818</v>
      </c>
      <c r="H184" s="761">
        <f t="shared" ref="H184:P184" si="96">SUM(H182:H183)*10%</f>
        <v>2432026.2649425818</v>
      </c>
      <c r="I184" s="761">
        <f t="shared" si="96"/>
        <v>2432026.2649425818</v>
      </c>
      <c r="J184" s="761">
        <f t="shared" si="96"/>
        <v>2432026.2649425818</v>
      </c>
      <c r="K184" s="761">
        <f t="shared" si="96"/>
        <v>2432026.2649425818</v>
      </c>
      <c r="L184" s="761">
        <f t="shared" si="96"/>
        <v>2432026.2649425818</v>
      </c>
      <c r="M184" s="761">
        <f t="shared" si="96"/>
        <v>2432026.2649425818</v>
      </c>
      <c r="N184" s="761">
        <f t="shared" si="96"/>
        <v>2432026.2649425818</v>
      </c>
      <c r="O184" s="761">
        <f t="shared" si="96"/>
        <v>2432026.2649425818</v>
      </c>
      <c r="P184" s="761">
        <f t="shared" si="96"/>
        <v>29005328.639777705</v>
      </c>
    </row>
    <row r="185" spans="1:16" x14ac:dyDescent="0.25">
      <c r="A185" s="1051" t="e">
        <f t="shared" si="90"/>
        <v>#REF!</v>
      </c>
      <c r="B185" s="1249" t="s">
        <v>598</v>
      </c>
      <c r="C185" s="1250"/>
      <c r="D185" s="772">
        <f>180000+'PROYECCION DE GASTOS'!K140*D171</f>
        <v>550306.70172834932</v>
      </c>
      <c r="E185" s="761">
        <v>0</v>
      </c>
      <c r="F185" s="761">
        <v>0</v>
      </c>
      <c r="G185" s="761">
        <v>0</v>
      </c>
      <c r="H185" s="761">
        <v>0</v>
      </c>
      <c r="I185" s="761">
        <v>0</v>
      </c>
      <c r="J185" s="761">
        <v>0</v>
      </c>
      <c r="K185" s="761">
        <v>0</v>
      </c>
      <c r="L185" s="761">
        <v>0</v>
      </c>
      <c r="M185" s="761">
        <v>0</v>
      </c>
      <c r="N185" s="761">
        <v>0</v>
      </c>
      <c r="O185" s="761">
        <v>0</v>
      </c>
      <c r="P185" s="762">
        <f t="shared" si="91"/>
        <v>550306.70172834932</v>
      </c>
    </row>
    <row r="186" spans="1:16" x14ac:dyDescent="0.25">
      <c r="A186" s="1051" t="e">
        <f t="shared" si="90"/>
        <v>#REF!</v>
      </c>
      <c r="B186" s="773" t="s">
        <v>28</v>
      </c>
      <c r="C186" s="774">
        <v>9.6600000000000002E-3</v>
      </c>
      <c r="D186" s="772">
        <f>+$C186*D172/1.19</f>
        <v>400585.46222098364</v>
      </c>
      <c r="E186" s="761">
        <f>+C186*E172/1.19</f>
        <v>417679.65621122916</v>
      </c>
      <c r="F186" s="761">
        <f t="shared" ref="F186:O186" si="97">+$C$19*F172/1.19</f>
        <v>417679.65621122916</v>
      </c>
      <c r="G186" s="761">
        <f t="shared" si="97"/>
        <v>417679.65621122916</v>
      </c>
      <c r="H186" s="761">
        <f t="shared" si="97"/>
        <v>417679.65621122916</v>
      </c>
      <c r="I186" s="761">
        <f t="shared" si="97"/>
        <v>417679.65621122916</v>
      </c>
      <c r="J186" s="761">
        <f t="shared" si="97"/>
        <v>417679.65621122916</v>
      </c>
      <c r="K186" s="761">
        <f t="shared" si="97"/>
        <v>417679.65621122916</v>
      </c>
      <c r="L186" s="761">
        <f t="shared" si="97"/>
        <v>417679.65621122916</v>
      </c>
      <c r="M186" s="761">
        <f t="shared" si="97"/>
        <v>417679.65621122916</v>
      </c>
      <c r="N186" s="761">
        <f t="shared" si="97"/>
        <v>417679.65621122916</v>
      </c>
      <c r="O186" s="761">
        <f t="shared" si="97"/>
        <v>417679.65621122916</v>
      </c>
      <c r="P186" s="762">
        <f t="shared" si="91"/>
        <v>4995061.680544504</v>
      </c>
    </row>
    <row r="187" spans="1:16" x14ac:dyDescent="0.25">
      <c r="A187" s="1051" t="e">
        <f t="shared" si="90"/>
        <v>#REF!</v>
      </c>
      <c r="B187" s="773" t="s">
        <v>98</v>
      </c>
      <c r="C187" s="775">
        <v>0.15</v>
      </c>
      <c r="D187" s="772">
        <f>$C187*D186</f>
        <v>60087.819333147541</v>
      </c>
      <c r="E187" s="761">
        <f t="shared" ref="E187:O187" si="98">$C$20*E186</f>
        <v>62651.948431684374</v>
      </c>
      <c r="F187" s="761">
        <f t="shared" si="98"/>
        <v>62651.948431684374</v>
      </c>
      <c r="G187" s="761">
        <f t="shared" si="98"/>
        <v>62651.948431684374</v>
      </c>
      <c r="H187" s="761">
        <f t="shared" si="98"/>
        <v>62651.948431684374</v>
      </c>
      <c r="I187" s="761">
        <f t="shared" si="98"/>
        <v>62651.948431684374</v>
      </c>
      <c r="J187" s="761">
        <f t="shared" si="98"/>
        <v>62651.948431684374</v>
      </c>
      <c r="K187" s="761">
        <f t="shared" si="98"/>
        <v>62651.948431684374</v>
      </c>
      <c r="L187" s="761">
        <f t="shared" si="98"/>
        <v>62651.948431684374</v>
      </c>
      <c r="M187" s="761">
        <f t="shared" si="98"/>
        <v>62651.948431684374</v>
      </c>
      <c r="N187" s="761">
        <f t="shared" si="98"/>
        <v>62651.948431684374</v>
      </c>
      <c r="O187" s="761">
        <f t="shared" si="98"/>
        <v>62651.948431684374</v>
      </c>
      <c r="P187" s="762">
        <f t="shared" si="91"/>
        <v>749259.2520816758</v>
      </c>
    </row>
    <row r="188" spans="1:16" ht="15" customHeight="1" x14ac:dyDescent="0.25">
      <c r="A188" s="1051" t="e">
        <f t="shared" si="90"/>
        <v>#REF!</v>
      </c>
      <c r="B188" s="1207" t="s">
        <v>239</v>
      </c>
      <c r="C188" s="1208"/>
      <c r="D188" s="763">
        <f t="shared" ref="D188:O188" si="99">+SUM(D182:D187)</f>
        <v>25794416.962784968</v>
      </c>
      <c r="E188" s="764">
        <f t="shared" si="99"/>
        <v>27232620.519011315</v>
      </c>
      <c r="F188" s="764">
        <f t="shared" si="99"/>
        <v>27232620.519011315</v>
      </c>
      <c r="G188" s="764">
        <f t="shared" si="99"/>
        <v>27232620.519011315</v>
      </c>
      <c r="H188" s="764">
        <f t="shared" si="99"/>
        <v>27232620.519011315</v>
      </c>
      <c r="I188" s="764">
        <f t="shared" si="99"/>
        <v>27232620.519011315</v>
      </c>
      <c r="J188" s="764">
        <f t="shared" si="99"/>
        <v>27232620.519011315</v>
      </c>
      <c r="K188" s="764">
        <f t="shared" si="99"/>
        <v>27232620.519011315</v>
      </c>
      <c r="L188" s="764">
        <f t="shared" si="99"/>
        <v>27232620.519011315</v>
      </c>
      <c r="M188" s="764">
        <f t="shared" si="99"/>
        <v>27232620.519011315</v>
      </c>
      <c r="N188" s="764">
        <f t="shared" si="99"/>
        <v>27232620.519011315</v>
      </c>
      <c r="O188" s="764">
        <f t="shared" si="99"/>
        <v>27232620.519011315</v>
      </c>
      <c r="P188" s="954">
        <f t="shared" si="91"/>
        <v>325353242.67190945</v>
      </c>
    </row>
    <row r="189" spans="1:16" x14ac:dyDescent="0.25">
      <c r="A189" s="1051" t="e">
        <f t="shared" si="90"/>
        <v>#REF!</v>
      </c>
      <c r="B189" s="1229" t="s">
        <v>232</v>
      </c>
      <c r="C189" s="1230"/>
      <c r="D189" s="1197"/>
      <c r="E189" s="1198"/>
      <c r="F189" s="1198"/>
      <c r="G189" s="1198"/>
      <c r="H189" s="1198"/>
      <c r="I189" s="1198"/>
      <c r="J189" s="1198"/>
      <c r="K189" s="1198"/>
      <c r="L189" s="1198"/>
      <c r="M189" s="1198"/>
      <c r="N189" s="1198"/>
      <c r="O189" s="1198"/>
      <c r="P189" s="1199"/>
    </row>
    <row r="190" spans="1:16" x14ac:dyDescent="0.25">
      <c r="A190" s="1051" t="e">
        <f t="shared" si="90"/>
        <v>#REF!</v>
      </c>
      <c r="B190" s="1243" t="s">
        <v>103</v>
      </c>
      <c r="C190" s="1244"/>
      <c r="D190" s="772">
        <f>+'PROYECCION DE GASTOS'!K121*D171</f>
        <v>9797889.5469612367</v>
      </c>
      <c r="E190" s="761">
        <f>+'PROYECCION DE GASTOS'!L121*D171</f>
        <v>10444277.442894865</v>
      </c>
      <c r="F190" s="761">
        <f>+'PROYECCION DE GASTOS'!L121*D171</f>
        <v>10444277.442894865</v>
      </c>
      <c r="G190" s="761">
        <f>+'PROYECCION DE GASTOS'!L121*D171</f>
        <v>10444277.442894865</v>
      </c>
      <c r="H190" s="761">
        <f>+'PROYECCION DE GASTOS'!L121*D171</f>
        <v>10444277.442894865</v>
      </c>
      <c r="I190" s="761">
        <f>+'PROYECCION DE GASTOS'!L121*D171</f>
        <v>10444277.442894865</v>
      </c>
      <c r="J190" s="761">
        <f>+'PROYECCION DE GASTOS'!L121*D171</f>
        <v>10444277.442894865</v>
      </c>
      <c r="K190" s="761">
        <f>+'PROYECCION DE GASTOS'!L121*D171</f>
        <v>10444277.442894865</v>
      </c>
      <c r="L190" s="761">
        <f>+'PROYECCION DE GASTOS'!L121*D171</f>
        <v>10444277.442894865</v>
      </c>
      <c r="M190" s="761">
        <f>+'PROYECCION DE GASTOS'!L121*D171</f>
        <v>10444277.442894865</v>
      </c>
      <c r="N190" s="761">
        <f>+'PROYECCION DE GASTOS'!L121*D171</f>
        <v>10444277.442894865</v>
      </c>
      <c r="O190" s="761">
        <f>+'PROYECCION DE GASTOS'!L121*D171</f>
        <v>10444277.442894865</v>
      </c>
      <c r="P190" s="762">
        <f t="shared" si="91"/>
        <v>124684941.41880472</v>
      </c>
    </row>
    <row r="191" spans="1:16" ht="15" customHeight="1" x14ac:dyDescent="0.25">
      <c r="A191" s="1051" t="e">
        <f t="shared" si="90"/>
        <v>#REF!</v>
      </c>
      <c r="B191" s="1243" t="s">
        <v>235</v>
      </c>
      <c r="C191" s="1244"/>
      <c r="D191" s="772">
        <f>+'PROYECCION DE GASTOS'!K127*D171</f>
        <v>279663.29391048191</v>
      </c>
      <c r="E191" s="761">
        <f>+'PROYECCION DE GASTOS'!L127*D171</f>
        <v>291539.47205304744</v>
      </c>
      <c r="F191" s="761">
        <f>+'PROYECCION DE GASTOS'!L127*D171</f>
        <v>291539.47205304744</v>
      </c>
      <c r="G191" s="761">
        <f>+'PROYECCION DE GASTOS'!L127*D171</f>
        <v>291539.47205304744</v>
      </c>
      <c r="H191" s="761">
        <f>+'PROYECCION DE GASTOS'!L127*D171</f>
        <v>291539.47205304744</v>
      </c>
      <c r="I191" s="761">
        <f>+'PROYECCION DE GASTOS'!L127*D171</f>
        <v>291539.47205304744</v>
      </c>
      <c r="J191" s="761">
        <f>+'PROYECCION DE GASTOS'!L127*D171</f>
        <v>291539.47205304744</v>
      </c>
      <c r="K191" s="761">
        <f>+'PROYECCION DE GASTOS'!L127*D171</f>
        <v>291539.47205304744</v>
      </c>
      <c r="L191" s="761">
        <f>+'PROYECCION DE GASTOS'!L127*D171</f>
        <v>291539.47205304744</v>
      </c>
      <c r="M191" s="761">
        <f>+'PROYECCION DE GASTOS'!L127*D171</f>
        <v>291539.47205304744</v>
      </c>
      <c r="N191" s="761">
        <f>+'PROYECCION DE GASTOS'!L127*D171</f>
        <v>291539.47205304744</v>
      </c>
      <c r="O191" s="761">
        <f>+'PROYECCION DE GASTOS'!L127*D171</f>
        <v>291539.47205304744</v>
      </c>
      <c r="P191" s="762">
        <f t="shared" si="91"/>
        <v>3486597.4864940033</v>
      </c>
    </row>
    <row r="192" spans="1:16" x14ac:dyDescent="0.25">
      <c r="A192" s="1051" t="e">
        <f t="shared" si="90"/>
        <v>#REF!</v>
      </c>
      <c r="B192" s="1243" t="s">
        <v>230</v>
      </c>
      <c r="C192" s="1244"/>
      <c r="D192" s="772">
        <f>+(D191*10%)*4.21%+(40000)</f>
        <v>41177.382467363132</v>
      </c>
      <c r="E192" s="761">
        <f>+(E191*10%)*4.21%+(40000)</f>
        <v>41227.381177343326</v>
      </c>
      <c r="F192" s="761">
        <f>+(F191*10%)*4.21%+(40000)</f>
        <v>41227.381177343326</v>
      </c>
      <c r="G192" s="761">
        <f t="shared" ref="G192:O192" si="100">+(G191*10%)*4.21%+(40000)</f>
        <v>41227.381177343326</v>
      </c>
      <c r="H192" s="761">
        <f t="shared" si="100"/>
        <v>41227.381177343326</v>
      </c>
      <c r="I192" s="761">
        <f t="shared" si="100"/>
        <v>41227.381177343326</v>
      </c>
      <c r="J192" s="761">
        <f t="shared" si="100"/>
        <v>41227.381177343326</v>
      </c>
      <c r="K192" s="761">
        <f t="shared" si="100"/>
        <v>41227.381177343326</v>
      </c>
      <c r="L192" s="761">
        <f t="shared" si="100"/>
        <v>41227.381177343326</v>
      </c>
      <c r="M192" s="761">
        <f t="shared" si="100"/>
        <v>41227.381177343326</v>
      </c>
      <c r="N192" s="761">
        <f t="shared" si="100"/>
        <v>41227.381177343326</v>
      </c>
      <c r="O192" s="761">
        <f t="shared" si="100"/>
        <v>41227.381177343326</v>
      </c>
      <c r="P192" s="762">
        <f t="shared" si="91"/>
        <v>494678.57541813963</v>
      </c>
    </row>
    <row r="193" spans="1:763" x14ac:dyDescent="0.25">
      <c r="A193" s="1051" t="e">
        <f t="shared" si="90"/>
        <v>#REF!</v>
      </c>
      <c r="B193" s="1243" t="s">
        <v>240</v>
      </c>
      <c r="C193" s="1244"/>
      <c r="D193" s="776"/>
      <c r="E193" s="800">
        <v>600000</v>
      </c>
      <c r="F193" s="800">
        <v>0</v>
      </c>
      <c r="G193" s="800">
        <v>0</v>
      </c>
      <c r="H193" s="800">
        <v>0</v>
      </c>
      <c r="I193" s="800">
        <v>0</v>
      </c>
      <c r="J193" s="800">
        <v>0</v>
      </c>
      <c r="K193" s="800">
        <v>0</v>
      </c>
      <c r="L193" s="800">
        <v>0</v>
      </c>
      <c r="M193" s="800">
        <v>0</v>
      </c>
      <c r="N193" s="800">
        <v>0</v>
      </c>
      <c r="O193" s="800">
        <v>0</v>
      </c>
      <c r="P193" s="959">
        <f t="shared" si="91"/>
        <v>600000</v>
      </c>
    </row>
    <row r="194" spans="1:763" x14ac:dyDescent="0.25">
      <c r="A194" s="1051" t="e">
        <f t="shared" si="90"/>
        <v>#REF!</v>
      </c>
      <c r="B194" s="1227" t="s">
        <v>238</v>
      </c>
      <c r="C194" s="1228"/>
      <c r="D194" s="763">
        <f>+SUM(D190:D193)</f>
        <v>10118730.223339081</v>
      </c>
      <c r="E194" s="764">
        <f>+SUM(E190:E193)</f>
        <v>11377044.296125256</v>
      </c>
      <c r="F194" s="764">
        <f t="shared" ref="F194:O194" si="101">+SUM(F190:F193)</f>
        <v>10777044.296125256</v>
      </c>
      <c r="G194" s="764">
        <f t="shared" si="101"/>
        <v>10777044.296125256</v>
      </c>
      <c r="H194" s="764">
        <f t="shared" si="101"/>
        <v>10777044.296125256</v>
      </c>
      <c r="I194" s="764">
        <f t="shared" si="101"/>
        <v>10777044.296125256</v>
      </c>
      <c r="J194" s="764">
        <f t="shared" si="101"/>
        <v>10777044.296125256</v>
      </c>
      <c r="K194" s="764">
        <f t="shared" si="101"/>
        <v>10777044.296125256</v>
      </c>
      <c r="L194" s="764">
        <f t="shared" si="101"/>
        <v>10777044.296125256</v>
      </c>
      <c r="M194" s="764">
        <f t="shared" si="101"/>
        <v>10777044.296125256</v>
      </c>
      <c r="N194" s="764">
        <f t="shared" si="101"/>
        <v>10777044.296125256</v>
      </c>
      <c r="O194" s="764">
        <f t="shared" si="101"/>
        <v>10777044.296125256</v>
      </c>
      <c r="P194" s="954">
        <f t="shared" si="91"/>
        <v>129266217.48071691</v>
      </c>
    </row>
    <row r="195" spans="1:763" x14ac:dyDescent="0.25">
      <c r="A195" s="1051" t="e">
        <f t="shared" si="90"/>
        <v>#REF!</v>
      </c>
      <c r="B195" s="1219" t="s">
        <v>237</v>
      </c>
      <c r="C195" s="1220"/>
      <c r="D195" s="763">
        <f>+D188+D194</f>
        <v>35913147.186124049</v>
      </c>
      <c r="E195" s="764">
        <f>+E188+E194</f>
        <v>38609664.815136567</v>
      </c>
      <c r="F195" s="764">
        <f t="shared" ref="F195:O195" si="102">+F188+F194</f>
        <v>38009664.815136567</v>
      </c>
      <c r="G195" s="764">
        <f t="shared" si="102"/>
        <v>38009664.815136567</v>
      </c>
      <c r="H195" s="764">
        <f t="shared" si="102"/>
        <v>38009664.815136567</v>
      </c>
      <c r="I195" s="764">
        <f t="shared" si="102"/>
        <v>38009664.815136567</v>
      </c>
      <c r="J195" s="764">
        <f t="shared" si="102"/>
        <v>38009664.815136567</v>
      </c>
      <c r="K195" s="764">
        <f t="shared" si="102"/>
        <v>38009664.815136567</v>
      </c>
      <c r="L195" s="764">
        <f t="shared" si="102"/>
        <v>38009664.815136567</v>
      </c>
      <c r="M195" s="764">
        <f t="shared" si="102"/>
        <v>38009664.815136567</v>
      </c>
      <c r="N195" s="764">
        <f t="shared" si="102"/>
        <v>38009664.815136567</v>
      </c>
      <c r="O195" s="764">
        <f t="shared" si="102"/>
        <v>38009664.815136567</v>
      </c>
      <c r="P195" s="954">
        <f t="shared" si="91"/>
        <v>454619460.15262616</v>
      </c>
    </row>
    <row r="196" spans="1:763" x14ac:dyDescent="0.25">
      <c r="A196" s="1051" t="e">
        <f t="shared" si="90"/>
        <v>#REF!</v>
      </c>
      <c r="B196" s="1227" t="s">
        <v>30</v>
      </c>
      <c r="C196" s="1228"/>
      <c r="D196" s="763">
        <f>+D180-D195</f>
        <v>8341503.704540208</v>
      </c>
      <c r="E196" s="763">
        <f>+E180-E195</f>
        <v>79703643.75800094</v>
      </c>
      <c r="F196" s="763">
        <f t="shared" ref="F196:O196" si="103">+F180-F195</f>
        <v>7556481.0623749048</v>
      </c>
      <c r="G196" s="763">
        <f t="shared" si="103"/>
        <v>7556481.0623749048</v>
      </c>
      <c r="H196" s="763">
        <f t="shared" si="103"/>
        <v>7556481.0623749048</v>
      </c>
      <c r="I196" s="763">
        <f t="shared" si="103"/>
        <v>7556481.0623749048</v>
      </c>
      <c r="J196" s="763">
        <f t="shared" si="103"/>
        <v>7556481.0623749048</v>
      </c>
      <c r="K196" s="763">
        <f t="shared" si="103"/>
        <v>7556481.0623749048</v>
      </c>
      <c r="L196" s="763">
        <f t="shared" si="103"/>
        <v>7556481.0623749048</v>
      </c>
      <c r="M196" s="763">
        <f t="shared" si="103"/>
        <v>7556481.0623749048</v>
      </c>
      <c r="N196" s="763">
        <f t="shared" si="103"/>
        <v>7556481.0623749048</v>
      </c>
      <c r="O196" s="763">
        <f t="shared" si="103"/>
        <v>7556481.0623749048</v>
      </c>
      <c r="P196" s="954">
        <f t="shared" si="91"/>
        <v>163609958.08629018</v>
      </c>
    </row>
    <row r="197" spans="1:763" x14ac:dyDescent="0.25">
      <c r="A197" s="1051" t="e">
        <f t="shared" si="90"/>
        <v>#REF!</v>
      </c>
      <c r="B197" s="1229" t="s">
        <v>505</v>
      </c>
      <c r="C197" s="1230"/>
      <c r="D197" s="1236"/>
      <c r="E197" s="1237"/>
      <c r="F197" s="1237"/>
      <c r="G197" s="1237"/>
      <c r="H197" s="1237"/>
      <c r="I197" s="1237"/>
      <c r="J197" s="1237"/>
      <c r="K197" s="1237"/>
      <c r="L197" s="1237"/>
      <c r="M197" s="1237"/>
      <c r="N197" s="1237"/>
      <c r="O197" s="1237"/>
      <c r="P197" s="1238"/>
    </row>
    <row r="198" spans="1:763" x14ac:dyDescent="0.25">
      <c r="A198" s="1051" t="e">
        <f t="shared" si="90"/>
        <v>#REF!</v>
      </c>
      <c r="B198" s="778" t="s">
        <v>97</v>
      </c>
      <c r="C198" s="779">
        <v>3.5000000000000003E-2</v>
      </c>
      <c r="D198" s="1011">
        <f t="shared" ref="D198:O198" si="104">D173*1.19*$C198</f>
        <v>254898.00000000003</v>
      </c>
      <c r="E198" s="833">
        <f t="shared" si="104"/>
        <v>254898.00000000003</v>
      </c>
      <c r="F198" s="833">
        <f t="shared" si="104"/>
        <v>254898.00000000003</v>
      </c>
      <c r="G198" s="833">
        <f t="shared" si="104"/>
        <v>254898.00000000003</v>
      </c>
      <c r="H198" s="833">
        <f t="shared" si="104"/>
        <v>254898.00000000003</v>
      </c>
      <c r="I198" s="833">
        <f t="shared" si="104"/>
        <v>254898.00000000003</v>
      </c>
      <c r="J198" s="833">
        <f t="shared" si="104"/>
        <v>254898.00000000003</v>
      </c>
      <c r="K198" s="833">
        <f t="shared" si="104"/>
        <v>254898.00000000003</v>
      </c>
      <c r="L198" s="833">
        <f t="shared" si="104"/>
        <v>254898.00000000003</v>
      </c>
      <c r="M198" s="833">
        <f t="shared" si="104"/>
        <v>254898.00000000003</v>
      </c>
      <c r="N198" s="833">
        <f t="shared" si="104"/>
        <v>254898.00000000003</v>
      </c>
      <c r="O198" s="833">
        <f t="shared" si="104"/>
        <v>254898.00000000003</v>
      </c>
      <c r="P198" s="999">
        <f t="shared" si="91"/>
        <v>3058776.0000000005</v>
      </c>
    </row>
    <row r="199" spans="1:763" x14ac:dyDescent="0.25">
      <c r="A199" s="1051" t="e">
        <f t="shared" si="90"/>
        <v>#REF!</v>
      </c>
      <c r="B199" s="1229" t="s">
        <v>602</v>
      </c>
      <c r="C199" s="1230"/>
      <c r="D199" s="1197"/>
      <c r="E199" s="1198"/>
      <c r="F199" s="1198"/>
      <c r="G199" s="1198"/>
      <c r="H199" s="1198"/>
      <c r="I199" s="1198"/>
      <c r="J199" s="1198"/>
      <c r="K199" s="1198"/>
      <c r="L199" s="1198"/>
      <c r="M199" s="1198"/>
      <c r="N199" s="1198"/>
      <c r="O199" s="1198"/>
      <c r="P199" s="1199"/>
    </row>
    <row r="200" spans="1:763" x14ac:dyDescent="0.25">
      <c r="A200" s="1051" t="e">
        <f t="shared" si="90"/>
        <v>#REF!</v>
      </c>
      <c r="B200" s="1196" t="s">
        <v>618</v>
      </c>
      <c r="C200" s="1196"/>
      <c r="D200" s="947">
        <v>0</v>
      </c>
      <c r="E200" s="766">
        <v>0</v>
      </c>
      <c r="F200" s="766">
        <v>0</v>
      </c>
      <c r="G200" s="766">
        <v>0</v>
      </c>
      <c r="H200" s="766">
        <v>0</v>
      </c>
      <c r="I200" s="766">
        <v>0</v>
      </c>
      <c r="J200" s="766">
        <v>0</v>
      </c>
      <c r="K200" s="766">
        <v>0</v>
      </c>
      <c r="L200" s="766">
        <v>0</v>
      </c>
      <c r="M200" s="766">
        <v>0</v>
      </c>
      <c r="N200" s="766">
        <v>0</v>
      </c>
      <c r="O200" s="766">
        <v>0</v>
      </c>
      <c r="P200" s="767">
        <f t="shared" si="91"/>
        <v>0</v>
      </c>
    </row>
    <row r="201" spans="1:763" x14ac:dyDescent="0.25">
      <c r="A201" s="1051" t="e">
        <f t="shared" si="90"/>
        <v>#REF!</v>
      </c>
      <c r="B201" s="1196" t="s">
        <v>750</v>
      </c>
      <c r="C201" s="1196"/>
      <c r="D201" s="791"/>
      <c r="E201" s="935">
        <f>+'Plan Acción y Cronograma (ane1)'!F189*'VALORACION FINANCIERA 729-21'!D171</f>
        <v>8364000</v>
      </c>
      <c r="F201" s="1024">
        <f>+'Plan Acción y Cronograma (ane1)'!F189*'VALORACION FINANCIERA 729-21'!D171</f>
        <v>8364000</v>
      </c>
      <c r="G201" s="1024">
        <f>+'Plan Acción y Cronograma (ane1)'!F189*'VALORACION FINANCIERA 729-21'!D171</f>
        <v>8364000</v>
      </c>
      <c r="H201" s="1024">
        <f>+'Plan Acción y Cronograma (ane1)'!F189*'VALORACION FINANCIERA 729-21'!D171</f>
        <v>8364000</v>
      </c>
      <c r="I201" s="1024">
        <f>+'Plan Acción y Cronograma (ane1)'!F189*'VALORACION FINANCIERA 729-21'!D171</f>
        <v>8364000</v>
      </c>
      <c r="J201" s="1024">
        <f>+'Plan Acción y Cronograma (ane1)'!F189*'VALORACION FINANCIERA 729-21'!D171</f>
        <v>8364000</v>
      </c>
      <c r="K201" s="1024">
        <f>+'Plan Acción y Cronograma (ane1)'!F189*D171</f>
        <v>8364000</v>
      </c>
      <c r="L201" s="1024">
        <f>+'Plan Acción y Cronograma (ane1)'!F189*D171</f>
        <v>8364000</v>
      </c>
      <c r="M201" s="1024">
        <f>+'Plan Acción y Cronograma (ane1)'!F189*D171</f>
        <v>8364000</v>
      </c>
      <c r="N201" s="1024">
        <f>+'Plan Acción y Cronograma (ane1)'!F189*D171</f>
        <v>8364000</v>
      </c>
      <c r="O201" s="1024">
        <f>+'Plan Acción y Cronograma (ane1)'!F189*D171</f>
        <v>8364000</v>
      </c>
      <c r="P201" s="1053">
        <f>SUM(D201:O201)</f>
        <v>92004000</v>
      </c>
    </row>
    <row r="202" spans="1:763" x14ac:dyDescent="0.25">
      <c r="A202" s="1051"/>
      <c r="B202" s="1196" t="s">
        <v>751</v>
      </c>
      <c r="C202" s="1196"/>
      <c r="D202" s="791"/>
      <c r="E202" s="935">
        <f>+'Plan Acción y Cronograma (ane1)'!F204*'VALORACION FINANCIERA 729-21'!D171</f>
        <v>40800000</v>
      </c>
      <c r="F202" s="1024"/>
      <c r="G202" s="1024"/>
      <c r="H202" s="1024"/>
      <c r="I202" s="1024"/>
      <c r="J202" s="1024"/>
      <c r="K202" s="1024"/>
      <c r="L202" s="1024"/>
      <c r="M202" s="1024"/>
      <c r="N202" s="1024"/>
      <c r="O202" s="1024"/>
      <c r="P202" s="1053"/>
    </row>
    <row r="203" spans="1:763" x14ac:dyDescent="0.25">
      <c r="A203" s="1051" t="e">
        <f>A201+1</f>
        <v>#REF!</v>
      </c>
      <c r="B203" s="1304" t="s">
        <v>752</v>
      </c>
      <c r="C203" s="1305"/>
      <c r="D203" s="1019">
        <f>+'Plan Acción y Cronograma (ane1)'!I243</f>
        <v>0</v>
      </c>
      <c r="E203" s="935">
        <f>+'Plan Acción y Cronograma (ane1)'!F213*'VALORACION FINANCIERA 729-21'!D171</f>
        <v>29596320</v>
      </c>
      <c r="F203" s="793">
        <f>+'Plan Acción y Cronograma (ane1)'!I243</f>
        <v>0</v>
      </c>
      <c r="G203" s="793">
        <f>+'Plan Acción y Cronograma (ane1)'!I243</f>
        <v>0</v>
      </c>
      <c r="H203" s="793">
        <f>+'Plan Acción y Cronograma (ane1)'!I243</f>
        <v>0</v>
      </c>
      <c r="I203" s="793">
        <f>+'Plan Acción y Cronograma (ane1)'!I243</f>
        <v>0</v>
      </c>
      <c r="J203" s="793">
        <f>+'Plan Acción y Cronograma (ane1)'!I243</f>
        <v>0</v>
      </c>
      <c r="K203" s="793">
        <f>+'Plan Acción y Cronograma (ane1)'!I243</f>
        <v>0</v>
      </c>
      <c r="L203" s="793">
        <f>+'Plan Acción y Cronograma (ane1)'!I243</f>
        <v>0</v>
      </c>
      <c r="M203" s="793">
        <f>+'Plan Acción y Cronograma (ane1)'!I243</f>
        <v>0</v>
      </c>
      <c r="N203" s="793">
        <f>+'Plan Acción y Cronograma (ane1)'!I243</f>
        <v>0</v>
      </c>
      <c r="O203" s="792">
        <f>+'Plan Acción y Cronograma (ane1)'!I243</f>
        <v>0</v>
      </c>
      <c r="P203" s="794"/>
    </row>
    <row r="204" spans="1:763" x14ac:dyDescent="0.25">
      <c r="A204" s="1051" t="e">
        <f t="shared" si="90"/>
        <v>#REF!</v>
      </c>
      <c r="B204" s="796" t="s">
        <v>29</v>
      </c>
      <c r="C204" s="797">
        <v>4.1000000000000003E-3</v>
      </c>
      <c r="D204" s="1010">
        <f>+D172*C204</f>
        <v>202324.68635364177</v>
      </c>
      <c r="E204" s="788">
        <f t="shared" ref="E204:O204" si="105">+E172*$C204</f>
        <v>210958.49302842517</v>
      </c>
      <c r="F204" s="788">
        <f t="shared" si="105"/>
        <v>210958.49302842517</v>
      </c>
      <c r="G204" s="788">
        <f t="shared" si="105"/>
        <v>210958.49302842517</v>
      </c>
      <c r="H204" s="788">
        <f t="shared" si="105"/>
        <v>210958.49302842517</v>
      </c>
      <c r="I204" s="788">
        <f t="shared" si="105"/>
        <v>210958.49302842517</v>
      </c>
      <c r="J204" s="788">
        <f t="shared" si="105"/>
        <v>210958.49302842517</v>
      </c>
      <c r="K204" s="788">
        <f t="shared" si="105"/>
        <v>210958.49302842517</v>
      </c>
      <c r="L204" s="788">
        <f t="shared" si="105"/>
        <v>210958.49302842517</v>
      </c>
      <c r="M204" s="788">
        <f t="shared" si="105"/>
        <v>210958.49302842517</v>
      </c>
      <c r="N204" s="788">
        <f t="shared" si="105"/>
        <v>210958.49302842517</v>
      </c>
      <c r="O204" s="788">
        <f t="shared" si="105"/>
        <v>210958.49302842517</v>
      </c>
      <c r="P204" s="789">
        <f t="shared" si="91"/>
        <v>2522868.1096663186</v>
      </c>
    </row>
    <row r="205" spans="1:763" x14ac:dyDescent="0.25">
      <c r="A205" s="1051" t="e">
        <f t="shared" si="90"/>
        <v>#REF!</v>
      </c>
      <c r="B205" s="1223" t="s">
        <v>597</v>
      </c>
      <c r="C205" s="1224"/>
      <c r="D205" s="763">
        <f>SUM(D198:D204)</f>
        <v>457222.68635364179</v>
      </c>
      <c r="E205" s="764">
        <f>+E198+E201+E202+E203+E204</f>
        <v>79226176.493028432</v>
      </c>
      <c r="F205" s="764">
        <f t="shared" ref="F205:O205" si="106">+SUM(F198:F204)</f>
        <v>8829856.4930284247</v>
      </c>
      <c r="G205" s="764">
        <f t="shared" si="106"/>
        <v>8829856.4930284247</v>
      </c>
      <c r="H205" s="764">
        <f t="shared" si="106"/>
        <v>8829856.4930284247</v>
      </c>
      <c r="I205" s="764">
        <f t="shared" si="106"/>
        <v>8829856.4930284247</v>
      </c>
      <c r="J205" s="764">
        <f t="shared" si="106"/>
        <v>8829856.4930284247</v>
      </c>
      <c r="K205" s="764">
        <f t="shared" si="106"/>
        <v>8829856.4930284247</v>
      </c>
      <c r="L205" s="764">
        <f t="shared" si="106"/>
        <v>8829856.4930284247</v>
      </c>
      <c r="M205" s="764">
        <f t="shared" si="106"/>
        <v>8829856.4930284247</v>
      </c>
      <c r="N205" s="764">
        <f t="shared" si="106"/>
        <v>8829856.4930284247</v>
      </c>
      <c r="O205" s="764">
        <f t="shared" si="106"/>
        <v>8829856.4930284247</v>
      </c>
      <c r="P205" s="954">
        <f t="shared" si="91"/>
        <v>167981964.10966638</v>
      </c>
    </row>
    <row r="206" spans="1:763" x14ac:dyDescent="0.25">
      <c r="A206" s="1051" t="e">
        <f t="shared" si="90"/>
        <v>#REF!</v>
      </c>
      <c r="B206" s="1225" t="s">
        <v>31</v>
      </c>
      <c r="C206" s="1226"/>
      <c r="D206" s="763">
        <f t="shared" ref="D206:O206" si="107">+D196-D205</f>
        <v>7884281.0181865664</v>
      </c>
      <c r="E206" s="764">
        <f t="shared" si="107"/>
        <v>477467.26497250795</v>
      </c>
      <c r="F206" s="764">
        <f t="shared" si="107"/>
        <v>-1273375.4306535199</v>
      </c>
      <c r="G206" s="764">
        <f t="shared" si="107"/>
        <v>-1273375.4306535199</v>
      </c>
      <c r="H206" s="764">
        <f t="shared" si="107"/>
        <v>-1273375.4306535199</v>
      </c>
      <c r="I206" s="764">
        <f t="shared" si="107"/>
        <v>-1273375.4306535199</v>
      </c>
      <c r="J206" s="764">
        <f t="shared" si="107"/>
        <v>-1273375.4306535199</v>
      </c>
      <c r="K206" s="764">
        <f t="shared" si="107"/>
        <v>-1273375.4306535199</v>
      </c>
      <c r="L206" s="764">
        <f t="shared" si="107"/>
        <v>-1273375.4306535199</v>
      </c>
      <c r="M206" s="764">
        <f t="shared" si="107"/>
        <v>-1273375.4306535199</v>
      </c>
      <c r="N206" s="764">
        <f t="shared" si="107"/>
        <v>-1273375.4306535199</v>
      </c>
      <c r="O206" s="764">
        <f t="shared" si="107"/>
        <v>-1273375.4306535199</v>
      </c>
      <c r="P206" s="954">
        <f t="shared" si="91"/>
        <v>-4372006.0233761249</v>
      </c>
    </row>
    <row r="207" spans="1:763" x14ac:dyDescent="0.25">
      <c r="A207" s="1051" t="e">
        <f t="shared" si="90"/>
        <v>#REF!</v>
      </c>
      <c r="B207" s="804" t="s">
        <v>507</v>
      </c>
      <c r="C207" s="775">
        <v>0.33</v>
      </c>
      <c r="D207" s="975">
        <f>D206*$C207</f>
        <v>2601812.736001567</v>
      </c>
      <c r="E207" s="899">
        <f t="shared" ref="E207:O207" si="108">E206*$C207</f>
        <v>157564.19744092764</v>
      </c>
      <c r="F207" s="899">
        <f t="shared" si="108"/>
        <v>-420213.89211566158</v>
      </c>
      <c r="G207" s="899">
        <f t="shared" si="108"/>
        <v>-420213.89211566158</v>
      </c>
      <c r="H207" s="899">
        <f t="shared" si="108"/>
        <v>-420213.89211566158</v>
      </c>
      <c r="I207" s="899">
        <f t="shared" si="108"/>
        <v>-420213.89211566158</v>
      </c>
      <c r="J207" s="899">
        <f t="shared" si="108"/>
        <v>-420213.89211566158</v>
      </c>
      <c r="K207" s="899">
        <f t="shared" si="108"/>
        <v>-420213.89211566158</v>
      </c>
      <c r="L207" s="899">
        <f t="shared" si="108"/>
        <v>-420213.89211566158</v>
      </c>
      <c r="M207" s="899">
        <f t="shared" si="108"/>
        <v>-420213.89211566158</v>
      </c>
      <c r="N207" s="899">
        <f t="shared" si="108"/>
        <v>-420213.89211566158</v>
      </c>
      <c r="O207" s="899">
        <f t="shared" si="108"/>
        <v>-420213.89211566158</v>
      </c>
      <c r="P207" s="976">
        <f>SUM(D207:O207)</f>
        <v>-1442761.9877141211</v>
      </c>
    </row>
    <row r="208" spans="1:763" s="937" customFormat="1" x14ac:dyDescent="0.25">
      <c r="A208" s="1016"/>
      <c r="B208" s="935" t="s">
        <v>735</v>
      </c>
      <c r="C208" s="1001">
        <f>+P165</f>
        <v>67464694.413441032</v>
      </c>
      <c r="D208" s="986">
        <f>+D206-D207</f>
        <v>5282468.2821849994</v>
      </c>
      <c r="E208" s="935">
        <f t="shared" ref="E208:O208" si="109">+E206-E207</f>
        <v>319903.06753158034</v>
      </c>
      <c r="F208" s="935">
        <f t="shared" si="109"/>
        <v>-853161.53853785829</v>
      </c>
      <c r="G208" s="935">
        <f t="shared" si="109"/>
        <v>-853161.53853785829</v>
      </c>
      <c r="H208" s="935">
        <f t="shared" si="109"/>
        <v>-853161.53853785829</v>
      </c>
      <c r="I208" s="935">
        <f t="shared" si="109"/>
        <v>-853161.53853785829</v>
      </c>
      <c r="J208" s="935">
        <f t="shared" si="109"/>
        <v>-853161.53853785829</v>
      </c>
      <c r="K208" s="935">
        <f t="shared" si="109"/>
        <v>-853161.53853785829</v>
      </c>
      <c r="L208" s="935">
        <f t="shared" si="109"/>
        <v>-853161.53853785829</v>
      </c>
      <c r="M208" s="935">
        <f t="shared" si="109"/>
        <v>-853161.53853785829</v>
      </c>
      <c r="N208" s="935">
        <f t="shared" si="109"/>
        <v>-853161.53853785829</v>
      </c>
      <c r="O208" s="935">
        <f t="shared" si="109"/>
        <v>-853161.53853785829</v>
      </c>
      <c r="P208" s="987">
        <f>SUM(D208:O208)</f>
        <v>-2929244.0356620024</v>
      </c>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c r="MT208" s="14"/>
      <c r="MU208" s="14"/>
      <c r="MV208" s="14"/>
      <c r="MW208" s="14"/>
      <c r="MX208" s="14"/>
      <c r="MY208" s="14"/>
      <c r="MZ208" s="14"/>
      <c r="NA208" s="14"/>
      <c r="NB208" s="14"/>
      <c r="NC208" s="14"/>
      <c r="ND208" s="14"/>
      <c r="NE208" s="14"/>
      <c r="NF208" s="14"/>
      <c r="NG208" s="14"/>
      <c r="NH208" s="14"/>
      <c r="NI208" s="14"/>
      <c r="NJ208" s="14"/>
      <c r="NK208" s="14"/>
      <c r="NL208" s="14"/>
      <c r="NM208" s="14"/>
      <c r="NN208" s="14"/>
      <c r="NO208" s="14"/>
      <c r="NP208" s="14"/>
      <c r="NQ208" s="14"/>
      <c r="NR208" s="14"/>
      <c r="NS208" s="14"/>
      <c r="NT208" s="14"/>
      <c r="NU208" s="14"/>
      <c r="NV208" s="14"/>
      <c r="NW208" s="14"/>
      <c r="NX208" s="14"/>
      <c r="NY208" s="14"/>
      <c r="NZ208" s="14"/>
      <c r="OA208" s="14"/>
      <c r="OB208" s="14"/>
      <c r="OC208" s="14"/>
      <c r="OD208" s="14"/>
      <c r="OE208" s="14"/>
      <c r="OF208" s="14"/>
      <c r="OG208" s="14"/>
      <c r="OH208" s="14"/>
      <c r="OI208" s="14"/>
      <c r="OJ208" s="14"/>
      <c r="OK208" s="14"/>
      <c r="OL208" s="14"/>
      <c r="OM208" s="14"/>
      <c r="ON208" s="14"/>
      <c r="OO208" s="14"/>
      <c r="OP208" s="14"/>
      <c r="OQ208" s="14"/>
      <c r="OR208" s="14"/>
      <c r="OS208" s="14"/>
      <c r="OT208" s="14"/>
      <c r="OU208" s="14"/>
      <c r="OV208" s="14"/>
      <c r="OW208" s="14"/>
      <c r="OX208" s="14"/>
      <c r="OY208" s="14"/>
      <c r="OZ208" s="14"/>
      <c r="PA208" s="14"/>
      <c r="PB208" s="14"/>
      <c r="PC208" s="14"/>
      <c r="PD208" s="14"/>
      <c r="PE208" s="14"/>
      <c r="PF208" s="14"/>
      <c r="PG208" s="14"/>
      <c r="PH208" s="14"/>
      <c r="PI208" s="14"/>
      <c r="PJ208" s="14"/>
      <c r="PK208" s="14"/>
      <c r="PL208" s="14"/>
      <c r="PM208" s="14"/>
      <c r="PN208" s="14"/>
      <c r="PO208" s="14"/>
      <c r="PP208" s="14"/>
      <c r="PQ208" s="14"/>
      <c r="PR208" s="14"/>
      <c r="PS208" s="14"/>
      <c r="PT208" s="14"/>
      <c r="PU208" s="14"/>
      <c r="PV208" s="14"/>
      <c r="PW208" s="14"/>
      <c r="PX208" s="14"/>
      <c r="PY208" s="14"/>
      <c r="PZ208" s="14"/>
      <c r="QA208" s="14"/>
      <c r="QB208" s="14"/>
      <c r="QC208" s="14"/>
      <c r="QD208" s="14"/>
      <c r="QE208" s="14"/>
      <c r="QF208" s="14"/>
      <c r="QG208" s="14"/>
      <c r="QH208" s="14"/>
      <c r="QI208" s="14"/>
      <c r="QJ208" s="14"/>
      <c r="QK208" s="14"/>
      <c r="QL208" s="14"/>
      <c r="QM208" s="14"/>
      <c r="QN208" s="14"/>
      <c r="QO208" s="14"/>
      <c r="QP208" s="14"/>
      <c r="QQ208" s="14"/>
      <c r="QR208" s="14"/>
      <c r="QS208" s="14"/>
      <c r="QT208" s="14"/>
      <c r="QU208" s="14"/>
      <c r="QV208" s="14"/>
      <c r="QW208" s="14"/>
      <c r="QX208" s="14"/>
      <c r="QY208" s="14"/>
      <c r="QZ208" s="14"/>
      <c r="RA208" s="14"/>
      <c r="RB208" s="14"/>
      <c r="RC208" s="14"/>
      <c r="RD208" s="14"/>
      <c r="RE208" s="14"/>
      <c r="RF208" s="14"/>
      <c r="RG208" s="14"/>
      <c r="RH208" s="14"/>
      <c r="RI208" s="14"/>
      <c r="RJ208" s="14"/>
      <c r="RK208" s="14"/>
      <c r="RL208" s="14"/>
      <c r="RM208" s="14"/>
      <c r="RN208" s="14"/>
      <c r="RO208" s="14"/>
      <c r="RP208" s="14"/>
      <c r="RQ208" s="14"/>
      <c r="RR208" s="14"/>
      <c r="RS208" s="14"/>
      <c r="RT208" s="14"/>
      <c r="RU208" s="14"/>
      <c r="RV208" s="14"/>
      <c r="RW208" s="14"/>
      <c r="RX208" s="14"/>
      <c r="RY208" s="14"/>
      <c r="RZ208" s="14"/>
      <c r="SA208" s="14"/>
      <c r="SB208" s="14"/>
      <c r="SC208" s="14"/>
      <c r="SD208" s="14"/>
      <c r="SE208" s="14"/>
      <c r="SF208" s="14"/>
      <c r="SG208" s="14"/>
      <c r="SH208" s="14"/>
      <c r="SI208" s="14"/>
      <c r="SJ208" s="14"/>
      <c r="SK208" s="14"/>
      <c r="SL208" s="14"/>
      <c r="SM208" s="14"/>
      <c r="SN208" s="14"/>
      <c r="SO208" s="14"/>
      <c r="SP208" s="14"/>
      <c r="SQ208" s="14"/>
      <c r="SR208" s="14"/>
      <c r="SS208" s="14"/>
      <c r="ST208" s="14"/>
      <c r="SU208" s="14"/>
      <c r="SV208" s="14"/>
      <c r="SW208" s="14"/>
      <c r="SX208" s="14"/>
      <c r="SY208" s="14"/>
      <c r="SZ208" s="14"/>
      <c r="TA208" s="14"/>
      <c r="TB208" s="14"/>
      <c r="TC208" s="14"/>
      <c r="TD208" s="14"/>
      <c r="TE208" s="14"/>
      <c r="TF208" s="14"/>
      <c r="TG208" s="14"/>
      <c r="TH208" s="14"/>
      <c r="TI208" s="14"/>
      <c r="TJ208" s="14"/>
      <c r="TK208" s="14"/>
      <c r="TL208" s="14"/>
      <c r="TM208" s="14"/>
      <c r="TN208" s="14"/>
      <c r="TO208" s="14"/>
      <c r="TP208" s="14"/>
      <c r="TQ208" s="14"/>
      <c r="TR208" s="14"/>
      <c r="TS208" s="14"/>
      <c r="TT208" s="14"/>
      <c r="TU208" s="14"/>
      <c r="TV208" s="14"/>
      <c r="TW208" s="14"/>
      <c r="TX208" s="14"/>
      <c r="TY208" s="14"/>
      <c r="TZ208" s="14"/>
      <c r="UA208" s="14"/>
      <c r="UB208" s="14"/>
      <c r="UC208" s="14"/>
      <c r="UD208" s="14"/>
      <c r="UE208" s="14"/>
      <c r="UF208" s="14"/>
      <c r="UG208" s="14"/>
      <c r="UH208" s="14"/>
      <c r="UI208" s="14"/>
      <c r="UJ208" s="14"/>
      <c r="UK208" s="14"/>
      <c r="UL208" s="14"/>
      <c r="UM208" s="14"/>
      <c r="UN208" s="14"/>
      <c r="UO208" s="14"/>
      <c r="UP208" s="14"/>
      <c r="UQ208" s="14"/>
      <c r="UR208" s="14"/>
      <c r="US208" s="14"/>
      <c r="UT208" s="14"/>
      <c r="UU208" s="14"/>
      <c r="UV208" s="14"/>
      <c r="UW208" s="14"/>
      <c r="UX208" s="14"/>
      <c r="UY208" s="14"/>
      <c r="UZ208" s="14"/>
      <c r="VA208" s="14"/>
      <c r="VB208" s="14"/>
      <c r="VC208" s="14"/>
      <c r="VD208" s="14"/>
      <c r="VE208" s="14"/>
      <c r="VF208" s="14"/>
      <c r="VG208" s="14"/>
      <c r="VH208" s="14"/>
      <c r="VI208" s="14"/>
      <c r="VJ208" s="14"/>
      <c r="VK208" s="14"/>
      <c r="VL208" s="14"/>
      <c r="VM208" s="14"/>
      <c r="VN208" s="14"/>
      <c r="VO208" s="14"/>
      <c r="VP208" s="14"/>
      <c r="VQ208" s="14"/>
      <c r="VR208" s="14"/>
      <c r="VS208" s="14"/>
      <c r="VT208" s="14"/>
      <c r="VU208" s="14"/>
      <c r="VV208" s="14"/>
      <c r="VW208" s="14"/>
      <c r="VX208" s="14"/>
      <c r="VY208" s="14"/>
      <c r="VZ208" s="14"/>
      <c r="WA208" s="14"/>
      <c r="WB208" s="14"/>
      <c r="WC208" s="14"/>
      <c r="WD208" s="14"/>
      <c r="WE208" s="14"/>
      <c r="WF208" s="14"/>
      <c r="WG208" s="14"/>
      <c r="WH208" s="14"/>
      <c r="WI208" s="14"/>
      <c r="WJ208" s="14"/>
      <c r="WK208" s="14"/>
      <c r="WL208" s="14"/>
      <c r="WM208" s="14"/>
      <c r="WN208" s="14"/>
      <c r="WO208" s="14"/>
      <c r="WP208" s="14"/>
      <c r="WQ208" s="14"/>
      <c r="WR208" s="14"/>
      <c r="WS208" s="14"/>
      <c r="WT208" s="14"/>
      <c r="WU208" s="14"/>
      <c r="WV208" s="14"/>
      <c r="WW208" s="14"/>
      <c r="WX208" s="14"/>
      <c r="WY208" s="14"/>
      <c r="WZ208" s="14"/>
      <c r="XA208" s="14"/>
      <c r="XB208" s="14"/>
      <c r="XC208" s="14"/>
      <c r="XD208" s="14"/>
      <c r="XE208" s="14"/>
      <c r="XF208" s="14"/>
      <c r="XG208" s="14"/>
      <c r="XH208" s="14"/>
      <c r="XI208" s="14"/>
      <c r="XJ208" s="14"/>
      <c r="XK208" s="14"/>
      <c r="XL208" s="14"/>
      <c r="XM208" s="14"/>
      <c r="XN208" s="14"/>
      <c r="XO208" s="14"/>
      <c r="XP208" s="14"/>
      <c r="XQ208" s="14"/>
      <c r="XR208" s="14"/>
      <c r="XS208" s="14"/>
      <c r="XT208" s="14"/>
      <c r="XU208" s="14"/>
      <c r="XV208" s="14"/>
      <c r="XW208" s="14"/>
      <c r="XX208" s="14"/>
      <c r="XY208" s="14"/>
      <c r="XZ208" s="14"/>
      <c r="YA208" s="14"/>
      <c r="YB208" s="14"/>
      <c r="YC208" s="14"/>
      <c r="YD208" s="14"/>
      <c r="YE208" s="14"/>
      <c r="YF208" s="14"/>
      <c r="YG208" s="14"/>
      <c r="YH208" s="14"/>
      <c r="YI208" s="14"/>
      <c r="YJ208" s="14"/>
      <c r="YK208" s="14"/>
      <c r="YL208" s="14"/>
      <c r="YM208" s="14"/>
      <c r="YN208" s="14"/>
      <c r="YO208" s="14"/>
      <c r="YP208" s="14"/>
      <c r="YQ208" s="14"/>
      <c r="YR208" s="14"/>
      <c r="YS208" s="14"/>
      <c r="YT208" s="14"/>
      <c r="YU208" s="14"/>
      <c r="YV208" s="14"/>
      <c r="YW208" s="14"/>
      <c r="YX208" s="14"/>
      <c r="YY208" s="14"/>
      <c r="YZ208" s="14"/>
      <c r="ZA208" s="14"/>
      <c r="ZB208" s="14"/>
      <c r="ZC208" s="14"/>
      <c r="ZD208" s="14"/>
      <c r="ZE208" s="14"/>
      <c r="ZF208" s="14"/>
      <c r="ZG208" s="14"/>
      <c r="ZH208" s="14"/>
      <c r="ZI208" s="14"/>
      <c r="ZJ208" s="14"/>
      <c r="ZK208" s="14"/>
      <c r="ZL208" s="14"/>
      <c r="ZM208" s="14"/>
      <c r="ZN208" s="14"/>
      <c r="ZO208" s="14"/>
      <c r="ZP208" s="14"/>
      <c r="ZQ208" s="14"/>
      <c r="ZR208" s="14"/>
      <c r="ZS208" s="14"/>
      <c r="ZT208" s="14"/>
      <c r="ZU208" s="14"/>
      <c r="ZV208" s="14"/>
      <c r="ZW208" s="14"/>
      <c r="ZX208" s="14"/>
      <c r="ZY208" s="14"/>
      <c r="ZZ208" s="14"/>
      <c r="AAA208" s="14"/>
      <c r="AAB208" s="14"/>
      <c r="AAC208" s="14"/>
      <c r="AAD208" s="14"/>
      <c r="AAE208" s="14"/>
      <c r="AAF208" s="14"/>
      <c r="AAG208" s="14"/>
      <c r="AAH208" s="14"/>
      <c r="AAI208" s="14"/>
      <c r="AAJ208" s="14"/>
      <c r="AAK208" s="14"/>
      <c r="AAL208" s="14"/>
      <c r="AAM208" s="14"/>
      <c r="AAN208" s="14"/>
      <c r="AAO208" s="14"/>
      <c r="AAP208" s="14"/>
      <c r="AAQ208" s="14"/>
      <c r="AAR208" s="14"/>
      <c r="AAS208" s="14"/>
      <c r="AAT208" s="14"/>
      <c r="AAU208" s="14"/>
      <c r="AAV208" s="14"/>
      <c r="AAW208" s="14"/>
      <c r="AAX208" s="14"/>
      <c r="AAY208" s="14"/>
      <c r="AAZ208" s="14"/>
      <c r="ABA208" s="14"/>
      <c r="ABB208" s="14"/>
      <c r="ABC208" s="14"/>
      <c r="ABD208" s="14"/>
      <c r="ABE208" s="14"/>
      <c r="ABF208" s="14"/>
      <c r="ABG208" s="14"/>
      <c r="ABH208" s="14"/>
      <c r="ABI208" s="14"/>
      <c r="ABJ208" s="14"/>
      <c r="ABK208" s="14"/>
      <c r="ABL208" s="14"/>
      <c r="ABM208" s="14"/>
      <c r="ABN208" s="14"/>
      <c r="ABO208" s="14"/>
      <c r="ABP208" s="14"/>
      <c r="ABQ208" s="14"/>
      <c r="ABR208" s="14"/>
      <c r="ABS208" s="14"/>
      <c r="ABT208" s="14"/>
      <c r="ABU208" s="14"/>
      <c r="ABV208" s="14"/>
      <c r="ABW208" s="14"/>
      <c r="ABX208" s="14"/>
      <c r="ABY208" s="14"/>
      <c r="ABZ208" s="14"/>
      <c r="ACA208" s="14"/>
      <c r="ACB208" s="14"/>
      <c r="ACC208" s="14"/>
      <c r="ACD208" s="14"/>
      <c r="ACE208" s="14"/>
      <c r="ACF208" s="14"/>
      <c r="ACG208" s="14"/>
      <c r="ACH208" s="14"/>
      <c r="ACI208" s="14"/>
    </row>
    <row r="209" spans="1:763" s="933" customFormat="1" ht="15.75" thickBot="1" x14ac:dyDescent="0.3">
      <c r="A209" s="1017" t="e">
        <f>A207+1</f>
        <v>#REF!</v>
      </c>
      <c r="B209" s="1203" t="s">
        <v>32</v>
      </c>
      <c r="C209" s="1204"/>
      <c r="D209" s="988">
        <f>+D206-D207-D208</f>
        <v>0</v>
      </c>
      <c r="E209" s="938">
        <f t="shared" ref="E209:O209" si="110">+E206-E207-E208</f>
        <v>0</v>
      </c>
      <c r="F209" s="938">
        <f t="shared" si="110"/>
        <v>0</v>
      </c>
      <c r="G209" s="938">
        <f t="shared" si="110"/>
        <v>0</v>
      </c>
      <c r="H209" s="938">
        <f t="shared" si="110"/>
        <v>0</v>
      </c>
      <c r="I209" s="938">
        <f t="shared" si="110"/>
        <v>0</v>
      </c>
      <c r="J209" s="938">
        <f t="shared" si="110"/>
        <v>0</v>
      </c>
      <c r="K209" s="938">
        <f t="shared" si="110"/>
        <v>0</v>
      </c>
      <c r="L209" s="938">
        <f t="shared" si="110"/>
        <v>0</v>
      </c>
      <c r="M209" s="938">
        <f t="shared" si="110"/>
        <v>0</v>
      </c>
      <c r="N209" s="938">
        <f t="shared" si="110"/>
        <v>0</v>
      </c>
      <c r="O209" s="938">
        <f t="shared" si="110"/>
        <v>0</v>
      </c>
      <c r="P209" s="989">
        <f>(SUM(D209:O209))</f>
        <v>0</v>
      </c>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c r="MT209" s="14"/>
      <c r="MU209" s="14"/>
      <c r="MV209" s="14"/>
      <c r="MW209" s="14"/>
      <c r="MX209" s="14"/>
      <c r="MY209" s="14"/>
      <c r="MZ209" s="14"/>
      <c r="NA209" s="14"/>
      <c r="NB209" s="14"/>
      <c r="NC209" s="14"/>
      <c r="ND209" s="14"/>
      <c r="NE209" s="14"/>
      <c r="NF209" s="14"/>
      <c r="NG209" s="14"/>
      <c r="NH209" s="14"/>
      <c r="NI209" s="14"/>
      <c r="NJ209" s="14"/>
      <c r="NK209" s="14"/>
      <c r="NL209" s="14"/>
      <c r="NM209" s="14"/>
      <c r="NN209" s="14"/>
      <c r="NO209" s="14"/>
      <c r="NP209" s="14"/>
      <c r="NQ209" s="14"/>
      <c r="NR209" s="14"/>
      <c r="NS209" s="14"/>
      <c r="NT209" s="14"/>
      <c r="NU209" s="14"/>
      <c r="NV209" s="14"/>
      <c r="NW209" s="14"/>
      <c r="NX209" s="14"/>
      <c r="NY209" s="14"/>
      <c r="NZ209" s="14"/>
      <c r="OA209" s="14"/>
      <c r="OB209" s="14"/>
      <c r="OC209" s="14"/>
      <c r="OD209" s="14"/>
      <c r="OE209" s="14"/>
      <c r="OF209" s="14"/>
      <c r="OG209" s="14"/>
      <c r="OH209" s="14"/>
      <c r="OI209" s="14"/>
      <c r="OJ209" s="14"/>
      <c r="OK209" s="14"/>
      <c r="OL209" s="14"/>
      <c r="OM209" s="14"/>
      <c r="ON209" s="14"/>
      <c r="OO209" s="14"/>
      <c r="OP209" s="14"/>
      <c r="OQ209" s="14"/>
      <c r="OR209" s="14"/>
      <c r="OS209" s="14"/>
      <c r="OT209" s="14"/>
      <c r="OU209" s="14"/>
      <c r="OV209" s="14"/>
      <c r="OW209" s="14"/>
      <c r="OX209" s="14"/>
      <c r="OY209" s="14"/>
      <c r="OZ209" s="14"/>
      <c r="PA209" s="14"/>
      <c r="PB209" s="14"/>
      <c r="PC209" s="14"/>
      <c r="PD209" s="14"/>
      <c r="PE209" s="14"/>
      <c r="PF209" s="14"/>
      <c r="PG209" s="14"/>
      <c r="PH209" s="14"/>
      <c r="PI209" s="14"/>
      <c r="PJ209" s="14"/>
      <c r="PK209" s="14"/>
      <c r="PL209" s="14"/>
      <c r="PM209" s="14"/>
      <c r="PN209" s="14"/>
      <c r="PO209" s="14"/>
      <c r="PP209" s="14"/>
      <c r="PQ209" s="14"/>
      <c r="PR209" s="14"/>
      <c r="PS209" s="14"/>
      <c r="PT209" s="14"/>
      <c r="PU209" s="14"/>
      <c r="PV209" s="14"/>
      <c r="PW209" s="14"/>
      <c r="PX209" s="14"/>
      <c r="PY209" s="14"/>
      <c r="PZ209" s="14"/>
      <c r="QA209" s="14"/>
      <c r="QB209" s="14"/>
      <c r="QC209" s="14"/>
      <c r="QD209" s="14"/>
      <c r="QE209" s="14"/>
      <c r="QF209" s="14"/>
      <c r="QG209" s="14"/>
      <c r="QH209" s="14"/>
      <c r="QI209" s="14"/>
      <c r="QJ209" s="14"/>
      <c r="QK209" s="14"/>
      <c r="QL209" s="14"/>
      <c r="QM209" s="14"/>
      <c r="QN209" s="14"/>
      <c r="QO209" s="14"/>
      <c r="QP209" s="14"/>
      <c r="QQ209" s="14"/>
      <c r="QR209" s="14"/>
      <c r="QS209" s="14"/>
      <c r="QT209" s="14"/>
      <c r="QU209" s="14"/>
      <c r="QV209" s="14"/>
      <c r="QW209" s="14"/>
      <c r="QX209" s="14"/>
      <c r="QY209" s="14"/>
      <c r="QZ209" s="14"/>
      <c r="RA209" s="14"/>
      <c r="RB209" s="14"/>
      <c r="RC209" s="14"/>
      <c r="RD209" s="14"/>
      <c r="RE209" s="14"/>
      <c r="RF209" s="14"/>
      <c r="RG209" s="14"/>
      <c r="RH209" s="14"/>
      <c r="RI209" s="14"/>
      <c r="RJ209" s="14"/>
      <c r="RK209" s="14"/>
      <c r="RL209" s="14"/>
      <c r="RM209" s="14"/>
      <c r="RN209" s="14"/>
      <c r="RO209" s="14"/>
      <c r="RP209" s="14"/>
      <c r="RQ209" s="14"/>
      <c r="RR209" s="14"/>
      <c r="RS209" s="14"/>
      <c r="RT209" s="14"/>
      <c r="RU209" s="14"/>
      <c r="RV209" s="14"/>
      <c r="RW209" s="14"/>
      <c r="RX209" s="14"/>
      <c r="RY209" s="14"/>
      <c r="RZ209" s="14"/>
      <c r="SA209" s="14"/>
      <c r="SB209" s="14"/>
      <c r="SC209" s="14"/>
      <c r="SD209" s="14"/>
      <c r="SE209" s="14"/>
      <c r="SF209" s="14"/>
      <c r="SG209" s="14"/>
      <c r="SH209" s="14"/>
      <c r="SI209" s="14"/>
      <c r="SJ209" s="14"/>
      <c r="SK209" s="14"/>
      <c r="SL209" s="14"/>
      <c r="SM209" s="14"/>
      <c r="SN209" s="14"/>
      <c r="SO209" s="14"/>
      <c r="SP209" s="14"/>
      <c r="SQ209" s="14"/>
      <c r="SR209" s="14"/>
      <c r="SS209" s="14"/>
      <c r="ST209" s="14"/>
      <c r="SU209" s="14"/>
      <c r="SV209" s="14"/>
      <c r="SW209" s="14"/>
      <c r="SX209" s="14"/>
      <c r="SY209" s="14"/>
      <c r="SZ209" s="14"/>
      <c r="TA209" s="14"/>
      <c r="TB209" s="14"/>
      <c r="TC209" s="14"/>
      <c r="TD209" s="14"/>
      <c r="TE209" s="14"/>
      <c r="TF209" s="14"/>
      <c r="TG209" s="14"/>
      <c r="TH209" s="14"/>
      <c r="TI209" s="14"/>
      <c r="TJ209" s="14"/>
      <c r="TK209" s="14"/>
      <c r="TL209" s="14"/>
      <c r="TM209" s="14"/>
      <c r="TN209" s="14"/>
      <c r="TO209" s="14"/>
      <c r="TP209" s="14"/>
      <c r="TQ209" s="14"/>
      <c r="TR209" s="14"/>
      <c r="TS209" s="14"/>
      <c r="TT209" s="14"/>
      <c r="TU209" s="14"/>
      <c r="TV209" s="14"/>
      <c r="TW209" s="14"/>
      <c r="TX209" s="14"/>
      <c r="TY209" s="14"/>
      <c r="TZ209" s="14"/>
      <c r="UA209" s="14"/>
      <c r="UB209" s="14"/>
      <c r="UC209" s="14"/>
      <c r="UD209" s="14"/>
      <c r="UE209" s="14"/>
      <c r="UF209" s="14"/>
      <c r="UG209" s="14"/>
      <c r="UH209" s="14"/>
      <c r="UI209" s="14"/>
      <c r="UJ209" s="14"/>
      <c r="UK209" s="14"/>
      <c r="UL209" s="14"/>
      <c r="UM209" s="14"/>
      <c r="UN209" s="14"/>
      <c r="UO209" s="14"/>
      <c r="UP209" s="14"/>
      <c r="UQ209" s="14"/>
      <c r="UR209" s="14"/>
      <c r="US209" s="14"/>
      <c r="UT209" s="14"/>
      <c r="UU209" s="14"/>
      <c r="UV209" s="14"/>
      <c r="UW209" s="14"/>
      <c r="UX209" s="14"/>
      <c r="UY209" s="14"/>
      <c r="UZ209" s="14"/>
      <c r="VA209" s="14"/>
      <c r="VB209" s="14"/>
      <c r="VC209" s="14"/>
      <c r="VD209" s="14"/>
      <c r="VE209" s="14"/>
      <c r="VF209" s="14"/>
      <c r="VG209" s="14"/>
      <c r="VH209" s="14"/>
      <c r="VI209" s="14"/>
      <c r="VJ209" s="14"/>
      <c r="VK209" s="14"/>
      <c r="VL209" s="14"/>
      <c r="VM209" s="14"/>
      <c r="VN209" s="14"/>
      <c r="VO209" s="14"/>
      <c r="VP209" s="14"/>
      <c r="VQ209" s="14"/>
      <c r="VR209" s="14"/>
      <c r="VS209" s="14"/>
      <c r="VT209" s="14"/>
      <c r="VU209" s="14"/>
      <c r="VV209" s="14"/>
      <c r="VW209" s="14"/>
      <c r="VX209" s="14"/>
      <c r="VY209" s="14"/>
      <c r="VZ209" s="14"/>
      <c r="WA209" s="14"/>
      <c r="WB209" s="14"/>
      <c r="WC209" s="14"/>
      <c r="WD209" s="14"/>
      <c r="WE209" s="14"/>
      <c r="WF209" s="14"/>
      <c r="WG209" s="14"/>
      <c r="WH209" s="14"/>
      <c r="WI209" s="14"/>
      <c r="WJ209" s="14"/>
      <c r="WK209" s="14"/>
      <c r="WL209" s="14"/>
      <c r="WM209" s="14"/>
      <c r="WN209" s="14"/>
      <c r="WO209" s="14"/>
      <c r="WP209" s="14"/>
      <c r="WQ209" s="14"/>
      <c r="WR209" s="14"/>
      <c r="WS209" s="14"/>
      <c r="WT209" s="14"/>
      <c r="WU209" s="14"/>
      <c r="WV209" s="14"/>
      <c r="WW209" s="14"/>
      <c r="WX209" s="14"/>
      <c r="WY209" s="14"/>
      <c r="WZ209" s="14"/>
      <c r="XA209" s="14"/>
      <c r="XB209" s="14"/>
      <c r="XC209" s="14"/>
      <c r="XD209" s="14"/>
      <c r="XE209" s="14"/>
      <c r="XF209" s="14"/>
      <c r="XG209" s="14"/>
      <c r="XH209" s="14"/>
      <c r="XI209" s="14"/>
      <c r="XJ209" s="14"/>
      <c r="XK209" s="14"/>
      <c r="XL209" s="14"/>
      <c r="XM209" s="14"/>
      <c r="XN209" s="14"/>
      <c r="XO209" s="14"/>
      <c r="XP209" s="14"/>
      <c r="XQ209" s="14"/>
      <c r="XR209" s="14"/>
      <c r="XS209" s="14"/>
      <c r="XT209" s="14"/>
      <c r="XU209" s="14"/>
      <c r="XV209" s="14"/>
      <c r="XW209" s="14"/>
      <c r="XX209" s="14"/>
      <c r="XY209" s="14"/>
      <c r="XZ209" s="14"/>
      <c r="YA209" s="14"/>
      <c r="YB209" s="14"/>
      <c r="YC209" s="14"/>
      <c r="YD209" s="14"/>
      <c r="YE209" s="14"/>
      <c r="YF209" s="14"/>
      <c r="YG209" s="14"/>
      <c r="YH209" s="14"/>
      <c r="YI209" s="14"/>
      <c r="YJ209" s="14"/>
      <c r="YK209" s="14"/>
      <c r="YL209" s="14"/>
      <c r="YM209" s="14"/>
      <c r="YN209" s="14"/>
      <c r="YO209" s="14"/>
      <c r="YP209" s="14"/>
      <c r="YQ209" s="14"/>
      <c r="YR209" s="14"/>
      <c r="YS209" s="14"/>
      <c r="YT209" s="14"/>
      <c r="YU209" s="14"/>
      <c r="YV209" s="14"/>
      <c r="YW209" s="14"/>
      <c r="YX209" s="14"/>
      <c r="YY209" s="14"/>
      <c r="YZ209" s="14"/>
      <c r="ZA209" s="14"/>
      <c r="ZB209" s="14"/>
      <c r="ZC209" s="14"/>
      <c r="ZD209" s="14"/>
      <c r="ZE209" s="14"/>
      <c r="ZF209" s="14"/>
      <c r="ZG209" s="14"/>
      <c r="ZH209" s="14"/>
      <c r="ZI209" s="14"/>
      <c r="ZJ209" s="14"/>
      <c r="ZK209" s="14"/>
      <c r="ZL209" s="14"/>
      <c r="ZM209" s="14"/>
      <c r="ZN209" s="14"/>
      <c r="ZO209" s="14"/>
      <c r="ZP209" s="14"/>
      <c r="ZQ209" s="14"/>
      <c r="ZR209" s="14"/>
      <c r="ZS209" s="14"/>
      <c r="ZT209" s="14"/>
      <c r="ZU209" s="14"/>
      <c r="ZV209" s="14"/>
      <c r="ZW209" s="14"/>
      <c r="ZX209" s="14"/>
      <c r="ZY209" s="14"/>
      <c r="ZZ209" s="14"/>
      <c r="AAA209" s="14"/>
      <c r="AAB209" s="14"/>
      <c r="AAC209" s="14"/>
      <c r="AAD209" s="14"/>
      <c r="AAE209" s="14"/>
      <c r="AAF209" s="14"/>
      <c r="AAG209" s="14"/>
      <c r="AAH209" s="14"/>
      <c r="AAI209" s="14"/>
      <c r="AAJ209" s="14"/>
      <c r="AAK209" s="14"/>
      <c r="AAL209" s="14"/>
      <c r="AAM209" s="14"/>
      <c r="AAN209" s="14"/>
      <c r="AAO209" s="14"/>
      <c r="AAP209" s="14"/>
      <c r="AAQ209" s="14"/>
      <c r="AAR209" s="14"/>
      <c r="AAS209" s="14"/>
      <c r="AAT209" s="14"/>
      <c r="AAU209" s="14"/>
      <c r="AAV209" s="14"/>
      <c r="AAW209" s="14"/>
      <c r="AAX209" s="14"/>
      <c r="AAY209" s="14"/>
      <c r="AAZ209" s="14"/>
      <c r="ABA209" s="14"/>
      <c r="ABB209" s="14"/>
      <c r="ABC209" s="14"/>
      <c r="ABD209" s="14"/>
      <c r="ABE209" s="14"/>
      <c r="ABF209" s="14"/>
      <c r="ABG209" s="14"/>
      <c r="ABH209" s="14"/>
      <c r="ABI209" s="14"/>
      <c r="ABJ209" s="14"/>
      <c r="ABK209" s="14"/>
      <c r="ABL209" s="14"/>
      <c r="ABM209" s="14"/>
      <c r="ABN209" s="14"/>
      <c r="ABO209" s="14"/>
      <c r="ABP209" s="14"/>
      <c r="ABQ209" s="14"/>
      <c r="ABR209" s="14"/>
      <c r="ABS209" s="14"/>
      <c r="ABT209" s="14"/>
      <c r="ABU209" s="14"/>
      <c r="ABV209" s="14"/>
      <c r="ABW209" s="14"/>
      <c r="ABX209" s="14"/>
      <c r="ABY209" s="14"/>
      <c r="ABZ209" s="14"/>
      <c r="ACA209" s="14"/>
      <c r="ACB209" s="14"/>
      <c r="ACC209" s="14"/>
      <c r="ACD209" s="14"/>
      <c r="ACE209" s="14"/>
      <c r="ACF209" s="14"/>
      <c r="ACG209" s="14"/>
      <c r="ACH209" s="14"/>
      <c r="ACI209" s="14"/>
    </row>
    <row r="210" spans="1:763" x14ac:dyDescent="0.25">
      <c r="A210" s="760" t="e">
        <f t="shared" si="90"/>
        <v>#REF!</v>
      </c>
      <c r="B210" s="156"/>
      <c r="C210" s="156"/>
      <c r="D210" s="757"/>
      <c r="E210" s="757"/>
      <c r="F210" s="757"/>
      <c r="G210" s="757"/>
      <c r="H210" s="757"/>
      <c r="I210" s="757"/>
      <c r="J210" s="757"/>
      <c r="K210" s="757"/>
      <c r="L210" s="757"/>
      <c r="M210" s="757"/>
      <c r="N210" s="757"/>
      <c r="O210" s="757"/>
    </row>
    <row r="211" spans="1:763" x14ac:dyDescent="0.25">
      <c r="A211" s="760" t="e">
        <f t="shared" si="90"/>
        <v>#REF!</v>
      </c>
      <c r="B211" s="156"/>
      <c r="C211" s="156"/>
      <c r="D211" s="757"/>
      <c r="E211" s="757"/>
      <c r="F211" s="757"/>
      <c r="G211" s="757"/>
      <c r="H211" s="757"/>
      <c r="I211" s="757"/>
      <c r="J211" s="757"/>
      <c r="K211" s="757"/>
      <c r="L211" s="757"/>
      <c r="M211" s="757"/>
      <c r="N211" s="757"/>
      <c r="O211" s="757"/>
    </row>
    <row r="212" spans="1:763" ht="15.75" hidden="1" thickBot="1" x14ac:dyDescent="0.3">
      <c r="A212" s="760" t="e">
        <f t="shared" si="90"/>
        <v>#REF!</v>
      </c>
      <c r="B212" s="1239" t="s">
        <v>33</v>
      </c>
      <c r="C212" s="1240"/>
      <c r="D212" s="480" t="s">
        <v>605</v>
      </c>
      <c r="E212" s="552">
        <v>45658</v>
      </c>
      <c r="F212" s="552">
        <v>45689</v>
      </c>
      <c r="G212" s="552">
        <v>45717</v>
      </c>
      <c r="H212" s="552">
        <v>45748</v>
      </c>
      <c r="I212" s="552">
        <v>45778</v>
      </c>
      <c r="J212" s="552">
        <v>45809</v>
      </c>
      <c r="K212" s="552">
        <v>45839</v>
      </c>
      <c r="L212" s="552">
        <v>45870</v>
      </c>
      <c r="M212" s="552">
        <v>45901</v>
      </c>
      <c r="N212" s="552">
        <v>45931</v>
      </c>
      <c r="O212" s="552">
        <v>45962</v>
      </c>
    </row>
    <row r="213" spans="1:763" hidden="1" x14ac:dyDescent="0.25">
      <c r="A213" s="760" t="e">
        <f t="shared" si="90"/>
        <v>#REF!</v>
      </c>
      <c r="B213" s="1290" t="s">
        <v>34</v>
      </c>
      <c r="C213" s="1291"/>
      <c r="D213" s="481">
        <f t="shared" ref="D213:O213" si="111">D209+D207+D203+D204+D198</f>
        <v>3059035.4223552085</v>
      </c>
      <c r="E213" s="481">
        <f t="shared" si="111"/>
        <v>30219740.690469351</v>
      </c>
      <c r="F213" s="481">
        <f t="shared" si="111"/>
        <v>45642.600912763621</v>
      </c>
      <c r="G213" s="481">
        <f t="shared" si="111"/>
        <v>45642.600912763621</v>
      </c>
      <c r="H213" s="481">
        <f t="shared" si="111"/>
        <v>45642.600912763621</v>
      </c>
      <c r="I213" s="481">
        <f t="shared" si="111"/>
        <v>45642.600912763621</v>
      </c>
      <c r="J213" s="481">
        <f t="shared" si="111"/>
        <v>45642.600912763621</v>
      </c>
      <c r="K213" s="481">
        <f t="shared" si="111"/>
        <v>45642.600912763621</v>
      </c>
      <c r="L213" s="481">
        <f t="shared" si="111"/>
        <v>45642.600912763621</v>
      </c>
      <c r="M213" s="481">
        <f t="shared" si="111"/>
        <v>45642.600912763621</v>
      </c>
      <c r="N213" s="481">
        <f t="shared" si="111"/>
        <v>45642.600912763621</v>
      </c>
      <c r="O213" s="481">
        <f t="shared" si="111"/>
        <v>45642.600912763621</v>
      </c>
    </row>
    <row r="214" spans="1:763" hidden="1" x14ac:dyDescent="0.25">
      <c r="A214" s="760" t="e">
        <f t="shared" si="90"/>
        <v>#REF!</v>
      </c>
      <c r="B214" s="1292" t="s">
        <v>95</v>
      </c>
      <c r="C214" s="1293"/>
      <c r="D214" s="5">
        <f>D204</f>
        <v>202324.68635364177</v>
      </c>
      <c r="E214" s="5">
        <f t="shared" ref="E214:O214" si="112">E204</f>
        <v>210958.49302842517</v>
      </c>
      <c r="F214" s="5">
        <f t="shared" si="112"/>
        <v>210958.49302842517</v>
      </c>
      <c r="G214" s="5">
        <f t="shared" si="112"/>
        <v>210958.49302842517</v>
      </c>
      <c r="H214" s="5">
        <f t="shared" si="112"/>
        <v>210958.49302842517</v>
      </c>
      <c r="I214" s="5">
        <f t="shared" si="112"/>
        <v>210958.49302842517</v>
      </c>
      <c r="J214" s="5">
        <f t="shared" si="112"/>
        <v>210958.49302842517</v>
      </c>
      <c r="K214" s="5">
        <f t="shared" si="112"/>
        <v>210958.49302842517</v>
      </c>
      <c r="L214" s="5">
        <f t="shared" si="112"/>
        <v>210958.49302842517</v>
      </c>
      <c r="M214" s="5">
        <f t="shared" si="112"/>
        <v>210958.49302842517</v>
      </c>
      <c r="N214" s="5">
        <f t="shared" si="112"/>
        <v>210958.49302842517</v>
      </c>
      <c r="O214" s="543">
        <f t="shared" si="112"/>
        <v>210958.49302842517</v>
      </c>
    </row>
    <row r="215" spans="1:763" hidden="1" x14ac:dyDescent="0.25">
      <c r="A215" s="760" t="e">
        <f t="shared" si="90"/>
        <v>#REF!</v>
      </c>
      <c r="B215" s="1292" t="s">
        <v>253</v>
      </c>
      <c r="C215" s="1293"/>
      <c r="D215" s="5">
        <f>D207</f>
        <v>2601812.736001567</v>
      </c>
      <c r="E215" s="5">
        <f t="shared" ref="E215:O215" si="113">E207</f>
        <v>157564.19744092764</v>
      </c>
      <c r="F215" s="5">
        <f t="shared" si="113"/>
        <v>-420213.89211566158</v>
      </c>
      <c r="G215" s="5">
        <f t="shared" si="113"/>
        <v>-420213.89211566158</v>
      </c>
      <c r="H215" s="5">
        <f t="shared" si="113"/>
        <v>-420213.89211566158</v>
      </c>
      <c r="I215" s="5">
        <f t="shared" si="113"/>
        <v>-420213.89211566158</v>
      </c>
      <c r="J215" s="5">
        <f t="shared" si="113"/>
        <v>-420213.89211566158</v>
      </c>
      <c r="K215" s="5">
        <f t="shared" si="113"/>
        <v>-420213.89211566158</v>
      </c>
      <c r="L215" s="5">
        <f t="shared" si="113"/>
        <v>-420213.89211566158</v>
      </c>
      <c r="M215" s="5">
        <f t="shared" si="113"/>
        <v>-420213.89211566158</v>
      </c>
      <c r="N215" s="5">
        <f t="shared" si="113"/>
        <v>-420213.89211566158</v>
      </c>
      <c r="O215" s="543">
        <f t="shared" si="113"/>
        <v>-420213.89211566158</v>
      </c>
    </row>
    <row r="216" spans="1:763" ht="15.75" hidden="1" thickBot="1" x14ac:dyDescent="0.3">
      <c r="A216" s="760" t="e">
        <f t="shared" si="90"/>
        <v>#REF!</v>
      </c>
      <c r="B216" s="1294" t="s">
        <v>35</v>
      </c>
      <c r="C216" s="1295"/>
      <c r="D216" s="279">
        <f>+D213-D214-D215</f>
        <v>254898</v>
      </c>
      <c r="E216" s="279">
        <f>+E213-E214-E215</f>
        <v>29851218</v>
      </c>
      <c r="F216" s="279">
        <f t="shared" ref="F216:O216" si="114">+F213-F214-F215</f>
        <v>254898.00000000003</v>
      </c>
      <c r="G216" s="279">
        <f t="shared" si="114"/>
        <v>254898.00000000003</v>
      </c>
      <c r="H216" s="279">
        <f t="shared" si="114"/>
        <v>254898.00000000003</v>
      </c>
      <c r="I216" s="279">
        <f t="shared" si="114"/>
        <v>254898.00000000003</v>
      </c>
      <c r="J216" s="279">
        <f t="shared" si="114"/>
        <v>254898.00000000003</v>
      </c>
      <c r="K216" s="279">
        <f t="shared" si="114"/>
        <v>254898.00000000003</v>
      </c>
      <c r="L216" s="279">
        <f t="shared" si="114"/>
        <v>254898.00000000003</v>
      </c>
      <c r="M216" s="279">
        <f t="shared" si="114"/>
        <v>254898.00000000003</v>
      </c>
      <c r="N216" s="279">
        <f t="shared" si="114"/>
        <v>254898.00000000003</v>
      </c>
      <c r="O216" s="544">
        <f t="shared" si="114"/>
        <v>254898.00000000003</v>
      </c>
    </row>
    <row r="217" spans="1:763" hidden="1" x14ac:dyDescent="0.25">
      <c r="A217" s="760" t="e">
        <f t="shared" si="90"/>
        <v>#REF!</v>
      </c>
      <c r="B217" s="3"/>
      <c r="C217" s="15"/>
      <c r="D217" s="15"/>
      <c r="E217" s="12"/>
      <c r="F217" s="12"/>
      <c r="G217" s="125"/>
      <c r="H217" s="3"/>
      <c r="I217" s="3"/>
      <c r="J217" s="3"/>
      <c r="K217" s="3"/>
      <c r="L217" s="3"/>
      <c r="M217" s="3"/>
      <c r="N217" s="3"/>
      <c r="O217" s="3"/>
    </row>
    <row r="218" spans="1:763" ht="15.75" hidden="1" thickBot="1" x14ac:dyDescent="0.3">
      <c r="A218" s="760" t="e">
        <f t="shared" si="90"/>
        <v>#REF!</v>
      </c>
      <c r="B218" s="346" t="s">
        <v>243</v>
      </c>
      <c r="C218" s="347">
        <v>1.0449999999999999E-2</v>
      </c>
      <c r="D218" s="354"/>
      <c r="E218" s="354"/>
      <c r="F218" s="832" t="e">
        <f>#REF!+SUM(D216:O216)</f>
        <v>#REF!</v>
      </c>
      <c r="G218" s="12"/>
      <c r="H218" s="12"/>
      <c r="I218" s="382"/>
      <c r="J218" s="382"/>
      <c r="K218" s="382"/>
      <c r="L218" s="382"/>
      <c r="M218" s="382"/>
      <c r="N218" s="382"/>
      <c r="O218" s="382"/>
    </row>
    <row r="219" spans="1:763" hidden="1" x14ac:dyDescent="0.25">
      <c r="A219" s="760" t="e">
        <f t="shared" si="90"/>
        <v>#REF!</v>
      </c>
      <c r="B219" s="156"/>
      <c r="C219" s="156"/>
      <c r="D219" s="757"/>
      <c r="E219" s="757"/>
      <c r="F219" s="757"/>
      <c r="G219" s="757"/>
      <c r="H219" s="757"/>
      <c r="I219" s="757"/>
      <c r="J219" s="757"/>
      <c r="K219" s="757"/>
      <c r="L219" s="757"/>
      <c r="M219" s="757"/>
      <c r="N219" s="757"/>
      <c r="O219" s="757"/>
    </row>
    <row r="220" spans="1:763" hidden="1" x14ac:dyDescent="0.25">
      <c r="A220" s="760" t="e">
        <f t="shared" si="90"/>
        <v>#REF!</v>
      </c>
      <c r="B220" s="156"/>
      <c r="C220" s="156"/>
      <c r="D220" s="757"/>
      <c r="E220" s="757"/>
      <c r="F220" s="757"/>
      <c r="G220" s="757"/>
      <c r="H220" s="757"/>
      <c r="I220" s="757"/>
      <c r="J220" s="757"/>
      <c r="K220" s="757"/>
      <c r="L220" s="757"/>
      <c r="M220" s="757"/>
      <c r="N220" s="757"/>
      <c r="O220" s="757"/>
    </row>
    <row r="221" spans="1:763" hidden="1" x14ac:dyDescent="0.25">
      <c r="A221" s="760" t="e">
        <f t="shared" si="90"/>
        <v>#REF!</v>
      </c>
      <c r="B221" s="1296" t="s">
        <v>355</v>
      </c>
      <c r="C221" s="1297"/>
      <c r="D221" s="752" t="str">
        <f t="shared" ref="D221:N221" si="115">D212</f>
        <v>Diciembre 2024</v>
      </c>
      <c r="E221" s="752">
        <f t="shared" si="115"/>
        <v>45658</v>
      </c>
      <c r="F221" s="752">
        <f t="shared" si="115"/>
        <v>45689</v>
      </c>
      <c r="G221" s="752">
        <f t="shared" si="115"/>
        <v>45717</v>
      </c>
      <c r="H221" s="752">
        <f t="shared" si="115"/>
        <v>45748</v>
      </c>
      <c r="I221" s="752">
        <f t="shared" si="115"/>
        <v>45778</v>
      </c>
      <c r="J221" s="752">
        <f t="shared" si="115"/>
        <v>45809</v>
      </c>
      <c r="K221" s="752">
        <f t="shared" si="115"/>
        <v>45839</v>
      </c>
      <c r="L221" s="752">
        <f t="shared" si="115"/>
        <v>45870</v>
      </c>
      <c r="M221" s="752">
        <f t="shared" si="115"/>
        <v>45901</v>
      </c>
      <c r="N221" s="752">
        <f t="shared" si="115"/>
        <v>45931</v>
      </c>
      <c r="O221" s="752">
        <f>O212</f>
        <v>45962</v>
      </c>
    </row>
    <row r="222" spans="1:763" hidden="1" x14ac:dyDescent="0.25">
      <c r="A222" s="760" t="e">
        <f t="shared" si="90"/>
        <v>#REF!</v>
      </c>
      <c r="B222" s="1298" t="s">
        <v>242</v>
      </c>
      <c r="C222" s="1299"/>
      <c r="D222" s="834" t="e">
        <f>#REF!</f>
        <v>#REF!</v>
      </c>
      <c r="E222" s="834" t="e">
        <f t="shared" ref="E222:O222" si="116">D224</f>
        <v>#REF!</v>
      </c>
      <c r="F222" s="834" t="e">
        <f t="shared" si="116"/>
        <v>#REF!</v>
      </c>
      <c r="G222" s="834" t="e">
        <f t="shared" si="116"/>
        <v>#REF!</v>
      </c>
      <c r="H222" s="834" t="e">
        <f t="shared" si="116"/>
        <v>#REF!</v>
      </c>
      <c r="I222" s="834" t="e">
        <f t="shared" si="116"/>
        <v>#REF!</v>
      </c>
      <c r="J222" s="834" t="e">
        <f t="shared" si="116"/>
        <v>#REF!</v>
      </c>
      <c r="K222" s="834" t="e">
        <f t="shared" si="116"/>
        <v>#REF!</v>
      </c>
      <c r="L222" s="834" t="e">
        <f t="shared" si="116"/>
        <v>#REF!</v>
      </c>
      <c r="M222" s="834" t="e">
        <f t="shared" si="116"/>
        <v>#REF!</v>
      </c>
      <c r="N222" s="834" t="e">
        <f t="shared" si="116"/>
        <v>#REF!</v>
      </c>
      <c r="O222" s="834" t="e">
        <f t="shared" si="116"/>
        <v>#REF!</v>
      </c>
    </row>
    <row r="223" spans="1:763" hidden="1" x14ac:dyDescent="0.25">
      <c r="A223" s="760" t="e">
        <f t="shared" si="90"/>
        <v>#REF!</v>
      </c>
      <c r="B223" s="1253" t="s">
        <v>228</v>
      </c>
      <c r="C223" s="1254"/>
      <c r="D223" s="835" t="e">
        <f>D216-D232</f>
        <v>#REF!</v>
      </c>
      <c r="E223" s="835" t="e">
        <f>E216-E232</f>
        <v>#REF!</v>
      </c>
      <c r="F223" s="835" t="e">
        <f t="shared" ref="F223:O223" si="117">F216-F232</f>
        <v>#REF!</v>
      </c>
      <c r="G223" s="835" t="e">
        <f t="shared" si="117"/>
        <v>#REF!</v>
      </c>
      <c r="H223" s="835" t="e">
        <f t="shared" si="117"/>
        <v>#REF!</v>
      </c>
      <c r="I223" s="835" t="e">
        <f t="shared" si="117"/>
        <v>#REF!</v>
      </c>
      <c r="J223" s="835" t="e">
        <f t="shared" si="117"/>
        <v>#REF!</v>
      </c>
      <c r="K223" s="835" t="e">
        <f t="shared" si="117"/>
        <v>#REF!</v>
      </c>
      <c r="L223" s="835" t="e">
        <f t="shared" si="117"/>
        <v>#REF!</v>
      </c>
      <c r="M223" s="835" t="e">
        <f t="shared" si="117"/>
        <v>#REF!</v>
      </c>
      <c r="N223" s="835" t="e">
        <f t="shared" si="117"/>
        <v>#REF!</v>
      </c>
      <c r="O223" s="835" t="e">
        <f t="shared" si="117"/>
        <v>#REF!</v>
      </c>
    </row>
    <row r="224" spans="1:763" ht="15.75" hidden="1" thickBot="1" x14ac:dyDescent="0.3">
      <c r="A224" s="760" t="e">
        <f t="shared" si="90"/>
        <v>#REF!</v>
      </c>
      <c r="B224" s="1286" t="s">
        <v>125</v>
      </c>
      <c r="C224" s="1303"/>
      <c r="D224" s="836" t="e">
        <f t="shared" ref="D224:O224" si="118">D222+D223</f>
        <v>#REF!</v>
      </c>
      <c r="E224" s="836" t="e">
        <f t="shared" si="118"/>
        <v>#REF!</v>
      </c>
      <c r="F224" s="836" t="e">
        <f t="shared" si="118"/>
        <v>#REF!</v>
      </c>
      <c r="G224" s="836" t="e">
        <f t="shared" si="118"/>
        <v>#REF!</v>
      </c>
      <c r="H224" s="836" t="e">
        <f t="shared" si="118"/>
        <v>#REF!</v>
      </c>
      <c r="I224" s="836" t="e">
        <f t="shared" si="118"/>
        <v>#REF!</v>
      </c>
      <c r="J224" s="836" t="e">
        <f t="shared" si="118"/>
        <v>#REF!</v>
      </c>
      <c r="K224" s="836" t="e">
        <f t="shared" si="118"/>
        <v>#REF!</v>
      </c>
      <c r="L224" s="836" t="e">
        <f t="shared" si="118"/>
        <v>#REF!</v>
      </c>
      <c r="M224" s="836" t="e">
        <f t="shared" si="118"/>
        <v>#REF!</v>
      </c>
      <c r="N224" s="836" t="e">
        <f t="shared" si="118"/>
        <v>#REF!</v>
      </c>
      <c r="O224" s="836" t="e">
        <f t="shared" si="118"/>
        <v>#REF!</v>
      </c>
    </row>
    <row r="225" spans="1:15" hidden="1" x14ac:dyDescent="0.25">
      <c r="A225" s="760" t="e">
        <f t="shared" si="90"/>
        <v>#REF!</v>
      </c>
      <c r="B225" s="427"/>
      <c r="C225" s="427"/>
      <c r="D225" s="548"/>
      <c r="E225" s="420"/>
      <c r="F225" s="420"/>
      <c r="G225" s="420"/>
      <c r="H225" s="420"/>
      <c r="I225" s="217"/>
      <c r="J225" s="217"/>
      <c r="K225" s="217"/>
      <c r="L225" s="217"/>
      <c r="M225" s="217"/>
      <c r="N225" s="217"/>
      <c r="O225" s="217"/>
    </row>
    <row r="226" spans="1:15" ht="15.75" hidden="1" thickBot="1" x14ac:dyDescent="0.3">
      <c r="A226" s="760" t="e">
        <f t="shared" si="90"/>
        <v>#REF!</v>
      </c>
      <c r="B226" s="1113" t="s">
        <v>355</v>
      </c>
      <c r="C226" s="1115"/>
      <c r="D226" s="354"/>
      <c r="E226" s="354"/>
      <c r="F226" s="354"/>
      <c r="G226" s="354"/>
      <c r="H226" s="354"/>
      <c r="I226" s="217"/>
      <c r="J226" s="217"/>
      <c r="K226" s="217"/>
      <c r="L226" s="217"/>
      <c r="M226" s="217"/>
      <c r="N226" s="217"/>
      <c r="O226" s="217"/>
    </row>
    <row r="227" spans="1:15" ht="15.75" hidden="1" thickBot="1" x14ac:dyDescent="0.3">
      <c r="A227" s="760" t="e">
        <f t="shared" si="90"/>
        <v>#REF!</v>
      </c>
      <c r="B227" s="346" t="s">
        <v>243</v>
      </c>
      <c r="C227" s="347">
        <v>1.4500000000000001E-2</v>
      </c>
      <c r="D227" s="12"/>
      <c r="E227" s="419"/>
      <c r="F227" s="12"/>
      <c r="G227" s="12"/>
      <c r="H227" s="12"/>
      <c r="I227" s="217"/>
      <c r="J227" s="217"/>
      <c r="K227" s="217"/>
      <c r="L227" s="217"/>
      <c r="M227" s="217"/>
      <c r="N227" s="217"/>
      <c r="O227" s="217"/>
    </row>
    <row r="228" spans="1:15" hidden="1" x14ac:dyDescent="0.25">
      <c r="A228" s="760" t="e">
        <f t="shared" si="90"/>
        <v>#REF!</v>
      </c>
      <c r="B228" s="70"/>
      <c r="C228" s="428"/>
      <c r="D228" s="12"/>
      <c r="E228" s="419"/>
      <c r="F228" s="12"/>
      <c r="G228" s="12"/>
      <c r="H228" s="12"/>
      <c r="I228" s="217"/>
      <c r="J228" s="217"/>
      <c r="K228" s="217"/>
      <c r="L228" s="217"/>
      <c r="M228" s="217"/>
      <c r="N228" s="217"/>
      <c r="O228" s="217"/>
    </row>
    <row r="229" spans="1:15" hidden="1" x14ac:dyDescent="0.25">
      <c r="A229" s="760" t="e">
        <f t="shared" si="90"/>
        <v>#REF!</v>
      </c>
      <c r="B229" s="3"/>
      <c r="C229" s="15"/>
      <c r="D229" s="429"/>
      <c r="E229" s="429"/>
      <c r="F229" s="429"/>
      <c r="G229" s="429"/>
      <c r="H229" s="429"/>
      <c r="I229" s="429"/>
      <c r="J229" s="429"/>
      <c r="K229" s="429"/>
      <c r="L229" s="429"/>
      <c r="M229" s="429"/>
      <c r="N229" s="429"/>
      <c r="O229" s="429"/>
    </row>
    <row r="230" spans="1:15" ht="15.75" hidden="1" thickBot="1" x14ac:dyDescent="0.3">
      <c r="A230" s="760" t="e">
        <f t="shared" si="90"/>
        <v>#REF!</v>
      </c>
      <c r="B230" s="559" t="s">
        <v>346</v>
      </c>
      <c r="C230" s="387">
        <v>0.17410573710557309</v>
      </c>
      <c r="D230" s="553">
        <v>43800</v>
      </c>
      <c r="E230" s="553">
        <v>43831</v>
      </c>
      <c r="F230" s="553">
        <v>43862</v>
      </c>
      <c r="G230" s="553">
        <v>43891</v>
      </c>
      <c r="H230" s="553">
        <v>43922</v>
      </c>
      <c r="I230" s="553">
        <v>43952</v>
      </c>
      <c r="J230" s="553">
        <v>43983</v>
      </c>
      <c r="K230" s="553">
        <v>44013</v>
      </c>
      <c r="L230" s="553">
        <v>44044</v>
      </c>
      <c r="M230" s="553">
        <v>44075</v>
      </c>
      <c r="N230" s="553">
        <v>44105</v>
      </c>
      <c r="O230" s="553">
        <v>44136</v>
      </c>
    </row>
    <row r="231" spans="1:15" hidden="1" x14ac:dyDescent="0.25">
      <c r="A231" s="760" t="e">
        <f t="shared" si="90"/>
        <v>#REF!</v>
      </c>
      <c r="B231" s="1127" t="s">
        <v>242</v>
      </c>
      <c r="C231" s="1129"/>
      <c r="D231" s="348" t="e">
        <f>#REF!</f>
        <v>#REF!</v>
      </c>
      <c r="E231" s="348" t="e">
        <f t="shared" ref="E231:O231" si="119">D233</f>
        <v>#REF!</v>
      </c>
      <c r="F231" s="348" t="e">
        <f t="shared" si="119"/>
        <v>#REF!</v>
      </c>
      <c r="G231" s="348" t="e">
        <f t="shared" si="119"/>
        <v>#REF!</v>
      </c>
      <c r="H231" s="348" t="e">
        <f t="shared" si="119"/>
        <v>#REF!</v>
      </c>
      <c r="I231" s="348" t="e">
        <f t="shared" si="119"/>
        <v>#REF!</v>
      </c>
      <c r="J231" s="348" t="e">
        <f t="shared" si="119"/>
        <v>#REF!</v>
      </c>
      <c r="K231" s="348" t="e">
        <f t="shared" si="119"/>
        <v>#REF!</v>
      </c>
      <c r="L231" s="348" t="e">
        <f t="shared" si="119"/>
        <v>#REF!</v>
      </c>
      <c r="M231" s="348" t="e">
        <f t="shared" si="119"/>
        <v>#REF!</v>
      </c>
      <c r="N231" s="348" t="e">
        <f t="shared" si="119"/>
        <v>#REF!</v>
      </c>
      <c r="O231" s="348" t="e">
        <f t="shared" si="119"/>
        <v>#REF!</v>
      </c>
    </row>
    <row r="232" spans="1:15" hidden="1" x14ac:dyDescent="0.25">
      <c r="A232" s="760" t="e">
        <f t="shared" si="90"/>
        <v>#REF!</v>
      </c>
      <c r="B232" s="1284" t="s">
        <v>228</v>
      </c>
      <c r="C232" s="1285"/>
      <c r="D232" s="386" t="e">
        <f>IF(((#REF!-D175)*#REF!)&gt;D216,D216,((#REF!-D175)*#REF!))</f>
        <v>#REF!</v>
      </c>
      <c r="E232" s="386" t="e">
        <f>IF(((E172-E175)*#REF!)&gt;E216,E216,((E172-E175)*#REF!))</f>
        <v>#REF!</v>
      </c>
      <c r="F232" s="386" t="e">
        <f>IF(((F172-F175)*#REF!)&gt;F216,F216,((F172-F175)*#REF!))</f>
        <v>#REF!</v>
      </c>
      <c r="G232" s="386" t="e">
        <f>IF(((G172-G175)*#REF!)&gt;G216,G216,((G172-G175)*#REF!))</f>
        <v>#REF!</v>
      </c>
      <c r="H232" s="386" t="e">
        <f>IF(((H172-H175)*#REF!)&gt;H216,H216,((H172-H175)*#REF!))</f>
        <v>#REF!</v>
      </c>
      <c r="I232" s="386" t="e">
        <f>IF(((I172-I175)*#REF!)&gt;I216,I216,((I172-I175)*#REF!))</f>
        <v>#REF!</v>
      </c>
      <c r="J232" s="386" t="e">
        <f>IF(((J172-J175)*#REF!)&gt;J216,J216,((J172-J175)*#REF!))</f>
        <v>#REF!</v>
      </c>
      <c r="K232" s="386" t="e">
        <f>IF(((K172-K175)*#REF!)&gt;K216,K216,((K172-K175)*#REF!))</f>
        <v>#REF!</v>
      </c>
      <c r="L232" s="386" t="e">
        <f>IF(((L172-L175)*#REF!)&gt;L216,L216,((L172-L175)*#REF!))</f>
        <v>#REF!</v>
      </c>
      <c r="M232" s="386" t="e">
        <f>IF(((M172-M175)*#REF!)&gt;M216,M216,((M172-M175)*#REF!))</f>
        <v>#REF!</v>
      </c>
      <c r="N232" s="386" t="e">
        <f>IF(((N172-N175)*#REF!)&gt;N216,N216,((N172-N175)*#REF!))</f>
        <v>#REF!</v>
      </c>
      <c r="O232" s="386" t="e">
        <f>IF(((O172-O175)*#REF!)&gt;O216,O216,((O172-O175)*#REF!))</f>
        <v>#REF!</v>
      </c>
    </row>
    <row r="233" spans="1:15" ht="15.75" hidden="1" thickBot="1" x14ac:dyDescent="0.3">
      <c r="A233" s="760" t="e">
        <f t="shared" ref="A233:A239" si="120">A232+1</f>
        <v>#REF!</v>
      </c>
      <c r="B233" s="1286" t="s">
        <v>125</v>
      </c>
      <c r="C233" s="1287"/>
      <c r="D233" s="344" t="e">
        <f>D231+D232</f>
        <v>#REF!</v>
      </c>
      <c r="E233" s="344" t="e">
        <f t="shared" ref="E233:O233" si="121">E231+E232</f>
        <v>#REF!</v>
      </c>
      <c r="F233" s="344" t="e">
        <f t="shared" si="121"/>
        <v>#REF!</v>
      </c>
      <c r="G233" s="344" t="e">
        <f t="shared" si="121"/>
        <v>#REF!</v>
      </c>
      <c r="H233" s="344" t="e">
        <f t="shared" si="121"/>
        <v>#REF!</v>
      </c>
      <c r="I233" s="344" t="e">
        <f t="shared" si="121"/>
        <v>#REF!</v>
      </c>
      <c r="J233" s="344" t="e">
        <f t="shared" si="121"/>
        <v>#REF!</v>
      </c>
      <c r="K233" s="344" t="e">
        <f t="shared" si="121"/>
        <v>#REF!</v>
      </c>
      <c r="L233" s="344" t="e">
        <f t="shared" si="121"/>
        <v>#REF!</v>
      </c>
      <c r="M233" s="344" t="e">
        <f t="shared" si="121"/>
        <v>#REF!</v>
      </c>
      <c r="N233" s="344" t="e">
        <f t="shared" si="121"/>
        <v>#REF!</v>
      </c>
      <c r="O233" s="344" t="e">
        <f t="shared" si="121"/>
        <v>#REF!</v>
      </c>
    </row>
    <row r="234" spans="1:15" hidden="1" x14ac:dyDescent="0.25">
      <c r="A234" s="760" t="e">
        <f t="shared" si="120"/>
        <v>#REF!</v>
      </c>
      <c r="B234" s="156"/>
      <c r="C234" s="156"/>
      <c r="D234" s="476"/>
      <c r="E234" s="430"/>
      <c r="F234" s="430"/>
      <c r="G234" s="430"/>
      <c r="H234" s="430"/>
      <c r="I234" s="430"/>
      <c r="J234" s="430"/>
      <c r="K234" s="430"/>
      <c r="L234" s="430"/>
      <c r="M234" s="430"/>
      <c r="N234" s="430"/>
      <c r="O234" s="430"/>
    </row>
    <row r="235" spans="1:15" ht="15.75" hidden="1" thickBot="1" x14ac:dyDescent="0.3">
      <c r="A235" s="760" t="e">
        <f t="shared" si="120"/>
        <v>#REF!</v>
      </c>
      <c r="B235" s="1288" t="s">
        <v>360</v>
      </c>
      <c r="C235" s="1289"/>
      <c r="D235" s="421" t="e">
        <f>D232/(#REF!-D175)</f>
        <v>#REF!</v>
      </c>
      <c r="E235" s="421" t="e">
        <f t="shared" ref="E235:O235" si="122">E232/(E172-E175)</f>
        <v>#REF!</v>
      </c>
      <c r="F235" s="421" t="e">
        <f t="shared" si="122"/>
        <v>#REF!</v>
      </c>
      <c r="G235" s="421" t="e">
        <f t="shared" si="122"/>
        <v>#REF!</v>
      </c>
      <c r="H235" s="421" t="e">
        <f t="shared" si="122"/>
        <v>#REF!</v>
      </c>
      <c r="I235" s="421" t="e">
        <f t="shared" si="122"/>
        <v>#REF!</v>
      </c>
      <c r="J235" s="421" t="e">
        <f t="shared" si="122"/>
        <v>#REF!</v>
      </c>
      <c r="K235" s="421" t="e">
        <f t="shared" si="122"/>
        <v>#REF!</v>
      </c>
      <c r="L235" s="421" t="e">
        <f t="shared" si="122"/>
        <v>#REF!</v>
      </c>
      <c r="M235" s="421" t="e">
        <f t="shared" si="122"/>
        <v>#REF!</v>
      </c>
      <c r="N235" s="421" t="e">
        <f t="shared" si="122"/>
        <v>#REF!</v>
      </c>
      <c r="O235" s="421" t="e">
        <f t="shared" si="122"/>
        <v>#REF!</v>
      </c>
    </row>
    <row r="236" spans="1:15" ht="15.95" hidden="1" customHeight="1" thickBot="1" x14ac:dyDescent="0.3">
      <c r="A236" s="760" t="e">
        <f t="shared" si="120"/>
        <v>#REF!</v>
      </c>
      <c r="B236" s="1113" t="s">
        <v>599</v>
      </c>
      <c r="C236" s="1115"/>
      <c r="D236" s="422" t="e">
        <f>(#REF!-#REF!)/(SUM($D$5:$H$5)-SUM($D$8:$H$8))</f>
        <v>#REF!</v>
      </c>
      <c r="E236" s="422" t="e">
        <f>(#REF!-#REF!)/(SUM($D$5:$H$5)-SUM($D$8:$H$8))</f>
        <v>#REF!</v>
      </c>
      <c r="F236" s="422" t="e">
        <f>(#REF!-#REF!)/(SUM($D$5:$H$5)-SUM($D$8:$H$8))</f>
        <v>#REF!</v>
      </c>
      <c r="G236" s="422" t="e">
        <f>(#REF!-#REF!)/(SUM($D$5:$H$5)-SUM($D$8:$H$8))</f>
        <v>#REF!</v>
      </c>
      <c r="H236" s="422" t="e">
        <f>(#REF!-#REF!)/(SUM($D$5:$H$5)-SUM($D$8:$H$8))</f>
        <v>#REF!</v>
      </c>
      <c r="I236" s="422"/>
      <c r="J236" s="422"/>
      <c r="K236" s="422"/>
      <c r="L236" s="422"/>
      <c r="M236" s="422"/>
      <c r="N236" s="422"/>
      <c r="O236" s="422"/>
    </row>
    <row r="237" spans="1:15" hidden="1" x14ac:dyDescent="0.25">
      <c r="A237" s="760" t="e">
        <f t="shared" si="120"/>
        <v>#REF!</v>
      </c>
      <c r="B237" s="427"/>
      <c r="C237" s="427"/>
      <c r="D237" s="420"/>
      <c r="E237" s="420"/>
      <c r="F237" s="420"/>
      <c r="G237" s="420"/>
      <c r="H237" s="420"/>
      <c r="I237" s="420"/>
      <c r="J237" s="420"/>
      <c r="K237" s="420"/>
      <c r="L237" s="420"/>
      <c r="M237" s="420"/>
      <c r="N237" s="420"/>
      <c r="O237" s="420"/>
    </row>
    <row r="238" spans="1:15" ht="15.75" hidden="1" thickBot="1" x14ac:dyDescent="0.3">
      <c r="A238" s="760" t="e">
        <f t="shared" si="120"/>
        <v>#REF!</v>
      </c>
      <c r="B238" s="1113" t="s">
        <v>346</v>
      </c>
      <c r="C238" s="1115"/>
      <c r="D238" s="354"/>
      <c r="E238" s="354"/>
      <c r="F238" s="354"/>
      <c r="G238" s="354"/>
      <c r="H238" s="354"/>
      <c r="I238" s="354"/>
      <c r="J238" s="354"/>
      <c r="K238" s="354"/>
      <c r="L238" s="354"/>
      <c r="M238" s="354"/>
      <c r="N238" s="354"/>
      <c r="O238" s="354"/>
    </row>
    <row r="239" spans="1:15" ht="15.75" hidden="1" thickBot="1" x14ac:dyDescent="0.3">
      <c r="A239" s="760" t="e">
        <f t="shared" si="120"/>
        <v>#REF!</v>
      </c>
      <c r="B239" s="346" t="s">
        <v>243</v>
      </c>
      <c r="C239" s="347">
        <f>C218</f>
        <v>1.0449999999999999E-2</v>
      </c>
      <c r="D239" s="12"/>
      <c r="E239" s="419"/>
      <c r="F239" s="12"/>
      <c r="G239" s="12"/>
      <c r="H239" s="12"/>
      <c r="I239" s="12"/>
      <c r="J239" s="12"/>
      <c r="K239" s="12"/>
      <c r="L239" s="12"/>
      <c r="M239" s="12"/>
      <c r="N239" s="12"/>
      <c r="O239" s="12"/>
    </row>
  </sheetData>
  <mergeCells count="204">
    <mergeCell ref="B7:C7"/>
    <mergeCell ref="B8:C8"/>
    <mergeCell ref="B9:C9"/>
    <mergeCell ref="B10:C10"/>
    <mergeCell ref="D10:P10"/>
    <mergeCell ref="B11:C11"/>
    <mergeCell ref="B1:C1"/>
    <mergeCell ref="B2:C2"/>
    <mergeCell ref="B3:C3"/>
    <mergeCell ref="B4:C4"/>
    <mergeCell ref="B5:C5"/>
    <mergeCell ref="B6:C6"/>
    <mergeCell ref="B17:C17"/>
    <mergeCell ref="B18:C18"/>
    <mergeCell ref="B21:C21"/>
    <mergeCell ref="B22:C22"/>
    <mergeCell ref="D22:P22"/>
    <mergeCell ref="B23:C23"/>
    <mergeCell ref="B12:C12"/>
    <mergeCell ref="B13:C13"/>
    <mergeCell ref="B14:C14"/>
    <mergeCell ref="D14:P14"/>
    <mergeCell ref="B15:C15"/>
    <mergeCell ref="B16:C16"/>
    <mergeCell ref="B30:C30"/>
    <mergeCell ref="B32:C32"/>
    <mergeCell ref="B33:C33"/>
    <mergeCell ref="B34:C34"/>
    <mergeCell ref="B35:C35"/>
    <mergeCell ref="B37:C37"/>
    <mergeCell ref="B24:C24"/>
    <mergeCell ref="B25:C25"/>
    <mergeCell ref="B26:C26"/>
    <mergeCell ref="B27:C27"/>
    <mergeCell ref="B28:C28"/>
    <mergeCell ref="B29:C29"/>
    <mergeCell ref="B48:C48"/>
    <mergeCell ref="B49:C49"/>
    <mergeCell ref="B50:C50"/>
    <mergeCell ref="B51:C51"/>
    <mergeCell ref="B52:C52"/>
    <mergeCell ref="B53:C53"/>
    <mergeCell ref="B38:C38"/>
    <mergeCell ref="B41:C41"/>
    <mergeCell ref="B44:C44"/>
    <mergeCell ref="B45:C45"/>
    <mergeCell ref="B46:C46"/>
    <mergeCell ref="B47:C47"/>
    <mergeCell ref="B58:C58"/>
    <mergeCell ref="B59:C59"/>
    <mergeCell ref="B60:C60"/>
    <mergeCell ref="B61:C61"/>
    <mergeCell ref="B64:C64"/>
    <mergeCell ref="B65:C65"/>
    <mergeCell ref="D53:P53"/>
    <mergeCell ref="B54:C54"/>
    <mergeCell ref="B55:C55"/>
    <mergeCell ref="B56:C56"/>
    <mergeCell ref="B57:C57"/>
    <mergeCell ref="D57:P57"/>
    <mergeCell ref="B71:C71"/>
    <mergeCell ref="B72:C72"/>
    <mergeCell ref="B73:C73"/>
    <mergeCell ref="B75:C75"/>
    <mergeCell ref="B76:C76"/>
    <mergeCell ref="B77:C77"/>
    <mergeCell ref="D65:P65"/>
    <mergeCell ref="B66:C66"/>
    <mergeCell ref="B67:C67"/>
    <mergeCell ref="B68:C68"/>
    <mergeCell ref="B69:C69"/>
    <mergeCell ref="B70:C70"/>
    <mergeCell ref="B89:C89"/>
    <mergeCell ref="B90:C90"/>
    <mergeCell ref="B91:C91"/>
    <mergeCell ref="B92:C92"/>
    <mergeCell ref="B93:C93"/>
    <mergeCell ref="B94:C94"/>
    <mergeCell ref="B79:C79"/>
    <mergeCell ref="B80:C80"/>
    <mergeCell ref="B85:C85"/>
    <mergeCell ref="B86:C86"/>
    <mergeCell ref="B87:C87"/>
    <mergeCell ref="B88:C88"/>
    <mergeCell ref="B99:C99"/>
    <mergeCell ref="B100:C100"/>
    <mergeCell ref="B101:C101"/>
    <mergeCell ref="B102:C102"/>
    <mergeCell ref="B105:C105"/>
    <mergeCell ref="B106:C106"/>
    <mergeCell ref="D94:P94"/>
    <mergeCell ref="B95:C95"/>
    <mergeCell ref="B96:C96"/>
    <mergeCell ref="B97:C97"/>
    <mergeCell ref="B98:C98"/>
    <mergeCell ref="D98:P98"/>
    <mergeCell ref="B112:C112"/>
    <mergeCell ref="B113:C113"/>
    <mergeCell ref="B114:C114"/>
    <mergeCell ref="B116:C116"/>
    <mergeCell ref="B117:C117"/>
    <mergeCell ref="B118:C118"/>
    <mergeCell ref="D106:O106"/>
    <mergeCell ref="B107:C107"/>
    <mergeCell ref="B108:C108"/>
    <mergeCell ref="B109:C109"/>
    <mergeCell ref="B110:C110"/>
    <mergeCell ref="B111:C111"/>
    <mergeCell ref="B130:C130"/>
    <mergeCell ref="B131:C131"/>
    <mergeCell ref="B132:C132"/>
    <mergeCell ref="B133:C133"/>
    <mergeCell ref="B134:C134"/>
    <mergeCell ref="B135:C135"/>
    <mergeCell ref="B121:C121"/>
    <mergeCell ref="B122:C122"/>
    <mergeCell ref="B125:C125"/>
    <mergeCell ref="B127:C127"/>
    <mergeCell ref="B128:C128"/>
    <mergeCell ref="B129:C129"/>
    <mergeCell ref="B140:C140"/>
    <mergeCell ref="B142:C142"/>
    <mergeCell ref="B143:C143"/>
    <mergeCell ref="B146:C146"/>
    <mergeCell ref="B147:C147"/>
    <mergeCell ref="D147:O147"/>
    <mergeCell ref="B136:C136"/>
    <mergeCell ref="D136:O136"/>
    <mergeCell ref="B137:C137"/>
    <mergeCell ref="B138:C138"/>
    <mergeCell ref="B139:C139"/>
    <mergeCell ref="D139:O139"/>
    <mergeCell ref="B154:C154"/>
    <mergeCell ref="B155:C155"/>
    <mergeCell ref="B157:C157"/>
    <mergeCell ref="B158:C158"/>
    <mergeCell ref="B159:C159"/>
    <mergeCell ref="B160:C160"/>
    <mergeCell ref="B148:C148"/>
    <mergeCell ref="B149:C149"/>
    <mergeCell ref="B150:C150"/>
    <mergeCell ref="B151:C151"/>
    <mergeCell ref="B152:C152"/>
    <mergeCell ref="B153:C153"/>
    <mergeCell ref="B171:C171"/>
    <mergeCell ref="B172:C172"/>
    <mergeCell ref="B173:C173"/>
    <mergeCell ref="B174:C174"/>
    <mergeCell ref="B175:C175"/>
    <mergeCell ref="B176:C176"/>
    <mergeCell ref="B162:C162"/>
    <mergeCell ref="B163:C163"/>
    <mergeCell ref="B166:C166"/>
    <mergeCell ref="B168:C168"/>
    <mergeCell ref="B169:C169"/>
    <mergeCell ref="B170:C170"/>
    <mergeCell ref="B182:C182"/>
    <mergeCell ref="B183:C183"/>
    <mergeCell ref="B184:C184"/>
    <mergeCell ref="B185:C185"/>
    <mergeCell ref="B188:C188"/>
    <mergeCell ref="B189:C189"/>
    <mergeCell ref="B177:C177"/>
    <mergeCell ref="D177:P177"/>
    <mergeCell ref="B178:C178"/>
    <mergeCell ref="B179:C179"/>
    <mergeCell ref="B180:C180"/>
    <mergeCell ref="B181:C181"/>
    <mergeCell ref="D181:P181"/>
    <mergeCell ref="B195:C195"/>
    <mergeCell ref="B196:C196"/>
    <mergeCell ref="B197:C197"/>
    <mergeCell ref="D197:P197"/>
    <mergeCell ref="B199:C199"/>
    <mergeCell ref="D199:P199"/>
    <mergeCell ref="D189:P189"/>
    <mergeCell ref="B190:C190"/>
    <mergeCell ref="B191:C191"/>
    <mergeCell ref="B192:C192"/>
    <mergeCell ref="B193:C193"/>
    <mergeCell ref="B194:C194"/>
    <mergeCell ref="B209:C209"/>
    <mergeCell ref="B212:C212"/>
    <mergeCell ref="B213:C213"/>
    <mergeCell ref="B214:C214"/>
    <mergeCell ref="B215:C215"/>
    <mergeCell ref="B216:C216"/>
    <mergeCell ref="B200:C200"/>
    <mergeCell ref="B201:C201"/>
    <mergeCell ref="B202:C202"/>
    <mergeCell ref="B203:C203"/>
    <mergeCell ref="B205:C205"/>
    <mergeCell ref="B206:C206"/>
    <mergeCell ref="B232:C232"/>
    <mergeCell ref="B233:C233"/>
    <mergeCell ref="B235:C235"/>
    <mergeCell ref="B236:C236"/>
    <mergeCell ref="B238:C238"/>
    <mergeCell ref="B221:C221"/>
    <mergeCell ref="B222:C222"/>
    <mergeCell ref="B223:C223"/>
    <mergeCell ref="B224:C224"/>
    <mergeCell ref="B226:C226"/>
    <mergeCell ref="B231:C231"/>
  </mergeCells>
  <conditionalFormatting sqref="F218">
    <cfRule type="cellIs" dxfId="0" priority="1" operator="lessThan">
      <formula>0</formula>
    </cfRule>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'PROYECCION DE GASTOS'!$N$66:$N$67</xm:f>
          </x14:formula1>
          <xm:sqref>C143 C61 C102 C185 C18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AT213"/>
  <sheetViews>
    <sheetView topLeftCell="A120" zoomScale="60" zoomScaleNormal="60" workbookViewId="0">
      <selection activeCell="F206" sqref="F206"/>
    </sheetView>
  </sheetViews>
  <sheetFormatPr baseColWidth="10" defaultColWidth="11.42578125" defaultRowHeight="15.75" x14ac:dyDescent="0.25"/>
  <cols>
    <col min="1" max="1" width="104.140625" style="562" customWidth="1"/>
    <col min="2" max="2" width="8.7109375" style="616" hidden="1" customWidth="1"/>
    <col min="3" max="3" width="9.28515625" style="562" customWidth="1"/>
    <col min="4" max="4" width="20.42578125" style="617" bestFit="1" customWidth="1"/>
    <col min="5" max="5" width="18.42578125" style="618" customWidth="1"/>
    <col min="6" max="6" width="24.7109375" style="618" bestFit="1" customWidth="1"/>
    <col min="7" max="10" width="23.85546875" style="618" hidden="1" customWidth="1"/>
    <col min="11" max="11" width="18.42578125" style="869" bestFit="1" customWidth="1"/>
    <col min="12" max="12" width="0.42578125" style="870" hidden="1" customWidth="1"/>
    <col min="13" max="13" width="22" style="871" bestFit="1" customWidth="1"/>
    <col min="14" max="18" width="20.42578125" style="871" bestFit="1" customWidth="1"/>
    <col min="19" max="19" width="19.85546875" style="871" bestFit="1" customWidth="1"/>
    <col min="20" max="20" width="3.85546875" style="871" bestFit="1" customWidth="1"/>
    <col min="21" max="21" width="8.7109375" style="871" customWidth="1"/>
    <col min="22" max="22" width="47.28515625" style="561" customWidth="1"/>
    <col min="23" max="23" width="14.28515625" style="562" hidden="1" customWidth="1"/>
    <col min="24" max="24" width="70.28515625" style="563" customWidth="1"/>
    <col min="25" max="25" width="24.42578125" style="562" customWidth="1"/>
    <col min="26" max="16384" width="11.42578125" style="562"/>
  </cols>
  <sheetData>
    <row r="1" spans="1:46" ht="21.75" thickBot="1" x14ac:dyDescent="0.3">
      <c r="A1" s="1306" t="s">
        <v>431</v>
      </c>
      <c r="B1" s="1306"/>
      <c r="C1" s="1306"/>
      <c r="D1" s="1306"/>
      <c r="E1" s="1306"/>
      <c r="F1" s="1306"/>
      <c r="G1" s="1306"/>
      <c r="H1" s="1306"/>
      <c r="I1" s="1306"/>
      <c r="J1" s="1306"/>
      <c r="K1" s="1306"/>
      <c r="L1" s="1306"/>
      <c r="M1" s="1306"/>
      <c r="N1" s="1306"/>
      <c r="O1" s="1306"/>
      <c r="P1" s="1306"/>
      <c r="Q1" s="1306"/>
      <c r="R1" s="1306"/>
      <c r="S1" s="1306"/>
      <c r="T1" s="1306"/>
      <c r="U1" s="1306"/>
    </row>
    <row r="2" spans="1:46" s="566" customFormat="1" ht="15" customHeight="1" x14ac:dyDescent="0.25">
      <c r="A2" s="564" t="s">
        <v>432</v>
      </c>
      <c r="B2" s="1307"/>
      <c r="C2" s="1307"/>
      <c r="D2" s="1307"/>
      <c r="E2" s="1307"/>
      <c r="F2" s="1308" t="s">
        <v>433</v>
      </c>
      <c r="G2" s="1308"/>
      <c r="H2" s="1308"/>
      <c r="I2" s="1308"/>
      <c r="J2" s="1308"/>
      <c r="K2" s="1308"/>
      <c r="L2" s="1308"/>
      <c r="M2" s="1308"/>
      <c r="N2" s="1308"/>
      <c r="O2" s="1308"/>
      <c r="P2" s="565"/>
      <c r="Q2" s="565"/>
      <c r="R2" s="565"/>
      <c r="S2" s="1309" t="s">
        <v>434</v>
      </c>
      <c r="T2" s="1310"/>
      <c r="U2" s="1310"/>
      <c r="V2" s="1310"/>
      <c r="W2" s="1310"/>
      <c r="X2" s="1310"/>
      <c r="Y2" s="1310"/>
      <c r="Z2" s="1310"/>
      <c r="AA2" s="1310"/>
      <c r="AB2" s="1310"/>
      <c r="AC2" s="1310"/>
      <c r="AD2" s="1310"/>
      <c r="AE2" s="1310"/>
      <c r="AF2" s="1310"/>
      <c r="AG2" s="1310"/>
      <c r="AH2" s="1310"/>
      <c r="AI2" s="1310"/>
      <c r="AJ2" s="1310"/>
      <c r="AK2" s="1310"/>
      <c r="AL2" s="1310"/>
      <c r="AM2" s="1310"/>
      <c r="AN2" s="1310"/>
      <c r="AO2" s="1310"/>
      <c r="AP2" s="1310"/>
      <c r="AQ2" s="1310"/>
      <c r="AR2" s="1311"/>
    </row>
    <row r="3" spans="1:46" s="566" customFormat="1" ht="60" customHeight="1" x14ac:dyDescent="0.25">
      <c r="A3" s="1312" t="s">
        <v>435</v>
      </c>
      <c r="B3" s="1313"/>
      <c r="C3" s="1314" t="s">
        <v>382</v>
      </c>
      <c r="D3" s="1314"/>
      <c r="E3" s="1314"/>
      <c r="F3" s="1315" t="s">
        <v>436</v>
      </c>
      <c r="G3" s="1316"/>
      <c r="H3" s="1316"/>
      <c r="I3" s="1316"/>
      <c r="J3" s="1316"/>
      <c r="K3" s="1317"/>
      <c r="L3" s="1318">
        <v>68</v>
      </c>
      <c r="M3" s="1318"/>
      <c r="N3" s="1318"/>
      <c r="O3" s="1318"/>
      <c r="P3" s="838"/>
      <c r="Q3" s="838"/>
      <c r="R3" s="838"/>
      <c r="S3" s="1319" t="s">
        <v>437</v>
      </c>
      <c r="T3" s="1319"/>
      <c r="U3" s="1319"/>
      <c r="V3" s="1319"/>
      <c r="W3" s="1319"/>
      <c r="X3" s="1319"/>
      <c r="Y3" s="1319"/>
      <c r="Z3" s="1319"/>
      <c r="AA3" s="1319"/>
      <c r="AB3" s="1319"/>
      <c r="AC3" s="1319"/>
      <c r="AD3" s="1319"/>
      <c r="AE3" s="1319"/>
      <c r="AF3" s="1319"/>
      <c r="AG3" s="1319"/>
      <c r="AH3" s="1319"/>
      <c r="AI3" s="1319"/>
      <c r="AJ3" s="1319"/>
      <c r="AK3" s="1319"/>
      <c r="AL3" s="1319"/>
      <c r="AM3" s="1319"/>
      <c r="AN3" s="1319"/>
      <c r="AO3" s="1319"/>
      <c r="AP3" s="1319"/>
      <c r="AQ3" s="1319"/>
      <c r="AR3" s="1320"/>
    </row>
    <row r="4" spans="1:46" s="566" customFormat="1" ht="60" customHeight="1" x14ac:dyDescent="0.25">
      <c r="A4" s="1312" t="s">
        <v>438</v>
      </c>
      <c r="B4" s="1313"/>
      <c r="C4" s="1323" t="s">
        <v>383</v>
      </c>
      <c r="D4" s="1323"/>
      <c r="E4" s="1323"/>
      <c r="F4" s="1315" t="s">
        <v>439</v>
      </c>
      <c r="G4" s="1316"/>
      <c r="H4" s="1316"/>
      <c r="I4" s="1316"/>
      <c r="J4" s="1316"/>
      <c r="K4" s="1317"/>
      <c r="L4" s="1324">
        <v>60</v>
      </c>
      <c r="M4" s="1324"/>
      <c r="N4" s="1324"/>
      <c r="O4" s="1324"/>
      <c r="P4" s="839"/>
      <c r="Q4" s="839"/>
      <c r="R4" s="839"/>
      <c r="S4" s="1319"/>
      <c r="T4" s="1319"/>
      <c r="U4" s="1319"/>
      <c r="V4" s="1319"/>
      <c r="W4" s="1319"/>
      <c r="X4" s="1319"/>
      <c r="Y4" s="1319"/>
      <c r="Z4" s="1319"/>
      <c r="AA4" s="1319"/>
      <c r="AB4" s="1319"/>
      <c r="AC4" s="1319"/>
      <c r="AD4" s="1319"/>
      <c r="AE4" s="1319"/>
      <c r="AF4" s="1319"/>
      <c r="AG4" s="1319"/>
      <c r="AH4" s="1319"/>
      <c r="AI4" s="1319"/>
      <c r="AJ4" s="1319"/>
      <c r="AK4" s="1319"/>
      <c r="AL4" s="1319"/>
      <c r="AM4" s="1319"/>
      <c r="AN4" s="1319"/>
      <c r="AO4" s="1319"/>
      <c r="AP4" s="1319"/>
      <c r="AQ4" s="1319"/>
      <c r="AR4" s="1320"/>
      <c r="AT4" s="567"/>
    </row>
    <row r="5" spans="1:46" s="566" customFormat="1" ht="60" customHeight="1" x14ac:dyDescent="0.25">
      <c r="A5" s="1312" t="s">
        <v>440</v>
      </c>
      <c r="B5" s="1313"/>
      <c r="C5" s="1325" t="s">
        <v>385</v>
      </c>
      <c r="D5" s="1325"/>
      <c r="E5" s="1325"/>
      <c r="F5" s="1326" t="s">
        <v>441</v>
      </c>
      <c r="G5" s="1327"/>
      <c r="H5" s="1327"/>
      <c r="I5" s="1327"/>
      <c r="J5" s="1327"/>
      <c r="K5" s="1328"/>
      <c r="L5" s="1318">
        <v>1</v>
      </c>
      <c r="M5" s="1318"/>
      <c r="N5" s="1318"/>
      <c r="O5" s="1318"/>
      <c r="P5" s="838"/>
      <c r="Q5" s="838"/>
      <c r="R5" s="838"/>
      <c r="S5" s="1319"/>
      <c r="T5" s="1319"/>
      <c r="U5" s="1319"/>
      <c r="V5" s="1319"/>
      <c r="W5" s="1319"/>
      <c r="X5" s="1319"/>
      <c r="Y5" s="1319"/>
      <c r="Z5" s="1319"/>
      <c r="AA5" s="1319"/>
      <c r="AB5" s="1319"/>
      <c r="AC5" s="1319"/>
      <c r="AD5" s="1319"/>
      <c r="AE5" s="1319"/>
      <c r="AF5" s="1319"/>
      <c r="AG5" s="1319"/>
      <c r="AH5" s="1319"/>
      <c r="AI5" s="1319"/>
      <c r="AJ5" s="1319"/>
      <c r="AK5" s="1319"/>
      <c r="AL5" s="1319"/>
      <c r="AM5" s="1319"/>
      <c r="AN5" s="1319"/>
      <c r="AO5" s="1319"/>
      <c r="AP5" s="1319"/>
      <c r="AQ5" s="1319"/>
      <c r="AR5" s="1320"/>
    </row>
    <row r="6" spans="1:46" s="566" customFormat="1" ht="60" customHeight="1" x14ac:dyDescent="0.25">
      <c r="A6" s="1312" t="s">
        <v>442</v>
      </c>
      <c r="B6" s="1313"/>
      <c r="C6" s="1325" t="s">
        <v>443</v>
      </c>
      <c r="D6" s="1325"/>
      <c r="E6" s="1325"/>
      <c r="F6" s="1329" t="s">
        <v>444</v>
      </c>
      <c r="G6" s="1330"/>
      <c r="H6" s="1330"/>
      <c r="I6" s="1330"/>
      <c r="J6" s="1330"/>
      <c r="K6" s="1331"/>
      <c r="L6" s="1318">
        <v>58</v>
      </c>
      <c r="M6" s="1318"/>
      <c r="N6" s="1318"/>
      <c r="O6" s="1318"/>
      <c r="P6" s="838"/>
      <c r="Q6" s="838"/>
      <c r="R6" s="838"/>
      <c r="S6" s="1319"/>
      <c r="T6" s="1319"/>
      <c r="U6" s="1319"/>
      <c r="V6" s="1319"/>
      <c r="W6" s="1319"/>
      <c r="X6" s="1319"/>
      <c r="Y6" s="1319"/>
      <c r="Z6" s="1319"/>
      <c r="AA6" s="1319"/>
      <c r="AB6" s="1319"/>
      <c r="AC6" s="1319"/>
      <c r="AD6" s="1319"/>
      <c r="AE6" s="1319"/>
      <c r="AF6" s="1319"/>
      <c r="AG6" s="1319"/>
      <c r="AH6" s="1319"/>
      <c r="AI6" s="1319"/>
      <c r="AJ6" s="1319"/>
      <c r="AK6" s="1319"/>
      <c r="AL6" s="1319"/>
      <c r="AM6" s="1319"/>
      <c r="AN6" s="1319"/>
      <c r="AO6" s="1319"/>
      <c r="AP6" s="1319"/>
      <c r="AQ6" s="1319"/>
      <c r="AR6" s="1320"/>
    </row>
    <row r="7" spans="1:46" s="566" customFormat="1" ht="60" customHeight="1" x14ac:dyDescent="0.25">
      <c r="A7" s="1312" t="s">
        <v>445</v>
      </c>
      <c r="B7" s="1313"/>
      <c r="C7" s="1325" t="s">
        <v>68</v>
      </c>
      <c r="D7" s="1325"/>
      <c r="E7" s="1325"/>
      <c r="F7" s="1329" t="s">
        <v>446</v>
      </c>
      <c r="G7" s="1330"/>
      <c r="H7" s="1330"/>
      <c r="I7" s="1330"/>
      <c r="J7" s="1330"/>
      <c r="K7" s="1331"/>
      <c r="L7" s="1318" t="s">
        <v>447</v>
      </c>
      <c r="M7" s="1318"/>
      <c r="N7" s="1318"/>
      <c r="O7" s="1318"/>
      <c r="P7" s="838"/>
      <c r="Q7" s="838"/>
      <c r="R7" s="838"/>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319"/>
      <c r="AR7" s="1320"/>
    </row>
    <row r="8" spans="1:46" s="566" customFormat="1" ht="60" customHeight="1" thickBot="1" x14ac:dyDescent="0.3">
      <c r="A8" s="1332" t="s">
        <v>448</v>
      </c>
      <c r="B8" s="1333"/>
      <c r="C8" s="1335">
        <v>1145.78</v>
      </c>
      <c r="D8" s="1336"/>
      <c r="E8" s="1336"/>
      <c r="F8" s="1337" t="s">
        <v>449</v>
      </c>
      <c r="G8" s="1338"/>
      <c r="H8" s="1338"/>
      <c r="I8" s="1338"/>
      <c r="J8" s="1338"/>
      <c r="K8" s="1339"/>
      <c r="L8" s="1340" t="s">
        <v>450</v>
      </c>
      <c r="M8" s="1340"/>
      <c r="N8" s="1340"/>
      <c r="O8" s="1340"/>
      <c r="P8" s="837"/>
      <c r="Q8" s="837"/>
      <c r="R8" s="837"/>
      <c r="S8" s="1321"/>
      <c r="T8" s="1321"/>
      <c r="U8" s="1321"/>
      <c r="V8" s="1321"/>
      <c r="W8" s="1321"/>
      <c r="X8" s="1321"/>
      <c r="Y8" s="1321"/>
      <c r="Z8" s="1321"/>
      <c r="AA8" s="1321"/>
      <c r="AB8" s="1321"/>
      <c r="AC8" s="1321"/>
      <c r="AD8" s="1321"/>
      <c r="AE8" s="1321"/>
      <c r="AF8" s="1321"/>
      <c r="AG8" s="1321"/>
      <c r="AH8" s="1321"/>
      <c r="AI8" s="1321"/>
      <c r="AJ8" s="1321"/>
      <c r="AK8" s="1321"/>
      <c r="AL8" s="1321"/>
      <c r="AM8" s="1321"/>
      <c r="AN8" s="1321"/>
      <c r="AO8" s="1321"/>
      <c r="AP8" s="1321"/>
      <c r="AQ8" s="1321"/>
      <c r="AR8" s="1322"/>
    </row>
    <row r="9" spans="1:46" ht="13.5" hidden="1" customHeight="1" x14ac:dyDescent="0.25">
      <c r="A9" s="568" t="s">
        <v>451</v>
      </c>
      <c r="B9" s="569" t="s">
        <v>452</v>
      </c>
      <c r="C9" s="570" t="s">
        <v>453</v>
      </c>
      <c r="D9" s="571" t="s">
        <v>453</v>
      </c>
      <c r="E9" s="572" t="s">
        <v>454</v>
      </c>
      <c r="F9" s="572"/>
      <c r="G9" s="572"/>
      <c r="H9" s="572"/>
      <c r="I9" s="572"/>
      <c r="J9" s="572"/>
      <c r="K9" s="852"/>
      <c r="L9" s="853"/>
      <c r="M9" s="573" t="s">
        <v>455</v>
      </c>
      <c r="N9" s="573" t="s">
        <v>455</v>
      </c>
      <c r="O9" s="573" t="s">
        <v>455</v>
      </c>
      <c r="P9" s="573"/>
      <c r="Q9" s="573"/>
      <c r="R9" s="573"/>
      <c r="S9" s="573" t="s">
        <v>455</v>
      </c>
      <c r="T9" s="573" t="s">
        <v>455</v>
      </c>
      <c r="U9" s="573" t="s">
        <v>455</v>
      </c>
      <c r="V9" s="574"/>
      <c r="W9" s="575" t="s">
        <v>456</v>
      </c>
      <c r="X9" s="576" t="s">
        <v>457</v>
      </c>
    </row>
    <row r="10" spans="1:46" ht="62.25" hidden="1" customHeight="1" x14ac:dyDescent="0.25">
      <c r="A10" s="568" t="s">
        <v>458</v>
      </c>
      <c r="B10" s="569" t="s">
        <v>452</v>
      </c>
      <c r="C10" s="570" t="s">
        <v>453</v>
      </c>
      <c r="D10" s="571" t="s">
        <v>453</v>
      </c>
      <c r="E10" s="572"/>
      <c r="F10" s="572"/>
      <c r="G10" s="572"/>
      <c r="H10" s="572"/>
      <c r="I10" s="572"/>
      <c r="J10" s="572"/>
      <c r="K10" s="852"/>
      <c r="L10" s="853"/>
      <c r="M10" s="573" t="s">
        <v>455</v>
      </c>
      <c r="N10" s="573" t="s">
        <v>455</v>
      </c>
      <c r="O10" s="573" t="s">
        <v>455</v>
      </c>
      <c r="P10" s="573"/>
      <c r="Q10" s="573"/>
      <c r="R10" s="573"/>
      <c r="S10" s="573" t="s">
        <v>455</v>
      </c>
      <c r="T10" s="573" t="s">
        <v>455</v>
      </c>
      <c r="U10" s="573" t="s">
        <v>455</v>
      </c>
      <c r="V10" s="574"/>
      <c r="W10" s="575"/>
      <c r="X10" s="576"/>
    </row>
    <row r="11" spans="1:46" ht="33" customHeight="1" thickBot="1" x14ac:dyDescent="0.3">
      <c r="A11" s="1334" t="s">
        <v>466</v>
      </c>
      <c r="B11" s="1334"/>
      <c r="C11" s="1334"/>
      <c r="D11" s="1334"/>
      <c r="H11" s="750"/>
      <c r="I11" s="750"/>
      <c r="J11" s="750"/>
      <c r="K11" s="854" t="s">
        <v>470</v>
      </c>
      <c r="L11" s="855"/>
      <c r="M11" s="583" t="s">
        <v>471</v>
      </c>
      <c r="N11" s="583" t="s">
        <v>472</v>
      </c>
      <c r="O11" s="583" t="s">
        <v>473</v>
      </c>
      <c r="P11" s="583" t="s">
        <v>474</v>
      </c>
      <c r="Q11" s="583" t="s">
        <v>475</v>
      </c>
      <c r="R11" s="583" t="s">
        <v>476</v>
      </c>
      <c r="S11" s="583" t="s">
        <v>477</v>
      </c>
      <c r="T11" s="583" t="s">
        <v>478</v>
      </c>
      <c r="U11" s="583" t="s">
        <v>479</v>
      </c>
      <c r="V11" s="848"/>
      <c r="W11" s="849"/>
      <c r="X11" s="850"/>
    </row>
    <row r="12" spans="1:46" ht="123.75" customHeight="1" x14ac:dyDescent="0.25">
      <c r="A12" s="577" t="s">
        <v>459</v>
      </c>
      <c r="B12" s="578"/>
      <c r="C12" s="579" t="s">
        <v>460</v>
      </c>
      <c r="D12" s="579" t="s">
        <v>461</v>
      </c>
      <c r="E12" s="579" t="s">
        <v>462</v>
      </c>
      <c r="F12" s="579" t="s">
        <v>16</v>
      </c>
      <c r="G12" s="633"/>
      <c r="H12" s="633"/>
      <c r="I12" s="633"/>
      <c r="J12" s="633"/>
      <c r="K12" s="856"/>
      <c r="L12" s="856"/>
      <c r="M12" s="856"/>
      <c r="N12" s="856"/>
      <c r="O12" s="856"/>
      <c r="P12" s="856"/>
      <c r="Q12" s="856"/>
      <c r="R12" s="856"/>
      <c r="S12" s="856"/>
      <c r="T12" s="856"/>
      <c r="U12" s="856"/>
      <c r="V12" s="580"/>
    </row>
    <row r="13" spans="1:46" ht="127.5" x14ac:dyDescent="0.25">
      <c r="A13" s="712" t="s">
        <v>463</v>
      </c>
      <c r="B13" s="569">
        <v>2019</v>
      </c>
      <c r="C13" s="570" t="s">
        <v>410</v>
      </c>
      <c r="D13" s="571"/>
      <c r="E13" s="712">
        <v>1</v>
      </c>
      <c r="F13" s="712">
        <f>+SUM(F15:F40)</f>
        <v>53113700</v>
      </c>
      <c r="G13" s="581"/>
      <c r="H13" s="581"/>
      <c r="I13" s="581"/>
      <c r="J13" s="581"/>
      <c r="K13" s="682" t="s">
        <v>455</v>
      </c>
      <c r="L13" s="682">
        <v>1174000</v>
      </c>
      <c r="M13" s="682"/>
      <c r="N13" s="682"/>
      <c r="O13" s="682"/>
      <c r="P13" s="682"/>
      <c r="Q13" s="682"/>
      <c r="R13" s="682"/>
      <c r="S13" s="682"/>
      <c r="T13" s="682"/>
      <c r="U13" s="682"/>
      <c r="V13" s="585" t="s">
        <v>464</v>
      </c>
      <c r="W13" s="584"/>
      <c r="X13" s="320" t="s">
        <v>465</v>
      </c>
    </row>
    <row r="14" spans="1:46" s="710" customFormat="1" x14ac:dyDescent="0.25">
      <c r="A14" s="841" t="s">
        <v>570</v>
      </c>
      <c r="B14" s="842"/>
      <c r="C14" s="843"/>
      <c r="D14" s="844"/>
      <c r="E14" s="845"/>
      <c r="F14" s="842"/>
      <c r="G14" s="841"/>
      <c r="H14" s="841"/>
      <c r="I14" s="841"/>
      <c r="J14" s="841"/>
      <c r="K14" s="842"/>
      <c r="L14" s="842"/>
      <c r="M14" s="842"/>
      <c r="N14" s="842"/>
      <c r="O14" s="842"/>
      <c r="P14" s="842"/>
      <c r="Q14" s="842"/>
      <c r="R14" s="842"/>
      <c r="S14" s="842"/>
      <c r="T14" s="842"/>
      <c r="U14" s="842"/>
      <c r="V14" s="841"/>
      <c r="W14" s="841"/>
      <c r="X14" s="841"/>
    </row>
    <row r="15" spans="1:46" ht="105" x14ac:dyDescent="0.25">
      <c r="A15" s="692" t="s">
        <v>565</v>
      </c>
      <c r="B15" s="569"/>
      <c r="C15" s="570" t="s">
        <v>571</v>
      </c>
      <c r="D15" s="571">
        <v>5640000</v>
      </c>
      <c r="E15" s="712">
        <v>1</v>
      </c>
      <c r="F15" s="682">
        <f>+E15*D15</f>
        <v>5640000</v>
      </c>
      <c r="G15" s="581"/>
      <c r="H15" s="581"/>
      <c r="I15" s="581"/>
      <c r="J15" s="581"/>
      <c r="K15" s="682" t="s">
        <v>455</v>
      </c>
      <c r="L15" s="682"/>
      <c r="M15" s="682"/>
      <c r="N15" s="682"/>
      <c r="O15" s="682"/>
      <c r="P15" s="682"/>
      <c r="Q15" s="682"/>
      <c r="R15" s="682"/>
      <c r="S15" s="682"/>
      <c r="T15" s="682"/>
      <c r="U15" s="682"/>
      <c r="V15" s="585"/>
      <c r="W15" s="584"/>
      <c r="X15" s="320"/>
    </row>
    <row r="16" spans="1:46" ht="120" x14ac:dyDescent="0.25">
      <c r="A16" s="692" t="s">
        <v>566</v>
      </c>
      <c r="B16" s="569"/>
      <c r="C16" s="570"/>
      <c r="D16" s="571">
        <v>5640000</v>
      </c>
      <c r="E16" s="712">
        <v>1</v>
      </c>
      <c r="F16" s="682">
        <f>+E16*D16</f>
        <v>5640000</v>
      </c>
      <c r="G16" s="581"/>
      <c r="H16" s="581"/>
      <c r="I16" s="581"/>
      <c r="J16" s="581"/>
      <c r="K16" s="682" t="s">
        <v>455</v>
      </c>
      <c r="L16" s="682"/>
      <c r="M16" s="682"/>
      <c r="N16" s="682"/>
      <c r="O16" s="682"/>
      <c r="P16" s="682"/>
      <c r="Q16" s="682"/>
      <c r="R16" s="682"/>
      <c r="S16" s="682"/>
      <c r="T16" s="682"/>
      <c r="U16" s="573"/>
      <c r="V16" s="585"/>
      <c r="W16" s="584"/>
      <c r="X16" s="320"/>
    </row>
    <row r="17" spans="1:24" ht="90" x14ac:dyDescent="0.25">
      <c r="A17" s="692" t="s">
        <v>567</v>
      </c>
      <c r="B17" s="569"/>
      <c r="C17" s="570"/>
      <c r="D17" s="571">
        <v>4200000</v>
      </c>
      <c r="E17" s="712">
        <v>2</v>
      </c>
      <c r="F17" s="682">
        <f>+E17*D17</f>
        <v>8400000</v>
      </c>
      <c r="G17" s="581"/>
      <c r="H17" s="581"/>
      <c r="I17" s="581"/>
      <c r="J17" s="581"/>
      <c r="K17" s="682" t="s">
        <v>455</v>
      </c>
      <c r="L17" s="682"/>
      <c r="M17" s="682"/>
      <c r="N17" s="682"/>
      <c r="O17" s="682"/>
      <c r="P17" s="682"/>
      <c r="Q17" s="682"/>
      <c r="R17" s="682"/>
      <c r="S17" s="682"/>
      <c r="T17" s="682"/>
      <c r="U17" s="573"/>
      <c r="V17" s="585"/>
      <c r="W17" s="584"/>
      <c r="X17" s="320"/>
    </row>
    <row r="18" spans="1:24" x14ac:dyDescent="0.25">
      <c r="A18" s="692" t="s">
        <v>568</v>
      </c>
      <c r="B18" s="569"/>
      <c r="C18" s="570"/>
      <c r="D18" s="571">
        <v>1080000</v>
      </c>
      <c r="E18" s="712">
        <v>2</v>
      </c>
      <c r="F18" s="682">
        <f>+E18*D18</f>
        <v>2160000</v>
      </c>
      <c r="G18" s="581"/>
      <c r="H18" s="581"/>
      <c r="I18" s="581"/>
      <c r="J18" s="581"/>
      <c r="K18" s="682" t="s">
        <v>455</v>
      </c>
      <c r="L18" s="682"/>
      <c r="M18" s="682"/>
      <c r="N18" s="682"/>
      <c r="O18" s="682"/>
      <c r="P18" s="682"/>
      <c r="Q18" s="682"/>
      <c r="R18" s="682"/>
      <c r="S18" s="682"/>
      <c r="T18" s="682"/>
      <c r="U18" s="573"/>
      <c r="V18" s="585"/>
      <c r="W18" s="584"/>
      <c r="X18" s="320"/>
    </row>
    <row r="19" spans="1:24" x14ac:dyDescent="0.25">
      <c r="A19" s="692" t="s">
        <v>569</v>
      </c>
      <c r="B19" s="569"/>
      <c r="C19" s="570"/>
      <c r="D19" s="571">
        <v>480000</v>
      </c>
      <c r="E19" s="712">
        <v>4</v>
      </c>
      <c r="F19" s="682">
        <f>+D19*E19</f>
        <v>1920000</v>
      </c>
      <c r="G19" s="581"/>
      <c r="H19" s="581"/>
      <c r="I19" s="581"/>
      <c r="J19" s="581"/>
      <c r="K19" s="682" t="s">
        <v>455</v>
      </c>
      <c r="L19" s="682"/>
      <c r="M19" s="682"/>
      <c r="N19" s="682"/>
      <c r="O19" s="682"/>
      <c r="P19" s="682"/>
      <c r="Q19" s="682"/>
      <c r="R19" s="682"/>
      <c r="S19" s="682"/>
      <c r="T19" s="682"/>
      <c r="U19" s="573"/>
      <c r="V19" s="585"/>
      <c r="W19" s="584"/>
      <c r="X19" s="320"/>
    </row>
    <row r="20" spans="1:24" s="710" customFormat="1" x14ac:dyDescent="0.25">
      <c r="A20" s="704" t="s">
        <v>590</v>
      </c>
      <c r="B20" s="682"/>
      <c r="C20" s="705"/>
      <c r="D20" s="706"/>
      <c r="E20" s="712"/>
      <c r="F20" s="682"/>
      <c r="G20" s="581"/>
      <c r="H20" s="581"/>
      <c r="I20" s="581"/>
      <c r="J20" s="581"/>
      <c r="K20" s="682"/>
      <c r="L20" s="682"/>
      <c r="M20" s="682"/>
      <c r="N20" s="857"/>
      <c r="O20" s="857"/>
      <c r="P20" s="857"/>
      <c r="Q20" s="857"/>
      <c r="R20" s="857"/>
      <c r="S20" s="857"/>
      <c r="T20" s="857"/>
      <c r="U20" s="857"/>
      <c r="V20" s="708"/>
      <c r="W20" s="707"/>
      <c r="X20" s="709"/>
    </row>
    <row r="21" spans="1:24" x14ac:dyDescent="0.25">
      <c r="A21" s="692" t="s">
        <v>572</v>
      </c>
      <c r="B21" s="569"/>
      <c r="C21" s="570"/>
      <c r="D21" s="571">
        <v>6360000</v>
      </c>
      <c r="E21" s="712">
        <v>1</v>
      </c>
      <c r="F21" s="682">
        <f>+E21*D21</f>
        <v>6360000</v>
      </c>
      <c r="G21" s="581"/>
      <c r="H21" s="581"/>
      <c r="I21" s="581"/>
      <c r="J21" s="581"/>
      <c r="K21" s="682" t="s">
        <v>455</v>
      </c>
      <c r="L21" s="682"/>
      <c r="M21" s="682"/>
      <c r="N21" s="682"/>
      <c r="O21" s="682"/>
      <c r="P21" s="682"/>
      <c r="Q21" s="682"/>
      <c r="R21" s="682"/>
      <c r="S21" s="682"/>
      <c r="T21" s="682"/>
      <c r="U21" s="682"/>
      <c r="V21" s="585"/>
      <c r="W21" s="584"/>
      <c r="X21" s="320"/>
    </row>
    <row r="22" spans="1:24" x14ac:dyDescent="0.25">
      <c r="A22" s="692" t="s">
        <v>573</v>
      </c>
      <c r="B22" s="569"/>
      <c r="C22" s="570"/>
      <c r="D22" s="571">
        <v>330000</v>
      </c>
      <c r="E22" s="712">
        <v>2</v>
      </c>
      <c r="F22" s="682">
        <f>+D22*E22</f>
        <v>660000</v>
      </c>
      <c r="G22" s="581"/>
      <c r="H22" s="581"/>
      <c r="I22" s="581"/>
      <c r="J22" s="581"/>
      <c r="K22" s="682" t="s">
        <v>455</v>
      </c>
      <c r="L22" s="682"/>
      <c r="M22" s="682"/>
      <c r="N22" s="682"/>
      <c r="O22" s="682"/>
      <c r="P22" s="682"/>
      <c r="Q22" s="682"/>
      <c r="R22" s="682"/>
      <c r="S22" s="682"/>
      <c r="T22" s="682"/>
      <c r="U22" s="682"/>
      <c r="V22" s="585"/>
      <c r="W22" s="584"/>
      <c r="X22" s="320"/>
    </row>
    <row r="23" spans="1:24" x14ac:dyDescent="0.25">
      <c r="A23" s="692" t="s">
        <v>574</v>
      </c>
      <c r="B23" s="569"/>
      <c r="C23" s="570"/>
      <c r="D23" s="571">
        <v>493200</v>
      </c>
      <c r="E23" s="712">
        <v>1</v>
      </c>
      <c r="F23" s="682">
        <f>+E23*D23</f>
        <v>493200</v>
      </c>
      <c r="G23" s="581"/>
      <c r="H23" s="581"/>
      <c r="I23" s="581"/>
      <c r="J23" s="581"/>
      <c r="K23" s="682" t="s">
        <v>455</v>
      </c>
      <c r="L23" s="682"/>
      <c r="M23" s="682"/>
      <c r="N23" s="682"/>
      <c r="O23" s="682"/>
      <c r="P23" s="682"/>
      <c r="Q23" s="682"/>
      <c r="R23" s="682"/>
      <c r="S23" s="682"/>
      <c r="T23" s="682"/>
      <c r="U23" s="682"/>
      <c r="V23" s="585"/>
      <c r="W23" s="584"/>
      <c r="X23" s="320"/>
    </row>
    <row r="24" spans="1:24" x14ac:dyDescent="0.25">
      <c r="A24" s="692" t="s">
        <v>575</v>
      </c>
      <c r="B24" s="569"/>
      <c r="C24" s="570"/>
      <c r="D24" s="571">
        <v>2666000</v>
      </c>
      <c r="E24" s="712">
        <v>1</v>
      </c>
      <c r="F24" s="682">
        <f>+E24*D24</f>
        <v>2666000</v>
      </c>
      <c r="G24" s="581"/>
      <c r="H24" s="581"/>
      <c r="I24" s="581"/>
      <c r="J24" s="581"/>
      <c r="K24" s="682" t="s">
        <v>455</v>
      </c>
      <c r="L24" s="682"/>
      <c r="M24" s="682"/>
      <c r="N24" s="682"/>
      <c r="O24" s="682"/>
      <c r="P24" s="682"/>
      <c r="Q24" s="682"/>
      <c r="R24" s="682"/>
      <c r="S24" s="682"/>
      <c r="T24" s="682"/>
      <c r="U24" s="682"/>
      <c r="V24" s="585"/>
      <c r="W24" s="584"/>
      <c r="X24" s="320"/>
    </row>
    <row r="25" spans="1:24" ht="30" x14ac:dyDescent="0.25">
      <c r="A25" s="692" t="s">
        <v>576</v>
      </c>
      <c r="B25" s="569"/>
      <c r="C25" s="570"/>
      <c r="D25" s="571">
        <v>2564500</v>
      </c>
      <c r="E25" s="712">
        <v>1</v>
      </c>
      <c r="F25" s="682">
        <f>+E25*D25</f>
        <v>2564500</v>
      </c>
      <c r="G25" s="581"/>
      <c r="H25" s="581"/>
      <c r="I25" s="581"/>
      <c r="J25" s="581"/>
      <c r="K25" s="682" t="s">
        <v>455</v>
      </c>
      <c r="L25" s="682"/>
      <c r="M25" s="682"/>
      <c r="N25" s="682"/>
      <c r="O25" s="682"/>
      <c r="P25" s="682"/>
      <c r="Q25" s="682"/>
      <c r="R25" s="682"/>
      <c r="S25" s="682"/>
      <c r="T25" s="682"/>
      <c r="U25" s="682"/>
      <c r="V25" s="585"/>
      <c r="W25" s="584"/>
      <c r="X25" s="320"/>
    </row>
    <row r="26" spans="1:24" ht="30" x14ac:dyDescent="0.25">
      <c r="A26" s="692" t="s">
        <v>577</v>
      </c>
      <c r="B26" s="569"/>
      <c r="C26" s="570"/>
      <c r="D26" s="571">
        <v>11000</v>
      </c>
      <c r="E26" s="712">
        <v>250</v>
      </c>
      <c r="F26" s="682">
        <f>+E26*D26</f>
        <v>2750000</v>
      </c>
      <c r="G26" s="581"/>
      <c r="H26" s="581"/>
      <c r="I26" s="581"/>
      <c r="J26" s="581"/>
      <c r="K26" s="682" t="s">
        <v>455</v>
      </c>
      <c r="L26" s="682"/>
      <c r="M26" s="682"/>
      <c r="N26" s="682"/>
      <c r="O26" s="682"/>
      <c r="P26" s="682"/>
      <c r="Q26" s="682"/>
      <c r="R26" s="682"/>
      <c r="S26" s="682"/>
      <c r="T26" s="682"/>
      <c r="U26" s="682"/>
      <c r="V26" s="585"/>
      <c r="W26" s="584"/>
      <c r="X26" s="320"/>
    </row>
    <row r="27" spans="1:24" ht="30" x14ac:dyDescent="0.25">
      <c r="A27" s="692" t="s">
        <v>578</v>
      </c>
      <c r="B27" s="569"/>
      <c r="C27" s="570"/>
      <c r="D27" s="571">
        <v>4025000</v>
      </c>
      <c r="E27" s="712">
        <v>1</v>
      </c>
      <c r="F27" s="682">
        <f t="shared" ref="F27:F40" si="0">+E27*D27/2</f>
        <v>2012500</v>
      </c>
      <c r="G27" s="581"/>
      <c r="H27" s="581"/>
      <c r="I27" s="581"/>
      <c r="J27" s="581"/>
      <c r="K27" s="682" t="s">
        <v>455</v>
      </c>
      <c r="L27" s="682"/>
      <c r="M27" s="682"/>
      <c r="N27" s="682"/>
      <c r="O27" s="682"/>
      <c r="P27" s="682"/>
      <c r="Q27" s="682"/>
      <c r="R27" s="682"/>
      <c r="S27" s="682"/>
      <c r="T27" s="682"/>
      <c r="U27" s="682"/>
      <c r="V27" s="585"/>
      <c r="W27" s="584"/>
      <c r="X27" s="320"/>
    </row>
    <row r="28" spans="1:24" s="710" customFormat="1" x14ac:dyDescent="0.25">
      <c r="A28" s="846" t="s">
        <v>591</v>
      </c>
      <c r="B28" s="842"/>
      <c r="C28" s="843"/>
      <c r="D28" s="844"/>
      <c r="E28" s="845"/>
      <c r="F28" s="842">
        <f t="shared" si="0"/>
        <v>0</v>
      </c>
      <c r="G28" s="841"/>
      <c r="H28" s="841"/>
      <c r="I28" s="841"/>
      <c r="J28" s="841"/>
      <c r="K28" s="842"/>
      <c r="L28" s="842"/>
      <c r="M28" s="842"/>
      <c r="N28" s="857"/>
      <c r="O28" s="857"/>
      <c r="P28" s="857"/>
      <c r="Q28" s="857"/>
      <c r="R28" s="857"/>
      <c r="S28" s="857"/>
      <c r="T28" s="857"/>
      <c r="U28" s="857"/>
      <c r="V28" s="708"/>
      <c r="W28" s="707"/>
      <c r="X28" s="709"/>
    </row>
    <row r="29" spans="1:24" ht="30" x14ac:dyDescent="0.25">
      <c r="A29" s="692" t="s">
        <v>579</v>
      </c>
      <c r="B29" s="569"/>
      <c r="C29" s="570"/>
      <c r="D29" s="571">
        <v>3450000</v>
      </c>
      <c r="E29" s="712">
        <v>1</v>
      </c>
      <c r="F29" s="682">
        <f>+E29*D29</f>
        <v>3450000</v>
      </c>
      <c r="G29" s="581"/>
      <c r="H29" s="581"/>
      <c r="I29" s="581"/>
      <c r="J29" s="581"/>
      <c r="K29" s="682" t="s">
        <v>455</v>
      </c>
      <c r="L29" s="682"/>
      <c r="M29" s="682"/>
      <c r="N29" s="682"/>
      <c r="O29" s="682"/>
      <c r="P29" s="682"/>
      <c r="Q29" s="682"/>
      <c r="R29" s="682"/>
      <c r="S29" s="682"/>
      <c r="T29" s="682"/>
      <c r="U29" s="682"/>
      <c r="V29" s="585"/>
      <c r="W29" s="584"/>
      <c r="X29" s="320"/>
    </row>
    <row r="30" spans="1:24" ht="30" x14ac:dyDescent="0.25">
      <c r="A30" s="692" t="s">
        <v>580</v>
      </c>
      <c r="B30" s="569"/>
      <c r="C30" s="570"/>
      <c r="D30" s="571">
        <v>805000</v>
      </c>
      <c r="E30" s="712">
        <v>1</v>
      </c>
      <c r="F30" s="682">
        <f t="shared" si="0"/>
        <v>402500</v>
      </c>
      <c r="G30" s="581"/>
      <c r="H30" s="581"/>
      <c r="I30" s="581"/>
      <c r="J30" s="581"/>
      <c r="K30" s="682" t="s">
        <v>455</v>
      </c>
      <c r="L30" s="682"/>
      <c r="M30" s="682"/>
      <c r="N30" s="682"/>
      <c r="O30" s="682"/>
      <c r="P30" s="682"/>
      <c r="Q30" s="682"/>
      <c r="R30" s="682"/>
      <c r="S30" s="682"/>
      <c r="T30" s="682"/>
      <c r="U30" s="682"/>
      <c r="V30" s="585"/>
      <c r="W30" s="584"/>
      <c r="X30" s="320"/>
    </row>
    <row r="31" spans="1:24" x14ac:dyDescent="0.25">
      <c r="A31" s="692" t="s">
        <v>581</v>
      </c>
      <c r="B31" s="569"/>
      <c r="C31" s="570"/>
      <c r="D31" s="571">
        <v>735000</v>
      </c>
      <c r="E31" s="712">
        <v>1</v>
      </c>
      <c r="F31" s="682">
        <f>+E31*D31</f>
        <v>735000</v>
      </c>
      <c r="G31" s="581"/>
      <c r="H31" s="581"/>
      <c r="I31" s="581"/>
      <c r="J31" s="581"/>
      <c r="K31" s="682" t="s">
        <v>455</v>
      </c>
      <c r="L31" s="682"/>
      <c r="M31" s="682"/>
      <c r="N31" s="682"/>
      <c r="O31" s="682"/>
      <c r="P31" s="682"/>
      <c r="Q31" s="682"/>
      <c r="R31" s="682"/>
      <c r="S31" s="682"/>
      <c r="T31" s="682"/>
      <c r="U31" s="682"/>
      <c r="V31" s="585"/>
      <c r="W31" s="584"/>
      <c r="X31" s="320"/>
    </row>
    <row r="32" spans="1:24" s="710" customFormat="1" x14ac:dyDescent="0.25">
      <c r="A32" s="846" t="s">
        <v>592</v>
      </c>
      <c r="B32" s="842"/>
      <c r="C32" s="843"/>
      <c r="D32" s="844"/>
      <c r="E32" s="845"/>
      <c r="F32" s="842"/>
      <c r="G32" s="841"/>
      <c r="H32" s="841"/>
      <c r="I32" s="841"/>
      <c r="J32" s="841"/>
      <c r="K32" s="842"/>
      <c r="L32" s="842"/>
      <c r="M32" s="842"/>
      <c r="N32" s="857"/>
      <c r="O32" s="857"/>
      <c r="P32" s="857"/>
      <c r="Q32" s="857"/>
      <c r="R32" s="857"/>
      <c r="S32" s="857"/>
      <c r="T32" s="857"/>
      <c r="U32" s="857"/>
      <c r="V32" s="708"/>
      <c r="W32" s="707"/>
      <c r="X32" s="709"/>
    </row>
    <row r="33" spans="1:24" x14ac:dyDescent="0.25">
      <c r="A33" s="692" t="s">
        <v>582</v>
      </c>
      <c r="B33" s="569"/>
      <c r="C33" s="570"/>
      <c r="D33" s="571">
        <v>475000</v>
      </c>
      <c r="E33" s="712">
        <v>2</v>
      </c>
      <c r="F33" s="682">
        <f>+E33*D33</f>
        <v>950000</v>
      </c>
      <c r="G33" s="581"/>
      <c r="H33" s="581"/>
      <c r="I33" s="581"/>
      <c r="J33" s="581"/>
      <c r="K33" s="682" t="s">
        <v>455</v>
      </c>
      <c r="L33" s="682"/>
      <c r="M33" s="682"/>
      <c r="N33" s="682"/>
      <c r="O33" s="682"/>
      <c r="P33" s="682"/>
      <c r="Q33" s="682"/>
      <c r="R33" s="682"/>
      <c r="S33" s="682"/>
      <c r="T33" s="682"/>
      <c r="U33" s="682"/>
      <c r="V33" s="585"/>
      <c r="W33" s="584"/>
      <c r="X33" s="320"/>
    </row>
    <row r="34" spans="1:24" x14ac:dyDescent="0.25">
      <c r="A34" s="692" t="s">
        <v>583</v>
      </c>
      <c r="B34" s="569"/>
      <c r="C34" s="570"/>
      <c r="D34" s="571">
        <v>6000</v>
      </c>
      <c r="E34" s="712">
        <v>135</v>
      </c>
      <c r="F34" s="682">
        <f t="shared" si="0"/>
        <v>405000</v>
      </c>
      <c r="G34" s="581"/>
      <c r="H34" s="581"/>
      <c r="I34" s="581"/>
      <c r="J34" s="581"/>
      <c r="K34" s="682" t="s">
        <v>455</v>
      </c>
      <c r="L34" s="682"/>
      <c r="M34" s="682"/>
      <c r="N34" s="682"/>
      <c r="O34" s="682"/>
      <c r="P34" s="682"/>
      <c r="Q34" s="682"/>
      <c r="R34" s="682"/>
      <c r="S34" s="682"/>
      <c r="T34" s="682"/>
      <c r="U34" s="682"/>
      <c r="V34" s="585"/>
      <c r="W34" s="584"/>
      <c r="X34" s="320"/>
    </row>
    <row r="35" spans="1:24" x14ac:dyDescent="0.25">
      <c r="A35" s="692" t="s">
        <v>584</v>
      </c>
      <c r="B35" s="569"/>
      <c r="C35" s="570"/>
      <c r="D35" s="571">
        <v>2100</v>
      </c>
      <c r="E35" s="712">
        <v>175</v>
      </c>
      <c r="F35" s="682">
        <f t="shared" si="0"/>
        <v>183750</v>
      </c>
      <c r="G35" s="581"/>
      <c r="H35" s="581"/>
      <c r="I35" s="581"/>
      <c r="J35" s="581"/>
      <c r="K35" s="682" t="s">
        <v>455</v>
      </c>
      <c r="L35" s="682"/>
      <c r="M35" s="682"/>
      <c r="N35" s="682"/>
      <c r="O35" s="682"/>
      <c r="P35" s="682"/>
      <c r="Q35" s="682"/>
      <c r="R35" s="682"/>
      <c r="S35" s="682"/>
      <c r="T35" s="682"/>
      <c r="U35" s="682"/>
      <c r="V35" s="585"/>
      <c r="W35" s="584"/>
      <c r="X35" s="320"/>
    </row>
    <row r="36" spans="1:24" x14ac:dyDescent="0.25">
      <c r="A36" s="692" t="s">
        <v>585</v>
      </c>
      <c r="B36" s="569"/>
      <c r="C36" s="570"/>
      <c r="D36" s="571">
        <v>5500</v>
      </c>
      <c r="E36" s="712">
        <v>35</v>
      </c>
      <c r="F36" s="682">
        <f t="shared" si="0"/>
        <v>96250</v>
      </c>
      <c r="G36" s="581"/>
      <c r="H36" s="581"/>
      <c r="I36" s="581"/>
      <c r="J36" s="581"/>
      <c r="K36" s="682" t="s">
        <v>455</v>
      </c>
      <c r="L36" s="682"/>
      <c r="M36" s="682"/>
      <c r="N36" s="682"/>
      <c r="O36" s="682"/>
      <c r="P36" s="682"/>
      <c r="Q36" s="682"/>
      <c r="R36" s="682"/>
      <c r="S36" s="682"/>
      <c r="T36" s="682"/>
      <c r="U36" s="682"/>
      <c r="V36" s="585"/>
      <c r="W36" s="584"/>
      <c r="X36" s="320"/>
    </row>
    <row r="37" spans="1:24" x14ac:dyDescent="0.25">
      <c r="A37" s="692" t="s">
        <v>586</v>
      </c>
      <c r="B37" s="569"/>
      <c r="C37" s="570"/>
      <c r="D37" s="571">
        <v>1500000</v>
      </c>
      <c r="E37" s="712">
        <v>1</v>
      </c>
      <c r="F37" s="682">
        <f>+E37*D37</f>
        <v>1500000</v>
      </c>
      <c r="G37" s="581"/>
      <c r="H37" s="581"/>
      <c r="I37" s="581"/>
      <c r="J37" s="581"/>
      <c r="K37" s="682" t="s">
        <v>455</v>
      </c>
      <c r="L37" s="682"/>
      <c r="M37" s="682"/>
      <c r="N37" s="682"/>
      <c r="O37" s="682"/>
      <c r="P37" s="682"/>
      <c r="Q37" s="682"/>
      <c r="R37" s="682"/>
      <c r="S37" s="682"/>
      <c r="T37" s="682"/>
      <c r="U37" s="682"/>
      <c r="V37" s="585"/>
      <c r="W37" s="584"/>
      <c r="X37" s="320"/>
    </row>
    <row r="38" spans="1:24" ht="27" customHeight="1" x14ac:dyDescent="0.25">
      <c r="A38" s="693" t="s">
        <v>587</v>
      </c>
      <c r="B38" s="694"/>
      <c r="C38" s="695"/>
      <c r="D38" s="696">
        <v>250000</v>
      </c>
      <c r="E38" s="736">
        <v>1</v>
      </c>
      <c r="F38" s="682">
        <f t="shared" si="0"/>
        <v>125000</v>
      </c>
      <c r="G38" s="697"/>
      <c r="H38" s="697"/>
      <c r="I38" s="697"/>
      <c r="J38" s="697"/>
      <c r="K38" s="858" t="s">
        <v>455</v>
      </c>
      <c r="L38" s="858"/>
      <c r="M38" s="858"/>
      <c r="N38" s="682"/>
      <c r="O38" s="682"/>
      <c r="P38" s="682"/>
      <c r="Q38" s="682"/>
      <c r="R38" s="682"/>
      <c r="S38" s="682"/>
      <c r="T38" s="682"/>
      <c r="U38" s="682"/>
      <c r="V38" s="698"/>
      <c r="W38" s="606"/>
      <c r="X38" s="699"/>
    </row>
    <row r="39" spans="1:24" s="707" customFormat="1" ht="27" customHeight="1" x14ac:dyDescent="0.25">
      <c r="A39" s="846" t="s">
        <v>589</v>
      </c>
      <c r="B39" s="842"/>
      <c r="C39" s="842"/>
      <c r="D39" s="847"/>
      <c r="E39" s="845"/>
      <c r="F39" s="842"/>
      <c r="G39" s="841"/>
      <c r="H39" s="841"/>
      <c r="I39" s="841"/>
      <c r="J39" s="841"/>
      <c r="K39" s="842"/>
      <c r="L39" s="842"/>
      <c r="M39" s="842"/>
      <c r="N39" s="857"/>
      <c r="O39" s="857"/>
      <c r="P39" s="857"/>
      <c r="Q39" s="857"/>
      <c r="R39" s="857"/>
      <c r="S39" s="857"/>
      <c r="T39" s="857"/>
      <c r="U39" s="857"/>
      <c r="V39" s="708"/>
      <c r="X39" s="709"/>
    </row>
    <row r="40" spans="1:24" s="584" customFormat="1" ht="30.75" customHeight="1" x14ac:dyDescent="0.25">
      <c r="A40" s="692" t="s">
        <v>588</v>
      </c>
      <c r="B40" s="569"/>
      <c r="C40" s="575"/>
      <c r="D40" s="703">
        <v>8000000</v>
      </c>
      <c r="E40" s="712">
        <v>1</v>
      </c>
      <c r="F40" s="682">
        <f t="shared" si="0"/>
        <v>4000000</v>
      </c>
      <c r="G40" s="581"/>
      <c r="H40" s="581"/>
      <c r="I40" s="581"/>
      <c r="J40" s="581"/>
      <c r="K40" s="682"/>
      <c r="L40" s="682"/>
      <c r="M40" s="682"/>
      <c r="N40" s="682"/>
      <c r="O40" s="682"/>
      <c r="P40" s="682"/>
      <c r="Q40" s="682"/>
      <c r="R40" s="682"/>
      <c r="S40" s="682"/>
      <c r="T40" s="682"/>
      <c r="U40" s="682"/>
      <c r="V40" s="585"/>
      <c r="X40" s="320"/>
    </row>
    <row r="41" spans="1:24" ht="27" customHeight="1" x14ac:dyDescent="0.25">
      <c r="A41" s="581" t="s">
        <v>608</v>
      </c>
      <c r="B41" s="724"/>
      <c r="C41" s="697"/>
      <c r="D41" s="697">
        <v>0.19</v>
      </c>
      <c r="E41" s="697"/>
      <c r="F41" s="858">
        <f>+SUM(F15:F40)</f>
        <v>53113700</v>
      </c>
      <c r="G41" s="724"/>
      <c r="H41" s="724"/>
      <c r="I41" s="744"/>
      <c r="J41" s="744"/>
      <c r="K41" s="682"/>
      <c r="L41" s="682"/>
      <c r="M41" s="682"/>
      <c r="N41" s="682"/>
      <c r="O41" s="682"/>
      <c r="P41" s="682"/>
      <c r="Q41" s="682"/>
      <c r="R41" s="682"/>
      <c r="S41" s="682"/>
      <c r="T41" s="682"/>
      <c r="U41" s="682"/>
      <c r="V41" s="701"/>
      <c r="W41" s="683"/>
      <c r="X41" s="702"/>
    </row>
    <row r="42" spans="1:24" ht="27" customHeight="1" x14ac:dyDescent="0.25">
      <c r="A42" s="581" t="s">
        <v>593</v>
      </c>
      <c r="B42" s="724"/>
      <c r="C42" s="697"/>
      <c r="D42" s="697"/>
      <c r="E42" s="697"/>
      <c r="F42" s="858">
        <f>+F41*19%</f>
        <v>10091603</v>
      </c>
      <c r="G42" s="724"/>
      <c r="H42" s="724"/>
      <c r="I42" s="851"/>
      <c r="J42" s="851"/>
      <c r="K42" s="682"/>
      <c r="L42" s="682"/>
      <c r="M42" s="682"/>
      <c r="N42" s="682"/>
      <c r="O42" s="682"/>
      <c r="P42" s="682"/>
      <c r="Q42" s="682"/>
      <c r="R42" s="682"/>
      <c r="S42" s="682"/>
      <c r="T42" s="682"/>
      <c r="U42" s="682"/>
      <c r="V42" s="701"/>
      <c r="W42" s="683"/>
      <c r="X42" s="702"/>
    </row>
    <row r="43" spans="1:24" ht="27" customHeight="1" x14ac:dyDescent="0.25">
      <c r="A43" s="581" t="s">
        <v>609</v>
      </c>
      <c r="B43" s="581"/>
      <c r="C43" s="581"/>
      <c r="D43" s="581"/>
      <c r="E43" s="581"/>
      <c r="F43" s="682">
        <f>+F41+F42</f>
        <v>63205303</v>
      </c>
      <c r="G43" s="691"/>
      <c r="H43" s="691"/>
      <c r="I43" s="753"/>
      <c r="J43" s="753"/>
      <c r="K43" s="682"/>
      <c r="L43" s="682"/>
      <c r="M43" s="682"/>
      <c r="N43" s="682"/>
      <c r="O43" s="682"/>
      <c r="P43" s="682"/>
      <c r="Q43" s="682"/>
      <c r="R43" s="682"/>
      <c r="S43" s="682"/>
      <c r="T43" s="682"/>
      <c r="U43" s="682"/>
      <c r="V43" s="585"/>
      <c r="W43" s="584"/>
      <c r="X43" s="320"/>
    </row>
    <row r="44" spans="1:24" ht="30" x14ac:dyDescent="0.25">
      <c r="A44" s="1334" t="s">
        <v>466</v>
      </c>
      <c r="B44" s="1334"/>
      <c r="C44" s="1334"/>
      <c r="D44" s="1334"/>
      <c r="H44" s="750"/>
      <c r="I44" s="750"/>
      <c r="J44" s="750"/>
      <c r="K44" s="854" t="s">
        <v>470</v>
      </c>
      <c r="L44" s="855"/>
      <c r="M44" s="583" t="s">
        <v>471</v>
      </c>
      <c r="N44" s="583" t="s">
        <v>472</v>
      </c>
      <c r="O44" s="583" t="s">
        <v>473</v>
      </c>
      <c r="P44" s="583" t="s">
        <v>474</v>
      </c>
      <c r="Q44" s="583" t="s">
        <v>475</v>
      </c>
      <c r="R44" s="583" t="s">
        <v>476</v>
      </c>
      <c r="S44" s="583" t="s">
        <v>477</v>
      </c>
      <c r="T44" s="583" t="s">
        <v>478</v>
      </c>
      <c r="U44" s="583" t="s">
        <v>479</v>
      </c>
      <c r="V44" s="588" t="s">
        <v>480</v>
      </c>
      <c r="W44" s="584"/>
      <c r="X44" s="320" t="s">
        <v>481</v>
      </c>
    </row>
    <row r="45" spans="1:24" ht="45" x14ac:dyDescent="0.25">
      <c r="A45" s="584" t="s">
        <v>469</v>
      </c>
      <c r="B45" s="587">
        <v>2020</v>
      </c>
      <c r="C45" s="570" t="s">
        <v>411</v>
      </c>
      <c r="D45" s="571">
        <v>625000</v>
      </c>
      <c r="E45" s="737">
        <v>1</v>
      </c>
      <c r="F45" s="644">
        <f t="shared" ref="F45:F56" si="1">+E45*D45</f>
        <v>625000</v>
      </c>
      <c r="G45" s="624" t="s">
        <v>510</v>
      </c>
      <c r="H45" s="625"/>
      <c r="I45" s="625"/>
      <c r="J45" s="625"/>
      <c r="K45" s="624" t="s">
        <v>455</v>
      </c>
      <c r="L45" s="855"/>
      <c r="M45" s="859"/>
      <c r="N45" s="859"/>
      <c r="O45" s="859"/>
      <c r="P45" s="859"/>
      <c r="Q45" s="859"/>
      <c r="R45" s="859"/>
      <c r="S45" s="859"/>
      <c r="T45" s="859"/>
      <c r="U45" s="859"/>
      <c r="V45" s="588" t="s">
        <v>483</v>
      </c>
      <c r="W45" s="584"/>
      <c r="X45" s="320" t="s">
        <v>484</v>
      </c>
    </row>
    <row r="46" spans="1:24" ht="18" customHeight="1" x14ac:dyDescent="0.25">
      <c r="A46" s="584"/>
      <c r="B46" s="587"/>
      <c r="C46" s="570"/>
      <c r="D46" s="571"/>
      <c r="E46" s="621"/>
      <c r="F46" s="625"/>
      <c r="G46" s="624" t="s">
        <v>510</v>
      </c>
      <c r="H46" s="625"/>
      <c r="I46" s="625"/>
      <c r="J46" s="625"/>
      <c r="K46" s="624"/>
      <c r="L46" s="855"/>
      <c r="M46" s="859"/>
      <c r="N46" s="859"/>
      <c r="O46" s="859"/>
      <c r="P46" s="859"/>
      <c r="Q46" s="859"/>
      <c r="R46" s="859"/>
      <c r="S46" s="859"/>
      <c r="T46" s="859"/>
      <c r="U46" s="859"/>
      <c r="V46" s="588" t="s">
        <v>487</v>
      </c>
      <c r="W46" s="584"/>
      <c r="X46" s="320" t="s">
        <v>488</v>
      </c>
    </row>
    <row r="47" spans="1:24" ht="57" customHeight="1" x14ac:dyDescent="0.25">
      <c r="A47" s="591" t="s">
        <v>485</v>
      </c>
      <c r="B47" s="587">
        <v>2021</v>
      </c>
      <c r="C47" s="592" t="s">
        <v>486</v>
      </c>
      <c r="D47" s="593">
        <v>19068</v>
      </c>
      <c r="E47" s="621">
        <v>261</v>
      </c>
      <c r="F47" s="625">
        <f t="shared" si="1"/>
        <v>4976748</v>
      </c>
      <c r="G47" s="624" t="s">
        <v>510</v>
      </c>
      <c r="H47" s="625"/>
      <c r="I47" s="625"/>
      <c r="J47" s="625"/>
      <c r="K47" s="624"/>
      <c r="L47" s="855"/>
      <c r="M47" s="624" t="s">
        <v>455</v>
      </c>
      <c r="N47" s="859"/>
      <c r="O47" s="859"/>
      <c r="P47" s="859"/>
      <c r="Q47" s="859"/>
      <c r="R47" s="859"/>
      <c r="S47" s="859"/>
      <c r="T47" s="859"/>
      <c r="U47" s="859"/>
      <c r="V47" s="588"/>
      <c r="W47" s="584"/>
      <c r="X47" s="320"/>
    </row>
    <row r="48" spans="1:24" ht="27.75" customHeight="1" x14ac:dyDescent="0.25">
      <c r="A48" s="591" t="s">
        <v>489</v>
      </c>
      <c r="B48" s="587"/>
      <c r="C48" s="592" t="s">
        <v>411</v>
      </c>
      <c r="D48" s="593">
        <v>450000</v>
      </c>
      <c r="E48" s="621">
        <v>1</v>
      </c>
      <c r="F48" s="625">
        <f t="shared" si="1"/>
        <v>450000</v>
      </c>
      <c r="G48" s="624" t="s">
        <v>510</v>
      </c>
      <c r="H48" s="625"/>
      <c r="I48" s="625"/>
      <c r="J48" s="625"/>
      <c r="K48" s="624" t="s">
        <v>455</v>
      </c>
      <c r="L48" s="855"/>
      <c r="M48" s="859"/>
      <c r="N48" s="859"/>
      <c r="O48" s="859"/>
      <c r="P48" s="859"/>
      <c r="Q48" s="859"/>
      <c r="R48" s="859"/>
      <c r="S48" s="859"/>
      <c r="T48" s="859"/>
      <c r="U48" s="859"/>
      <c r="V48" s="588"/>
      <c r="W48" s="584"/>
      <c r="X48" s="320"/>
    </row>
    <row r="49" spans="1:41" ht="24.75" customHeight="1" x14ac:dyDescent="0.25">
      <c r="A49" s="591" t="s">
        <v>490</v>
      </c>
      <c r="B49" s="587"/>
      <c r="C49" s="592" t="s">
        <v>411</v>
      </c>
      <c r="D49" s="593">
        <v>134000</v>
      </c>
      <c r="E49" s="621">
        <v>1</v>
      </c>
      <c r="F49" s="625">
        <f t="shared" si="1"/>
        <v>134000</v>
      </c>
      <c r="G49" s="624" t="s">
        <v>510</v>
      </c>
      <c r="H49" s="625"/>
      <c r="I49" s="625"/>
      <c r="J49" s="625"/>
      <c r="K49" s="624" t="s">
        <v>455</v>
      </c>
      <c r="L49" s="855"/>
      <c r="M49" s="859"/>
      <c r="N49" s="859"/>
      <c r="O49" s="859"/>
      <c r="P49" s="859"/>
      <c r="Q49" s="859"/>
      <c r="R49" s="859"/>
      <c r="S49" s="859"/>
      <c r="T49" s="859"/>
      <c r="U49" s="859"/>
      <c r="V49" s="588"/>
      <c r="W49" s="584"/>
      <c r="X49" s="320"/>
    </row>
    <row r="50" spans="1:41" ht="24.75" customHeight="1" x14ac:dyDescent="0.25">
      <c r="A50" s="591" t="s">
        <v>491</v>
      </c>
      <c r="B50" s="587"/>
      <c r="C50" s="592" t="s">
        <v>411</v>
      </c>
      <c r="D50" s="593">
        <v>134000</v>
      </c>
      <c r="E50" s="621">
        <v>1</v>
      </c>
      <c r="F50" s="625">
        <f t="shared" si="1"/>
        <v>134000</v>
      </c>
      <c r="G50" s="624" t="s">
        <v>510</v>
      </c>
      <c r="H50" s="625"/>
      <c r="I50" s="625"/>
      <c r="J50" s="625"/>
      <c r="K50" s="624" t="s">
        <v>455</v>
      </c>
      <c r="L50" s="855"/>
      <c r="M50" s="859"/>
      <c r="N50" s="859"/>
      <c r="O50" s="859"/>
      <c r="P50" s="859"/>
      <c r="Q50" s="859"/>
      <c r="R50" s="859"/>
      <c r="S50" s="859"/>
      <c r="T50" s="859"/>
      <c r="U50" s="859"/>
      <c r="V50" s="588"/>
      <c r="W50" s="584"/>
      <c r="X50" s="320"/>
    </row>
    <row r="51" spans="1:41" ht="21" customHeight="1" x14ac:dyDescent="0.25">
      <c r="A51" s="591" t="s">
        <v>492</v>
      </c>
      <c r="B51" s="587"/>
      <c r="C51" s="592" t="s">
        <v>411</v>
      </c>
      <c r="D51" s="593">
        <v>547400</v>
      </c>
      <c r="E51" s="621">
        <v>1</v>
      </c>
      <c r="F51" s="625">
        <f t="shared" si="1"/>
        <v>547400</v>
      </c>
      <c r="G51" s="624" t="s">
        <v>510</v>
      </c>
      <c r="H51" s="625"/>
      <c r="I51" s="625"/>
      <c r="J51" s="625"/>
      <c r="K51" s="624"/>
      <c r="L51" s="855"/>
      <c r="M51" s="624" t="s">
        <v>455</v>
      </c>
      <c r="N51" s="859"/>
      <c r="O51" s="859"/>
      <c r="P51" s="859"/>
      <c r="Q51" s="859"/>
      <c r="R51" s="859"/>
      <c r="S51" s="859"/>
      <c r="T51" s="859"/>
      <c r="U51" s="859"/>
      <c r="V51" s="588"/>
      <c r="W51" s="584"/>
      <c r="X51" s="320"/>
    </row>
    <row r="52" spans="1:41" ht="21.75" customHeight="1" x14ac:dyDescent="0.25">
      <c r="A52" s="591" t="s">
        <v>493</v>
      </c>
      <c r="B52" s="587"/>
      <c r="C52" s="592" t="s">
        <v>411</v>
      </c>
      <c r="D52" s="593">
        <v>2500000</v>
      </c>
      <c r="E52" s="621">
        <v>1</v>
      </c>
      <c r="F52" s="625">
        <f t="shared" si="1"/>
        <v>2500000</v>
      </c>
      <c r="G52" s="624" t="s">
        <v>510</v>
      </c>
      <c r="H52" s="625"/>
      <c r="I52" s="625"/>
      <c r="J52" s="625"/>
      <c r="K52" s="624" t="s">
        <v>455</v>
      </c>
      <c r="L52" s="855"/>
      <c r="M52" s="859"/>
      <c r="N52" s="859"/>
      <c r="O52" s="859"/>
      <c r="P52" s="859"/>
      <c r="Q52" s="859"/>
      <c r="R52" s="859"/>
      <c r="S52" s="859"/>
      <c r="T52" s="859"/>
      <c r="U52" s="859"/>
      <c r="V52" s="588"/>
      <c r="W52" s="584"/>
      <c r="X52" s="320"/>
    </row>
    <row r="53" spans="1:41" ht="21.75" customHeight="1" thickBot="1" x14ac:dyDescent="0.3">
      <c r="A53" s="714" t="s">
        <v>494</v>
      </c>
      <c r="B53" s="715"/>
      <c r="C53" s="716" t="s">
        <v>411</v>
      </c>
      <c r="D53" s="717">
        <v>45000</v>
      </c>
      <c r="E53" s="738">
        <v>116</v>
      </c>
      <c r="F53" s="725">
        <f t="shared" si="1"/>
        <v>5220000</v>
      </c>
      <c r="G53" s="659"/>
      <c r="H53" s="732"/>
      <c r="I53" s="732"/>
      <c r="J53" s="732"/>
      <c r="K53" s="860"/>
      <c r="L53" s="861"/>
      <c r="M53" s="624" t="s">
        <v>455</v>
      </c>
      <c r="N53" s="859"/>
      <c r="O53" s="859"/>
      <c r="P53" s="859"/>
      <c r="Q53" s="859"/>
      <c r="R53" s="859"/>
      <c r="S53" s="859"/>
      <c r="T53" s="859"/>
      <c r="U53" s="859"/>
      <c r="V53" s="588"/>
      <c r="W53" s="584"/>
      <c r="X53" s="320"/>
    </row>
    <row r="54" spans="1:41" ht="17.25" customHeight="1" thickBot="1" x14ac:dyDescent="0.3">
      <c r="A54" s="733"/>
      <c r="B54" s="727"/>
      <c r="C54" s="734"/>
      <c r="D54" s="735"/>
      <c r="E54" s="739"/>
      <c r="F54" s="731"/>
      <c r="G54" s="645"/>
      <c r="H54" s="646"/>
      <c r="I54" s="646"/>
      <c r="J54" s="646"/>
      <c r="K54" s="862"/>
      <c r="L54" s="863"/>
      <c r="M54" s="859"/>
      <c r="N54" s="859"/>
      <c r="O54" s="859"/>
      <c r="P54" s="859"/>
      <c r="Q54" s="859"/>
      <c r="R54" s="859"/>
      <c r="S54" s="859"/>
      <c r="T54" s="859"/>
      <c r="U54" s="859"/>
      <c r="V54" s="588"/>
      <c r="W54" s="584"/>
      <c r="X54" s="320"/>
    </row>
    <row r="55" spans="1:41" ht="17.25" customHeight="1" x14ac:dyDescent="0.25">
      <c r="A55" s="683" t="s">
        <v>521</v>
      </c>
      <c r="B55" s="627"/>
      <c r="C55" s="719" t="s">
        <v>410</v>
      </c>
      <c r="D55" s="720"/>
      <c r="E55" s="740"/>
      <c r="F55" s="722">
        <v>2750000</v>
      </c>
      <c r="G55" s="723"/>
      <c r="H55" s="630"/>
      <c r="I55" s="630"/>
      <c r="J55" s="630"/>
      <c r="K55" s="864"/>
      <c r="L55" s="865"/>
      <c r="M55" s="859"/>
      <c r="N55" s="624" t="s">
        <v>455</v>
      </c>
      <c r="O55" s="859"/>
      <c r="P55" s="859"/>
      <c r="Q55" s="859"/>
      <c r="R55" s="859"/>
      <c r="S55" s="859"/>
      <c r="T55" s="859"/>
      <c r="U55" s="859"/>
      <c r="V55" s="588"/>
      <c r="W55" s="584"/>
      <c r="X55" s="320"/>
    </row>
    <row r="56" spans="1:41" ht="24" customHeight="1" x14ac:dyDescent="0.25">
      <c r="A56" s="626" t="s">
        <v>504</v>
      </c>
      <c r="B56" s="627"/>
      <c r="C56" s="628"/>
      <c r="D56" s="629">
        <v>30000</v>
      </c>
      <c r="E56" s="741">
        <v>1131</v>
      </c>
      <c r="F56" s="755">
        <f t="shared" si="1"/>
        <v>33930000</v>
      </c>
      <c r="G56" s="630"/>
      <c r="H56" s="589"/>
      <c r="I56" s="589"/>
      <c r="J56" s="589"/>
      <c r="K56" s="859"/>
      <c r="L56" s="855"/>
      <c r="M56" s="859"/>
      <c r="N56" s="624" t="s">
        <v>455</v>
      </c>
      <c r="O56" s="859"/>
      <c r="P56" s="859"/>
      <c r="Q56" s="859"/>
      <c r="R56" s="859"/>
      <c r="S56" s="859"/>
      <c r="T56" s="859"/>
      <c r="U56" s="859"/>
      <c r="V56" s="588"/>
      <c r="W56" s="584"/>
      <c r="X56" s="320"/>
    </row>
    <row r="57" spans="1:41" ht="23.25" customHeight="1" x14ac:dyDescent="0.25">
      <c r="A57" s="658" t="s">
        <v>506</v>
      </c>
      <c r="B57" s="658"/>
      <c r="C57" s="658"/>
      <c r="D57" s="658"/>
      <c r="E57" s="658"/>
      <c r="F57" s="658">
        <f>+SUM(F45:F56)</f>
        <v>51267148</v>
      </c>
      <c r="G57" s="589"/>
      <c r="H57" s="589"/>
      <c r="I57" s="589"/>
      <c r="J57" s="589"/>
      <c r="K57" s="737">
        <f>+F45+F48+F49+F50+F52</f>
        <v>3843000</v>
      </c>
      <c r="L57" s="859"/>
      <c r="M57" s="737">
        <f>+F47+F51+F53</f>
        <v>10744148</v>
      </c>
      <c r="N57" s="737">
        <f>+F55+F56</f>
        <v>36680000</v>
      </c>
      <c r="O57" s="737">
        <f>SUM(K57:N57)</f>
        <v>51267148</v>
      </c>
      <c r="P57" s="859"/>
      <c r="Q57" s="859"/>
      <c r="R57" s="859"/>
      <c r="S57" s="859"/>
      <c r="T57" s="859"/>
      <c r="U57" s="859"/>
      <c r="V57" s="588" t="s">
        <v>498</v>
      </c>
      <c r="W57" s="584"/>
      <c r="X57" s="320" t="s">
        <v>499</v>
      </c>
    </row>
    <row r="58" spans="1:41" ht="21" customHeight="1" x14ac:dyDescent="0.25">
      <c r="A58" s="658" t="s">
        <v>593</v>
      </c>
      <c r="B58" s="658"/>
      <c r="C58" s="658"/>
      <c r="D58" s="875"/>
      <c r="E58" s="875">
        <v>0.19</v>
      </c>
      <c r="F58" s="658">
        <f>+F57*E58</f>
        <v>9740758.120000001</v>
      </c>
      <c r="G58" s="595"/>
      <c r="H58" s="595"/>
      <c r="I58" s="595"/>
      <c r="J58" s="595"/>
      <c r="K58" s="737">
        <f>+K57*E58</f>
        <v>730170</v>
      </c>
      <c r="L58" s="619"/>
      <c r="M58" s="737">
        <f>+M57*E58</f>
        <v>2041388.12</v>
      </c>
      <c r="N58" s="737">
        <f>+N57*E58</f>
        <v>6969200</v>
      </c>
      <c r="O58" s="737">
        <f>SUM(K58:N58)</f>
        <v>9740758.120000001</v>
      </c>
      <c r="P58" s="859"/>
      <c r="Q58" s="859"/>
      <c r="R58" s="859"/>
      <c r="S58" s="859"/>
      <c r="T58" s="859"/>
      <c r="U58" s="859"/>
      <c r="V58" s="588" t="s">
        <v>498</v>
      </c>
      <c r="W58" s="584"/>
      <c r="X58" s="320" t="s">
        <v>499</v>
      </c>
    </row>
    <row r="59" spans="1:41" ht="29.25" customHeight="1" x14ac:dyDescent="0.25">
      <c r="A59" s="658" t="s">
        <v>607</v>
      </c>
      <c r="B59" s="658"/>
      <c r="C59" s="658"/>
      <c r="D59" s="658"/>
      <c r="E59" s="658"/>
      <c r="F59" s="658">
        <f>+F57+F58</f>
        <v>61007906.120000005</v>
      </c>
      <c r="G59" s="604"/>
      <c r="H59" s="604"/>
      <c r="I59" s="604"/>
      <c r="J59" s="604"/>
      <c r="K59" s="737">
        <f>+K57+K58</f>
        <v>4573170</v>
      </c>
      <c r="L59" s="867">
        <f>SUM(L13:L58)</f>
        <v>1174000</v>
      </c>
      <c r="M59" s="737">
        <f>+M57+M58</f>
        <v>12785536.120000001</v>
      </c>
      <c r="N59" s="737">
        <f>+N57+N58</f>
        <v>43649200</v>
      </c>
      <c r="O59" s="737">
        <f>+O57+O58</f>
        <v>61007906.120000005</v>
      </c>
      <c r="P59" s="859"/>
      <c r="Q59" s="859"/>
      <c r="R59" s="859"/>
      <c r="S59" s="859"/>
      <c r="T59" s="859"/>
      <c r="U59" s="859"/>
      <c r="V59" s="605"/>
      <c r="W59" s="606"/>
      <c r="X59" s="607"/>
    </row>
    <row r="60" spans="1:41" s="596" customFormat="1" ht="23.25" customHeight="1" x14ac:dyDescent="0.25">
      <c r="A60" s="658" t="s">
        <v>606</v>
      </c>
      <c r="B60" s="658"/>
      <c r="C60" s="658"/>
      <c r="D60" s="658"/>
      <c r="E60" s="658"/>
      <c r="F60" s="658">
        <f>+F59+F43</f>
        <v>124213209.12</v>
      </c>
      <c r="G60" s="611"/>
      <c r="H60" s="611"/>
      <c r="I60" s="611"/>
      <c r="J60" s="611"/>
      <c r="K60" s="737">
        <f>+K59+F43</f>
        <v>67778473</v>
      </c>
      <c r="L60" s="598"/>
      <c r="M60" s="737"/>
      <c r="N60" s="737"/>
      <c r="O60" s="737"/>
      <c r="P60" s="737"/>
      <c r="Q60" s="737"/>
      <c r="R60" s="737"/>
      <c r="S60" s="737"/>
      <c r="T60" s="737"/>
      <c r="U60" s="737"/>
      <c r="V60" s="614"/>
      <c r="X60" s="615"/>
    </row>
    <row r="61" spans="1:41" s="642" customFormat="1" x14ac:dyDescent="0.25">
      <c r="A61" s="591"/>
      <c r="B61" s="636"/>
      <c r="C61" s="636"/>
      <c r="D61" s="637"/>
      <c r="E61" s="638"/>
      <c r="F61" s="638"/>
      <c r="G61" s="638"/>
      <c r="H61" s="638"/>
      <c r="I61" s="638"/>
      <c r="J61" s="638"/>
      <c r="K61" s="868"/>
      <c r="L61" s="868"/>
      <c r="M61" s="639"/>
      <c r="N61" s="640"/>
      <c r="O61" s="640"/>
      <c r="P61" s="640"/>
      <c r="Q61" s="640"/>
      <c r="R61" s="640"/>
      <c r="S61" s="640"/>
      <c r="T61" s="640"/>
      <c r="U61" s="640"/>
      <c r="V61" s="641"/>
      <c r="X61" s="643"/>
    </row>
    <row r="62" spans="1:41" ht="16.5" thickBot="1" x14ac:dyDescent="0.3">
      <c r="A62" s="600" t="s">
        <v>502</v>
      </c>
    </row>
    <row r="63" spans="1:41" s="566" customFormat="1" ht="15" customHeight="1" thickBot="1" x14ac:dyDescent="0.3">
      <c r="A63" s="608"/>
      <c r="B63" s="1307"/>
      <c r="C63" s="1307"/>
      <c r="D63" s="1307"/>
      <c r="E63" s="1307"/>
      <c r="F63" s="1308" t="s">
        <v>433</v>
      </c>
      <c r="G63" s="1308"/>
      <c r="H63" s="1308"/>
      <c r="I63" s="1308"/>
      <c r="J63" s="1308"/>
      <c r="K63" s="1308"/>
      <c r="L63" s="1308"/>
      <c r="M63" s="1308"/>
      <c r="N63" s="1308"/>
      <c r="O63" s="1308"/>
      <c r="P63" s="1309" t="s">
        <v>434</v>
      </c>
      <c r="Q63" s="1310"/>
      <c r="R63" s="1310"/>
      <c r="S63" s="1310"/>
      <c r="T63" s="1310"/>
      <c r="U63" s="1310"/>
      <c r="V63" s="1310"/>
      <c r="W63" s="1310"/>
      <c r="X63" s="1310"/>
      <c r="Y63" s="1310"/>
      <c r="Z63" s="1310"/>
      <c r="AA63" s="1310"/>
      <c r="AB63" s="1310"/>
      <c r="AC63" s="1310"/>
      <c r="AD63" s="1310"/>
      <c r="AE63" s="1310"/>
      <c r="AF63" s="1310"/>
      <c r="AG63" s="1310"/>
      <c r="AH63" s="1310"/>
      <c r="AI63" s="1310"/>
      <c r="AJ63" s="1310"/>
      <c r="AK63" s="1310"/>
      <c r="AL63" s="1310"/>
      <c r="AM63" s="1310"/>
      <c r="AN63" s="1310"/>
      <c r="AO63" s="1311"/>
    </row>
    <row r="64" spans="1:41" s="566" customFormat="1" ht="60" customHeight="1" x14ac:dyDescent="0.25">
      <c r="A64" s="564" t="s">
        <v>432</v>
      </c>
      <c r="B64" s="690"/>
      <c r="C64" s="1314" t="s">
        <v>382</v>
      </c>
      <c r="D64" s="1314"/>
      <c r="E64" s="1314"/>
      <c r="F64" s="1315" t="s">
        <v>436</v>
      </c>
      <c r="G64" s="1316"/>
      <c r="H64" s="1316"/>
      <c r="I64" s="1316"/>
      <c r="J64" s="1316"/>
      <c r="K64" s="1317"/>
      <c r="L64" s="1318"/>
      <c r="M64" s="1318"/>
      <c r="N64" s="1318"/>
      <c r="O64" s="1318"/>
      <c r="P64" s="1319" t="s">
        <v>437</v>
      </c>
      <c r="Q64" s="1319"/>
      <c r="R64" s="1319"/>
      <c r="S64" s="1319"/>
      <c r="T64" s="1319"/>
      <c r="U64" s="1319"/>
      <c r="V64" s="1319"/>
      <c r="W64" s="1319"/>
      <c r="X64" s="1319"/>
      <c r="Y64" s="1319"/>
      <c r="Z64" s="1319"/>
      <c r="AA64" s="1319"/>
      <c r="AB64" s="1319"/>
      <c r="AC64" s="1319"/>
      <c r="AD64" s="1319"/>
      <c r="AE64" s="1319"/>
      <c r="AF64" s="1319"/>
      <c r="AG64" s="1319"/>
      <c r="AH64" s="1319"/>
      <c r="AI64" s="1319"/>
      <c r="AJ64" s="1319"/>
      <c r="AK64" s="1319"/>
      <c r="AL64" s="1319"/>
      <c r="AM64" s="1319"/>
      <c r="AN64" s="1319"/>
      <c r="AO64" s="1320"/>
    </row>
    <row r="65" spans="1:43" s="566" customFormat="1" ht="60" customHeight="1" x14ac:dyDescent="0.25">
      <c r="A65" s="689" t="s">
        <v>435</v>
      </c>
      <c r="B65" s="690"/>
      <c r="C65" s="1323" t="s">
        <v>384</v>
      </c>
      <c r="D65" s="1323"/>
      <c r="E65" s="1323"/>
      <c r="F65" s="1315" t="s">
        <v>439</v>
      </c>
      <c r="G65" s="1316"/>
      <c r="H65" s="1316"/>
      <c r="I65" s="1316"/>
      <c r="J65" s="1316"/>
      <c r="K65" s="1317"/>
      <c r="L65" s="1341">
        <v>62</v>
      </c>
      <c r="M65" s="1341"/>
      <c r="N65" s="1341"/>
      <c r="O65" s="1341"/>
      <c r="P65" s="1319"/>
      <c r="Q65" s="1319"/>
      <c r="R65" s="1319"/>
      <c r="S65" s="1319"/>
      <c r="T65" s="1319"/>
      <c r="U65" s="1319"/>
      <c r="V65" s="1319"/>
      <c r="W65" s="1319"/>
      <c r="X65" s="1319"/>
      <c r="Y65" s="1319"/>
      <c r="Z65" s="1319"/>
      <c r="AA65" s="1319"/>
      <c r="AB65" s="1319"/>
      <c r="AC65" s="1319"/>
      <c r="AD65" s="1319"/>
      <c r="AE65" s="1319"/>
      <c r="AF65" s="1319"/>
      <c r="AG65" s="1319"/>
      <c r="AH65" s="1319"/>
      <c r="AI65" s="1319"/>
      <c r="AJ65" s="1319"/>
      <c r="AK65" s="1319"/>
      <c r="AL65" s="1319"/>
      <c r="AM65" s="1319"/>
      <c r="AN65" s="1319"/>
      <c r="AO65" s="1320"/>
      <c r="AQ65" s="567"/>
    </row>
    <row r="66" spans="1:43" s="566" customFormat="1" ht="60" customHeight="1" x14ac:dyDescent="0.25">
      <c r="A66" s="689" t="s">
        <v>438</v>
      </c>
      <c r="B66" s="690"/>
      <c r="C66" s="1325" t="s">
        <v>386</v>
      </c>
      <c r="D66" s="1325"/>
      <c r="E66" s="1325"/>
      <c r="F66" s="1326" t="s">
        <v>441</v>
      </c>
      <c r="G66" s="1327"/>
      <c r="H66" s="1327"/>
      <c r="I66" s="1327"/>
      <c r="J66" s="1327"/>
      <c r="K66" s="1328"/>
      <c r="L66" s="1318">
        <v>1</v>
      </c>
      <c r="M66" s="1318"/>
      <c r="N66" s="1318"/>
      <c r="O66" s="1318"/>
      <c r="P66" s="1319"/>
      <c r="Q66" s="1319"/>
      <c r="R66" s="1319"/>
      <c r="S66" s="1319"/>
      <c r="T66" s="1319"/>
      <c r="U66" s="1319"/>
      <c r="V66" s="1319"/>
      <c r="W66" s="1319"/>
      <c r="X66" s="1319"/>
      <c r="Y66" s="1319"/>
      <c r="Z66" s="1319"/>
      <c r="AA66" s="1319"/>
      <c r="AB66" s="1319"/>
      <c r="AC66" s="1319"/>
      <c r="AD66" s="1319"/>
      <c r="AE66" s="1319"/>
      <c r="AF66" s="1319"/>
      <c r="AG66" s="1319"/>
      <c r="AH66" s="1319"/>
      <c r="AI66" s="1319"/>
      <c r="AJ66" s="1319"/>
      <c r="AK66" s="1319"/>
      <c r="AL66" s="1319"/>
      <c r="AM66" s="1319"/>
      <c r="AN66" s="1319"/>
      <c r="AO66" s="1320"/>
    </row>
    <row r="67" spans="1:43" s="566" customFormat="1" ht="60" customHeight="1" x14ac:dyDescent="0.25">
      <c r="A67" s="689" t="s">
        <v>440</v>
      </c>
      <c r="B67" s="690"/>
      <c r="C67" s="1325" t="s">
        <v>443</v>
      </c>
      <c r="D67" s="1325"/>
      <c r="E67" s="1325"/>
      <c r="F67" s="1329" t="s">
        <v>444</v>
      </c>
      <c r="G67" s="1330"/>
      <c r="H67" s="1330"/>
      <c r="I67" s="1330"/>
      <c r="J67" s="1330"/>
      <c r="K67" s="1331"/>
      <c r="L67" s="1318">
        <v>60</v>
      </c>
      <c r="M67" s="1318"/>
      <c r="N67" s="1318"/>
      <c r="O67" s="1318"/>
      <c r="P67" s="1319"/>
      <c r="Q67" s="1319"/>
      <c r="R67" s="1319"/>
      <c r="S67" s="1319"/>
      <c r="T67" s="1319"/>
      <c r="U67" s="1319"/>
      <c r="V67" s="1319"/>
      <c r="W67" s="1319"/>
      <c r="X67" s="1319"/>
      <c r="Y67" s="1319"/>
      <c r="Z67" s="1319"/>
      <c r="AA67" s="1319"/>
      <c r="AB67" s="1319"/>
      <c r="AC67" s="1319"/>
      <c r="AD67" s="1319"/>
      <c r="AE67" s="1319"/>
      <c r="AF67" s="1319"/>
      <c r="AG67" s="1319"/>
      <c r="AH67" s="1319"/>
      <c r="AI67" s="1319"/>
      <c r="AJ67" s="1319"/>
      <c r="AK67" s="1319"/>
      <c r="AL67" s="1319"/>
      <c r="AM67" s="1319"/>
      <c r="AN67" s="1319"/>
      <c r="AO67" s="1320"/>
    </row>
    <row r="68" spans="1:43" s="566" customFormat="1" ht="60" customHeight="1" x14ac:dyDescent="0.25">
      <c r="A68" s="689" t="s">
        <v>442</v>
      </c>
      <c r="B68" s="690"/>
      <c r="C68" s="1325" t="s">
        <v>68</v>
      </c>
      <c r="D68" s="1325"/>
      <c r="E68" s="1325"/>
      <c r="F68" s="1329" t="s">
        <v>446</v>
      </c>
      <c r="G68" s="1330"/>
      <c r="H68" s="1330"/>
      <c r="I68" s="1330"/>
      <c r="J68" s="1330"/>
      <c r="K68" s="1331"/>
      <c r="L68" s="1318" t="s">
        <v>447</v>
      </c>
      <c r="M68" s="1318"/>
      <c r="N68" s="1318"/>
      <c r="O68" s="1318"/>
      <c r="P68" s="1319"/>
      <c r="Q68" s="1319"/>
      <c r="R68" s="1319"/>
      <c r="S68" s="1319"/>
      <c r="T68" s="1319"/>
      <c r="U68" s="1319"/>
      <c r="V68" s="1319"/>
      <c r="W68" s="1319"/>
      <c r="X68" s="1319"/>
      <c r="Y68" s="1319"/>
      <c r="Z68" s="1319"/>
      <c r="AA68" s="1319"/>
      <c r="AB68" s="1319"/>
      <c r="AC68" s="1319"/>
      <c r="AD68" s="1319"/>
      <c r="AE68" s="1319"/>
      <c r="AF68" s="1319"/>
      <c r="AG68" s="1319"/>
      <c r="AH68" s="1319"/>
      <c r="AI68" s="1319"/>
      <c r="AJ68" s="1319"/>
      <c r="AK68" s="1319"/>
      <c r="AL68" s="1319"/>
      <c r="AM68" s="1319"/>
      <c r="AN68" s="1319"/>
      <c r="AO68" s="1320"/>
    </row>
    <row r="69" spans="1:43" s="566" customFormat="1" ht="60" customHeight="1" thickBot="1" x14ac:dyDescent="0.3">
      <c r="A69" s="689" t="s">
        <v>445</v>
      </c>
      <c r="B69" s="687"/>
      <c r="C69" s="1335">
        <v>1145.78</v>
      </c>
      <c r="D69" s="1336"/>
      <c r="E69" s="1336"/>
      <c r="F69" s="1337" t="s">
        <v>449</v>
      </c>
      <c r="G69" s="1338"/>
      <c r="H69" s="1338"/>
      <c r="I69" s="1338"/>
      <c r="J69" s="1338"/>
      <c r="K69" s="1339"/>
      <c r="L69" s="1340" t="s">
        <v>450</v>
      </c>
      <c r="M69" s="1340"/>
      <c r="N69" s="1340"/>
      <c r="O69" s="1340"/>
      <c r="P69" s="1321"/>
      <c r="Q69" s="1321"/>
      <c r="R69" s="1321"/>
      <c r="S69" s="1321"/>
      <c r="T69" s="1321"/>
      <c r="U69" s="1321"/>
      <c r="V69" s="1321"/>
      <c r="W69" s="1321"/>
      <c r="X69" s="1321"/>
      <c r="Y69" s="1321"/>
      <c r="Z69" s="1321"/>
      <c r="AA69" s="1321"/>
      <c r="AB69" s="1321"/>
      <c r="AC69" s="1321"/>
      <c r="AD69" s="1321"/>
      <c r="AE69" s="1321"/>
      <c r="AF69" s="1321"/>
      <c r="AG69" s="1321"/>
      <c r="AH69" s="1321"/>
      <c r="AI69" s="1321"/>
      <c r="AJ69" s="1321"/>
      <c r="AK69" s="1321"/>
      <c r="AL69" s="1321"/>
      <c r="AM69" s="1321"/>
      <c r="AN69" s="1321"/>
      <c r="AO69" s="1322"/>
    </row>
    <row r="70" spans="1:43" s="566" customFormat="1" ht="19.5" customHeight="1" thickBot="1" x14ac:dyDescent="0.3">
      <c r="A70" s="686" t="s">
        <v>448</v>
      </c>
      <c r="B70" s="688"/>
      <c r="C70" s="688"/>
      <c r="D70" s="688"/>
      <c r="E70" s="688"/>
      <c r="F70" s="688"/>
      <c r="G70" s="688"/>
      <c r="H70" s="688"/>
      <c r="I70" s="688"/>
      <c r="J70" s="688"/>
      <c r="K70" s="688"/>
      <c r="L70" s="688"/>
      <c r="M70" s="688"/>
      <c r="N70" s="688"/>
      <c r="O70" s="688"/>
      <c r="P70" s="688"/>
      <c r="Q70" s="688"/>
      <c r="R70" s="688"/>
      <c r="S70" s="688"/>
      <c r="T70" s="688"/>
      <c r="U70" s="688"/>
      <c r="V70" s="688"/>
      <c r="W70" s="688"/>
      <c r="X70" s="688"/>
      <c r="Y70" s="688"/>
      <c r="Z70" s="688"/>
      <c r="AA70" s="688"/>
      <c r="AB70" s="688"/>
      <c r="AC70" s="688"/>
      <c r="AD70" s="688"/>
      <c r="AE70" s="688"/>
      <c r="AF70" s="688"/>
      <c r="AG70" s="688"/>
      <c r="AH70" s="688"/>
      <c r="AI70" s="688"/>
      <c r="AJ70" s="688"/>
      <c r="AK70" s="688"/>
      <c r="AL70" s="688"/>
      <c r="AM70" s="688"/>
      <c r="AN70" s="688"/>
      <c r="AO70" s="688"/>
    </row>
    <row r="71" spans="1:43" s="566" customFormat="1" ht="13.5" customHeight="1" x14ac:dyDescent="0.25">
      <c r="A71" s="876"/>
      <c r="B71" s="688"/>
      <c r="C71" s="688"/>
      <c r="D71" s="688"/>
      <c r="E71" s="688"/>
      <c r="F71" s="688"/>
      <c r="G71" s="688"/>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8"/>
      <c r="AF71" s="688"/>
      <c r="AG71" s="688"/>
      <c r="AH71" s="688"/>
      <c r="AI71" s="688"/>
      <c r="AJ71" s="688"/>
      <c r="AK71" s="688"/>
      <c r="AL71" s="688"/>
      <c r="AM71" s="688"/>
      <c r="AN71" s="688"/>
      <c r="AO71" s="688"/>
    </row>
    <row r="72" spans="1:43" ht="33" customHeight="1" thickBot="1" x14ac:dyDescent="0.3">
      <c r="A72" s="1334" t="s">
        <v>466</v>
      </c>
      <c r="B72" s="1334"/>
      <c r="C72" s="1334"/>
      <c r="D72" s="1334"/>
      <c r="H72" s="750"/>
      <c r="I72" s="750"/>
      <c r="J72" s="750"/>
      <c r="K72" s="854" t="s">
        <v>470</v>
      </c>
      <c r="L72" s="855"/>
      <c r="M72" s="583" t="s">
        <v>471</v>
      </c>
      <c r="N72" s="583" t="s">
        <v>472</v>
      </c>
      <c r="O72" s="583" t="s">
        <v>473</v>
      </c>
      <c r="P72" s="583" t="s">
        <v>474</v>
      </c>
      <c r="Q72" s="583" t="s">
        <v>475</v>
      </c>
      <c r="R72" s="583" t="s">
        <v>476</v>
      </c>
      <c r="S72" s="583" t="s">
        <v>477</v>
      </c>
      <c r="T72" s="583" t="s">
        <v>478</v>
      </c>
      <c r="U72" s="583" t="s">
        <v>479</v>
      </c>
      <c r="V72" s="848"/>
      <c r="W72" s="849"/>
      <c r="X72" s="850"/>
    </row>
    <row r="73" spans="1:43" ht="123.75" customHeight="1" x14ac:dyDescent="0.25">
      <c r="A73" s="577" t="s">
        <v>459</v>
      </c>
      <c r="B73" s="578"/>
      <c r="C73" s="579" t="s">
        <v>460</v>
      </c>
      <c r="D73" s="579" t="s">
        <v>461</v>
      </c>
      <c r="E73" s="579" t="s">
        <v>462</v>
      </c>
      <c r="F73" s="579" t="s">
        <v>16</v>
      </c>
      <c r="G73" s="633"/>
      <c r="H73" s="633"/>
      <c r="I73" s="633"/>
      <c r="J73" s="633"/>
      <c r="K73" s="856"/>
      <c r="L73" s="856"/>
      <c r="M73" s="856"/>
      <c r="N73" s="856"/>
      <c r="O73" s="856"/>
      <c r="P73" s="856"/>
      <c r="Q73" s="856"/>
      <c r="R73" s="856"/>
      <c r="S73" s="856"/>
      <c r="T73" s="856"/>
      <c r="U73" s="856"/>
      <c r="V73" s="580"/>
    </row>
    <row r="74" spans="1:43" ht="127.5" x14ac:dyDescent="0.25">
      <c r="A74" s="712" t="s">
        <v>463</v>
      </c>
      <c r="B74" s="569">
        <v>2019</v>
      </c>
      <c r="C74" s="570" t="s">
        <v>410</v>
      </c>
      <c r="D74" s="571"/>
      <c r="E74" s="712">
        <v>1</v>
      </c>
      <c r="F74" s="712">
        <f>+SUM(F76:F101)</f>
        <v>53113700</v>
      </c>
      <c r="G74" s="581"/>
      <c r="H74" s="581"/>
      <c r="I74" s="581"/>
      <c r="J74" s="581"/>
      <c r="K74" s="682" t="s">
        <v>455</v>
      </c>
      <c r="L74" s="682">
        <v>1174000</v>
      </c>
      <c r="M74" s="682"/>
      <c r="N74" s="682"/>
      <c r="O74" s="682"/>
      <c r="P74" s="682"/>
      <c r="Q74" s="682"/>
      <c r="R74" s="682"/>
      <c r="S74" s="682"/>
      <c r="T74" s="682"/>
      <c r="U74" s="682"/>
      <c r="V74" s="585" t="s">
        <v>464</v>
      </c>
      <c r="W74" s="584"/>
      <c r="X74" s="320" t="s">
        <v>465</v>
      </c>
    </row>
    <row r="75" spans="1:43" s="710" customFormat="1" x14ac:dyDescent="0.25">
      <c r="A75" s="841" t="s">
        <v>570</v>
      </c>
      <c r="B75" s="842"/>
      <c r="C75" s="843"/>
      <c r="D75" s="844"/>
      <c r="E75" s="845"/>
      <c r="F75" s="842"/>
      <c r="G75" s="841"/>
      <c r="H75" s="841"/>
      <c r="I75" s="841"/>
      <c r="J75" s="841"/>
      <c r="K75" s="842"/>
      <c r="L75" s="842"/>
      <c r="M75" s="842"/>
      <c r="N75" s="842"/>
      <c r="O75" s="842"/>
      <c r="P75" s="842"/>
      <c r="Q75" s="842"/>
      <c r="R75" s="842"/>
      <c r="S75" s="842"/>
      <c r="T75" s="842"/>
      <c r="U75" s="842"/>
      <c r="V75" s="841"/>
      <c r="W75" s="841"/>
      <c r="X75" s="841"/>
    </row>
    <row r="76" spans="1:43" ht="105" x14ac:dyDescent="0.25">
      <c r="A76" s="692" t="s">
        <v>565</v>
      </c>
      <c r="B76" s="569"/>
      <c r="C76" s="570" t="s">
        <v>571</v>
      </c>
      <c r="D76" s="571">
        <v>5640000</v>
      </c>
      <c r="E76" s="712">
        <v>1</v>
      </c>
      <c r="F76" s="682">
        <f>+E76*D76</f>
        <v>5640000</v>
      </c>
      <c r="G76" s="581"/>
      <c r="H76" s="581"/>
      <c r="I76" s="581"/>
      <c r="J76" s="581"/>
      <c r="K76" s="682" t="s">
        <v>455</v>
      </c>
      <c r="L76" s="682"/>
      <c r="M76" s="682"/>
      <c r="N76" s="682"/>
      <c r="O76" s="682"/>
      <c r="P76" s="682"/>
      <c r="Q76" s="682"/>
      <c r="R76" s="682"/>
      <c r="S76" s="682"/>
      <c r="T76" s="682"/>
      <c r="U76" s="682"/>
      <c r="V76" s="585"/>
      <c r="W76" s="584"/>
      <c r="X76" s="320"/>
    </row>
    <row r="77" spans="1:43" ht="120" x14ac:dyDescent="0.25">
      <c r="A77" s="692" t="s">
        <v>566</v>
      </c>
      <c r="B77" s="569"/>
      <c r="C77" s="570"/>
      <c r="D77" s="571">
        <v>5640000</v>
      </c>
      <c r="E77" s="712">
        <v>1</v>
      </c>
      <c r="F77" s="682">
        <f>+E77*D77</f>
        <v>5640000</v>
      </c>
      <c r="G77" s="581"/>
      <c r="H77" s="581"/>
      <c r="I77" s="581"/>
      <c r="J77" s="581"/>
      <c r="K77" s="682" t="s">
        <v>455</v>
      </c>
      <c r="L77" s="682"/>
      <c r="M77" s="682"/>
      <c r="N77" s="682"/>
      <c r="O77" s="682"/>
      <c r="P77" s="682"/>
      <c r="Q77" s="682"/>
      <c r="R77" s="682"/>
      <c r="S77" s="682"/>
      <c r="T77" s="682"/>
      <c r="U77" s="573"/>
      <c r="V77" s="585"/>
      <c r="W77" s="584"/>
      <c r="X77" s="320"/>
    </row>
    <row r="78" spans="1:43" ht="90" x14ac:dyDescent="0.25">
      <c r="A78" s="692" t="s">
        <v>567</v>
      </c>
      <c r="B78" s="569"/>
      <c r="C78" s="570"/>
      <c r="D78" s="571">
        <v>4200000</v>
      </c>
      <c r="E78" s="712">
        <v>2</v>
      </c>
      <c r="F78" s="682">
        <f>+E78*D78</f>
        <v>8400000</v>
      </c>
      <c r="G78" s="581"/>
      <c r="H78" s="581"/>
      <c r="I78" s="581"/>
      <c r="J78" s="581"/>
      <c r="K78" s="682" t="s">
        <v>455</v>
      </c>
      <c r="L78" s="682"/>
      <c r="M78" s="682"/>
      <c r="N78" s="682"/>
      <c r="O78" s="682"/>
      <c r="P78" s="682"/>
      <c r="Q78" s="682"/>
      <c r="R78" s="682"/>
      <c r="S78" s="682"/>
      <c r="T78" s="682"/>
      <c r="U78" s="573"/>
      <c r="V78" s="585"/>
      <c r="W78" s="584"/>
      <c r="X78" s="320"/>
    </row>
    <row r="79" spans="1:43" x14ac:dyDescent="0.25">
      <c r="A79" s="692" t="s">
        <v>568</v>
      </c>
      <c r="B79" s="569"/>
      <c r="C79" s="570"/>
      <c r="D79" s="571">
        <v>1080000</v>
      </c>
      <c r="E79" s="712">
        <v>2</v>
      </c>
      <c r="F79" s="682">
        <f>+E79*D79</f>
        <v>2160000</v>
      </c>
      <c r="G79" s="581"/>
      <c r="H79" s="581"/>
      <c r="I79" s="581"/>
      <c r="J79" s="581"/>
      <c r="K79" s="682" t="s">
        <v>455</v>
      </c>
      <c r="L79" s="682"/>
      <c r="M79" s="682"/>
      <c r="N79" s="682"/>
      <c r="O79" s="682"/>
      <c r="P79" s="682"/>
      <c r="Q79" s="682"/>
      <c r="R79" s="682"/>
      <c r="S79" s="682"/>
      <c r="T79" s="682"/>
      <c r="U79" s="573"/>
      <c r="V79" s="585"/>
      <c r="W79" s="584"/>
      <c r="X79" s="320"/>
    </row>
    <row r="80" spans="1:43" x14ac:dyDescent="0.25">
      <c r="A80" s="692" t="s">
        <v>569</v>
      </c>
      <c r="B80" s="569"/>
      <c r="C80" s="570"/>
      <c r="D80" s="571">
        <v>480000</v>
      </c>
      <c r="E80" s="712">
        <v>4</v>
      </c>
      <c r="F80" s="682">
        <f>+D80*E80</f>
        <v>1920000</v>
      </c>
      <c r="G80" s="581"/>
      <c r="H80" s="581"/>
      <c r="I80" s="581"/>
      <c r="J80" s="581"/>
      <c r="K80" s="682" t="s">
        <v>455</v>
      </c>
      <c r="L80" s="682"/>
      <c r="M80" s="682"/>
      <c r="N80" s="682"/>
      <c r="O80" s="682"/>
      <c r="P80" s="682"/>
      <c r="Q80" s="682"/>
      <c r="R80" s="682"/>
      <c r="S80" s="682"/>
      <c r="T80" s="682"/>
      <c r="U80" s="573"/>
      <c r="V80" s="585"/>
      <c r="W80" s="584"/>
      <c r="X80" s="320"/>
    </row>
    <row r="81" spans="1:24" s="710" customFormat="1" x14ac:dyDescent="0.25">
      <c r="A81" s="704" t="s">
        <v>590</v>
      </c>
      <c r="B81" s="682"/>
      <c r="C81" s="705"/>
      <c r="D81" s="706"/>
      <c r="E81" s="712"/>
      <c r="F81" s="682"/>
      <c r="G81" s="581"/>
      <c r="H81" s="581"/>
      <c r="I81" s="581"/>
      <c r="J81" s="581"/>
      <c r="K81" s="682"/>
      <c r="L81" s="682"/>
      <c r="M81" s="682"/>
      <c r="N81" s="857"/>
      <c r="O81" s="857"/>
      <c r="P81" s="857"/>
      <c r="Q81" s="857"/>
      <c r="R81" s="857"/>
      <c r="S81" s="857"/>
      <c r="T81" s="857"/>
      <c r="U81" s="857"/>
      <c r="V81" s="708"/>
      <c r="W81" s="707"/>
      <c r="X81" s="709"/>
    </row>
    <row r="82" spans="1:24" x14ac:dyDescent="0.25">
      <c r="A82" s="692" t="s">
        <v>572</v>
      </c>
      <c r="B82" s="569"/>
      <c r="C82" s="570"/>
      <c r="D82" s="571">
        <v>6360000</v>
      </c>
      <c r="E82" s="712">
        <v>1</v>
      </c>
      <c r="F82" s="682">
        <f>+E82*D82</f>
        <v>6360000</v>
      </c>
      <c r="G82" s="581"/>
      <c r="H82" s="581"/>
      <c r="I82" s="581"/>
      <c r="J82" s="581"/>
      <c r="K82" s="682" t="s">
        <v>455</v>
      </c>
      <c r="L82" s="682"/>
      <c r="M82" s="682"/>
      <c r="N82" s="682"/>
      <c r="O82" s="682"/>
      <c r="P82" s="682"/>
      <c r="Q82" s="682"/>
      <c r="R82" s="682"/>
      <c r="S82" s="682"/>
      <c r="T82" s="682"/>
      <c r="U82" s="682"/>
      <c r="V82" s="585"/>
      <c r="W82" s="584"/>
      <c r="X82" s="320"/>
    </row>
    <row r="83" spans="1:24" x14ac:dyDescent="0.25">
      <c r="A83" s="692" t="s">
        <v>573</v>
      </c>
      <c r="B83" s="569"/>
      <c r="C83" s="570"/>
      <c r="D83" s="571">
        <v>330000</v>
      </c>
      <c r="E83" s="712">
        <v>2</v>
      </c>
      <c r="F83" s="682">
        <f>+D83*E83</f>
        <v>660000</v>
      </c>
      <c r="G83" s="581"/>
      <c r="H83" s="581"/>
      <c r="I83" s="581"/>
      <c r="J83" s="581"/>
      <c r="K83" s="682" t="s">
        <v>455</v>
      </c>
      <c r="L83" s="682"/>
      <c r="M83" s="682"/>
      <c r="N83" s="682"/>
      <c r="O83" s="682"/>
      <c r="P83" s="682"/>
      <c r="Q83" s="682"/>
      <c r="R83" s="682"/>
      <c r="S83" s="682"/>
      <c r="T83" s="682"/>
      <c r="U83" s="682"/>
      <c r="V83" s="585"/>
      <c r="W83" s="584"/>
      <c r="X83" s="320"/>
    </row>
    <row r="84" spans="1:24" x14ac:dyDescent="0.25">
      <c r="A84" s="692" t="s">
        <v>574</v>
      </c>
      <c r="B84" s="569"/>
      <c r="C84" s="570"/>
      <c r="D84" s="571">
        <v>493200</v>
      </c>
      <c r="E84" s="712">
        <v>1</v>
      </c>
      <c r="F84" s="682">
        <f>+E84*D84</f>
        <v>493200</v>
      </c>
      <c r="G84" s="581"/>
      <c r="H84" s="581"/>
      <c r="I84" s="581"/>
      <c r="J84" s="581"/>
      <c r="K84" s="682" t="s">
        <v>455</v>
      </c>
      <c r="L84" s="682"/>
      <c r="M84" s="682"/>
      <c r="N84" s="682"/>
      <c r="O84" s="682"/>
      <c r="P84" s="682"/>
      <c r="Q84" s="682"/>
      <c r="R84" s="682"/>
      <c r="S84" s="682"/>
      <c r="T84" s="682"/>
      <c r="U84" s="682"/>
      <c r="V84" s="585"/>
      <c r="W84" s="584"/>
      <c r="X84" s="320"/>
    </row>
    <row r="85" spans="1:24" x14ac:dyDescent="0.25">
      <c r="A85" s="692" t="s">
        <v>575</v>
      </c>
      <c r="B85" s="569"/>
      <c r="C85" s="570"/>
      <c r="D85" s="571">
        <v>2666000</v>
      </c>
      <c r="E85" s="712">
        <v>1</v>
      </c>
      <c r="F85" s="682">
        <f>+E85*D85</f>
        <v>2666000</v>
      </c>
      <c r="G85" s="581"/>
      <c r="H85" s="581"/>
      <c r="I85" s="581"/>
      <c r="J85" s="581"/>
      <c r="K85" s="682" t="s">
        <v>455</v>
      </c>
      <c r="L85" s="682"/>
      <c r="M85" s="682"/>
      <c r="N85" s="682"/>
      <c r="O85" s="682"/>
      <c r="P85" s="682"/>
      <c r="Q85" s="682"/>
      <c r="R85" s="682"/>
      <c r="S85" s="682"/>
      <c r="T85" s="682"/>
      <c r="U85" s="682"/>
      <c r="V85" s="585"/>
      <c r="W85" s="584"/>
      <c r="X85" s="320"/>
    </row>
    <row r="86" spans="1:24" ht="30" x14ac:dyDescent="0.25">
      <c r="A86" s="692" t="s">
        <v>576</v>
      </c>
      <c r="B86" s="569"/>
      <c r="C86" s="570"/>
      <c r="D86" s="571">
        <v>2564500</v>
      </c>
      <c r="E86" s="712">
        <v>1</v>
      </c>
      <c r="F86" s="682">
        <f>+E86*D86</f>
        <v>2564500</v>
      </c>
      <c r="G86" s="581"/>
      <c r="H86" s="581"/>
      <c r="I86" s="581"/>
      <c r="J86" s="581"/>
      <c r="K86" s="682" t="s">
        <v>455</v>
      </c>
      <c r="L86" s="682"/>
      <c r="M86" s="682"/>
      <c r="N86" s="682"/>
      <c r="O86" s="682"/>
      <c r="P86" s="682"/>
      <c r="Q86" s="682"/>
      <c r="R86" s="682"/>
      <c r="S86" s="682"/>
      <c r="T86" s="682"/>
      <c r="U86" s="682"/>
      <c r="V86" s="585"/>
      <c r="W86" s="584"/>
      <c r="X86" s="320"/>
    </row>
    <row r="87" spans="1:24" ht="30" x14ac:dyDescent="0.25">
      <c r="A87" s="692" t="s">
        <v>577</v>
      </c>
      <c r="B87" s="569"/>
      <c r="C87" s="570"/>
      <c r="D87" s="571">
        <v>11000</v>
      </c>
      <c r="E87" s="712">
        <v>250</v>
      </c>
      <c r="F87" s="682">
        <f>+E87*D87</f>
        <v>2750000</v>
      </c>
      <c r="G87" s="581"/>
      <c r="H87" s="581"/>
      <c r="I87" s="581"/>
      <c r="J87" s="581"/>
      <c r="K87" s="682" t="s">
        <v>455</v>
      </c>
      <c r="L87" s="682"/>
      <c r="M87" s="682"/>
      <c r="N87" s="682"/>
      <c r="O87" s="682"/>
      <c r="P87" s="682"/>
      <c r="Q87" s="682"/>
      <c r="R87" s="682"/>
      <c r="S87" s="682"/>
      <c r="T87" s="682"/>
      <c r="U87" s="682"/>
      <c r="V87" s="585"/>
      <c r="W87" s="584"/>
      <c r="X87" s="320"/>
    </row>
    <row r="88" spans="1:24" ht="30" x14ac:dyDescent="0.25">
      <c r="A88" s="692" t="s">
        <v>578</v>
      </c>
      <c r="B88" s="569"/>
      <c r="C88" s="570"/>
      <c r="D88" s="571">
        <v>4025000</v>
      </c>
      <c r="E88" s="712">
        <v>1</v>
      </c>
      <c r="F88" s="682">
        <f t="shared" ref="F88:F89" si="2">+E88*D88/2</f>
        <v>2012500</v>
      </c>
      <c r="G88" s="581"/>
      <c r="H88" s="581"/>
      <c r="I88" s="581"/>
      <c r="J88" s="581"/>
      <c r="K88" s="682" t="s">
        <v>455</v>
      </c>
      <c r="L88" s="682"/>
      <c r="M88" s="682"/>
      <c r="N88" s="682"/>
      <c r="O88" s="682"/>
      <c r="P88" s="682"/>
      <c r="Q88" s="682"/>
      <c r="R88" s="682"/>
      <c r="S88" s="682"/>
      <c r="T88" s="682"/>
      <c r="U88" s="682"/>
      <c r="V88" s="585"/>
      <c r="W88" s="584"/>
      <c r="X88" s="320"/>
    </row>
    <row r="89" spans="1:24" s="710" customFormat="1" x14ac:dyDescent="0.25">
      <c r="A89" s="846" t="s">
        <v>591</v>
      </c>
      <c r="B89" s="842"/>
      <c r="C89" s="843"/>
      <c r="D89" s="844"/>
      <c r="E89" s="845"/>
      <c r="F89" s="842">
        <f t="shared" si="2"/>
        <v>0</v>
      </c>
      <c r="G89" s="841"/>
      <c r="H89" s="841"/>
      <c r="I89" s="841"/>
      <c r="J89" s="841"/>
      <c r="K89" s="842"/>
      <c r="L89" s="842"/>
      <c r="M89" s="842"/>
      <c r="N89" s="857"/>
      <c r="O89" s="857"/>
      <c r="P89" s="857"/>
      <c r="Q89" s="857"/>
      <c r="R89" s="857"/>
      <c r="S89" s="857"/>
      <c r="T89" s="857"/>
      <c r="U89" s="857"/>
      <c r="V89" s="708"/>
      <c r="W89" s="707"/>
      <c r="X89" s="709"/>
    </row>
    <row r="90" spans="1:24" ht="30" x14ac:dyDescent="0.25">
      <c r="A90" s="692" t="s">
        <v>579</v>
      </c>
      <c r="B90" s="569"/>
      <c r="C90" s="570"/>
      <c r="D90" s="571">
        <v>3450000</v>
      </c>
      <c r="E90" s="712">
        <v>1</v>
      </c>
      <c r="F90" s="682">
        <f>+E90*D90</f>
        <v>3450000</v>
      </c>
      <c r="G90" s="581"/>
      <c r="H90" s="581"/>
      <c r="I90" s="581"/>
      <c r="J90" s="581"/>
      <c r="K90" s="682" t="s">
        <v>455</v>
      </c>
      <c r="L90" s="682"/>
      <c r="M90" s="682"/>
      <c r="N90" s="682"/>
      <c r="O90" s="682"/>
      <c r="P90" s="682"/>
      <c r="Q90" s="682"/>
      <c r="R90" s="682"/>
      <c r="S90" s="682"/>
      <c r="T90" s="682"/>
      <c r="U90" s="682"/>
      <c r="V90" s="585"/>
      <c r="W90" s="584"/>
      <c r="X90" s="320"/>
    </row>
    <row r="91" spans="1:24" ht="30" x14ac:dyDescent="0.25">
      <c r="A91" s="692" t="s">
        <v>580</v>
      </c>
      <c r="B91" s="569"/>
      <c r="C91" s="570"/>
      <c r="D91" s="571">
        <v>805000</v>
      </c>
      <c r="E91" s="712">
        <v>1</v>
      </c>
      <c r="F91" s="682">
        <f t="shared" ref="F91" si="3">+E91*D91/2</f>
        <v>402500</v>
      </c>
      <c r="G91" s="581"/>
      <c r="H91" s="581"/>
      <c r="I91" s="581"/>
      <c r="J91" s="581"/>
      <c r="K91" s="682" t="s">
        <v>455</v>
      </c>
      <c r="L91" s="682"/>
      <c r="M91" s="682"/>
      <c r="N91" s="682"/>
      <c r="O91" s="682"/>
      <c r="P91" s="682"/>
      <c r="Q91" s="682"/>
      <c r="R91" s="682"/>
      <c r="S91" s="682"/>
      <c r="T91" s="682"/>
      <c r="U91" s="682"/>
      <c r="V91" s="585"/>
      <c r="W91" s="584"/>
      <c r="X91" s="320"/>
    </row>
    <row r="92" spans="1:24" x14ac:dyDescent="0.25">
      <c r="A92" s="692" t="s">
        <v>581</v>
      </c>
      <c r="B92" s="569"/>
      <c r="C92" s="570"/>
      <c r="D92" s="571">
        <v>735000</v>
      </c>
      <c r="E92" s="712">
        <v>1</v>
      </c>
      <c r="F92" s="682">
        <f>+E92*D92</f>
        <v>735000</v>
      </c>
      <c r="G92" s="581"/>
      <c r="H92" s="581"/>
      <c r="I92" s="581"/>
      <c r="J92" s="581"/>
      <c r="K92" s="682" t="s">
        <v>455</v>
      </c>
      <c r="L92" s="682"/>
      <c r="M92" s="682"/>
      <c r="N92" s="682"/>
      <c r="O92" s="682"/>
      <c r="P92" s="682"/>
      <c r="Q92" s="682"/>
      <c r="R92" s="682"/>
      <c r="S92" s="682"/>
      <c r="T92" s="682"/>
      <c r="U92" s="682"/>
      <c r="V92" s="585"/>
      <c r="W92" s="584"/>
      <c r="X92" s="320"/>
    </row>
    <row r="93" spans="1:24" s="710" customFormat="1" x14ac:dyDescent="0.25">
      <c r="A93" s="846" t="s">
        <v>592</v>
      </c>
      <c r="B93" s="842"/>
      <c r="C93" s="843"/>
      <c r="D93" s="844"/>
      <c r="E93" s="845"/>
      <c r="F93" s="842"/>
      <c r="G93" s="841"/>
      <c r="H93" s="841"/>
      <c r="I93" s="841"/>
      <c r="J93" s="841"/>
      <c r="K93" s="842"/>
      <c r="L93" s="842"/>
      <c r="M93" s="842"/>
      <c r="N93" s="857"/>
      <c r="O93" s="857"/>
      <c r="P93" s="857"/>
      <c r="Q93" s="857"/>
      <c r="R93" s="857"/>
      <c r="S93" s="857"/>
      <c r="T93" s="857"/>
      <c r="U93" s="857"/>
      <c r="V93" s="708"/>
      <c r="W93" s="707"/>
      <c r="X93" s="709"/>
    </row>
    <row r="94" spans="1:24" x14ac:dyDescent="0.25">
      <c r="A94" s="692" t="s">
        <v>582</v>
      </c>
      <c r="B94" s="569"/>
      <c r="C94" s="570"/>
      <c r="D94" s="571">
        <v>475000</v>
      </c>
      <c r="E94" s="712">
        <v>2</v>
      </c>
      <c r="F94" s="682">
        <f>+E94*D94</f>
        <v>950000</v>
      </c>
      <c r="G94" s="581"/>
      <c r="H94" s="581"/>
      <c r="I94" s="581"/>
      <c r="J94" s="581"/>
      <c r="K94" s="682" t="s">
        <v>455</v>
      </c>
      <c r="L94" s="682"/>
      <c r="M94" s="682"/>
      <c r="N94" s="682"/>
      <c r="O94" s="682"/>
      <c r="P94" s="682"/>
      <c r="Q94" s="682"/>
      <c r="R94" s="682"/>
      <c r="S94" s="682"/>
      <c r="T94" s="682"/>
      <c r="U94" s="682"/>
      <c r="V94" s="585"/>
      <c r="W94" s="584"/>
      <c r="X94" s="320"/>
    </row>
    <row r="95" spans="1:24" x14ac:dyDescent="0.25">
      <c r="A95" s="692" t="s">
        <v>583</v>
      </c>
      <c r="B95" s="569"/>
      <c r="C95" s="570"/>
      <c r="D95" s="571">
        <v>6000</v>
      </c>
      <c r="E95" s="712">
        <v>135</v>
      </c>
      <c r="F95" s="682">
        <f t="shared" ref="F95:F97" si="4">+E95*D95/2</f>
        <v>405000</v>
      </c>
      <c r="G95" s="581"/>
      <c r="H95" s="581"/>
      <c r="I95" s="581"/>
      <c r="J95" s="581"/>
      <c r="K95" s="682" t="s">
        <v>455</v>
      </c>
      <c r="L95" s="682"/>
      <c r="M95" s="682"/>
      <c r="N95" s="682"/>
      <c r="O95" s="682"/>
      <c r="P95" s="682"/>
      <c r="Q95" s="682"/>
      <c r="R95" s="682"/>
      <c r="S95" s="682"/>
      <c r="T95" s="682"/>
      <c r="U95" s="682"/>
      <c r="V95" s="585"/>
      <c r="W95" s="584"/>
      <c r="X95" s="320"/>
    </row>
    <row r="96" spans="1:24" x14ac:dyDescent="0.25">
      <c r="A96" s="692" t="s">
        <v>584</v>
      </c>
      <c r="B96" s="569"/>
      <c r="C96" s="570"/>
      <c r="D96" s="571">
        <v>2100</v>
      </c>
      <c r="E96" s="712">
        <v>175</v>
      </c>
      <c r="F96" s="682">
        <f t="shared" si="4"/>
        <v>183750</v>
      </c>
      <c r="G96" s="581"/>
      <c r="H96" s="581"/>
      <c r="I96" s="581"/>
      <c r="J96" s="581"/>
      <c r="K96" s="682" t="s">
        <v>455</v>
      </c>
      <c r="L96" s="682"/>
      <c r="M96" s="682"/>
      <c r="N96" s="682"/>
      <c r="O96" s="682"/>
      <c r="P96" s="682"/>
      <c r="Q96" s="682"/>
      <c r="R96" s="682"/>
      <c r="S96" s="682"/>
      <c r="T96" s="682"/>
      <c r="U96" s="682"/>
      <c r="V96" s="585"/>
      <c r="W96" s="584"/>
      <c r="X96" s="320"/>
    </row>
    <row r="97" spans="1:24" x14ac:dyDescent="0.25">
      <c r="A97" s="692" t="s">
        <v>585</v>
      </c>
      <c r="B97" s="569"/>
      <c r="C97" s="570"/>
      <c r="D97" s="571">
        <v>5500</v>
      </c>
      <c r="E97" s="712">
        <v>35</v>
      </c>
      <c r="F97" s="682">
        <f t="shared" si="4"/>
        <v>96250</v>
      </c>
      <c r="G97" s="581"/>
      <c r="H97" s="581"/>
      <c r="I97" s="581"/>
      <c r="J97" s="581"/>
      <c r="K97" s="682" t="s">
        <v>455</v>
      </c>
      <c r="L97" s="682"/>
      <c r="M97" s="682"/>
      <c r="N97" s="682"/>
      <c r="O97" s="682"/>
      <c r="P97" s="682"/>
      <c r="Q97" s="682"/>
      <c r="R97" s="682"/>
      <c r="S97" s="682"/>
      <c r="T97" s="682"/>
      <c r="U97" s="682"/>
      <c r="V97" s="585"/>
      <c r="W97" s="584"/>
      <c r="X97" s="320"/>
    </row>
    <row r="98" spans="1:24" x14ac:dyDescent="0.25">
      <c r="A98" s="692" t="s">
        <v>586</v>
      </c>
      <c r="B98" s="569"/>
      <c r="C98" s="570"/>
      <c r="D98" s="571">
        <v>1500000</v>
      </c>
      <c r="E98" s="712">
        <v>1</v>
      </c>
      <c r="F98" s="682">
        <f>+E98*D98</f>
        <v>1500000</v>
      </c>
      <c r="G98" s="581"/>
      <c r="H98" s="581"/>
      <c r="I98" s="581"/>
      <c r="J98" s="581"/>
      <c r="K98" s="682" t="s">
        <v>455</v>
      </c>
      <c r="L98" s="682"/>
      <c r="M98" s="682"/>
      <c r="N98" s="682"/>
      <c r="O98" s="682"/>
      <c r="P98" s="682"/>
      <c r="Q98" s="682"/>
      <c r="R98" s="682"/>
      <c r="S98" s="682"/>
      <c r="T98" s="682"/>
      <c r="U98" s="682"/>
      <c r="V98" s="585"/>
      <c r="W98" s="584"/>
      <c r="X98" s="320"/>
    </row>
    <row r="99" spans="1:24" ht="27" customHeight="1" x14ac:dyDescent="0.25">
      <c r="A99" s="693" t="s">
        <v>587</v>
      </c>
      <c r="B99" s="694"/>
      <c r="C99" s="695"/>
      <c r="D99" s="696">
        <v>250000</v>
      </c>
      <c r="E99" s="736">
        <v>1</v>
      </c>
      <c r="F99" s="682">
        <f t="shared" ref="F99" si="5">+E99*D99/2</f>
        <v>125000</v>
      </c>
      <c r="G99" s="697"/>
      <c r="H99" s="697"/>
      <c r="I99" s="697"/>
      <c r="J99" s="697"/>
      <c r="K99" s="858" t="s">
        <v>455</v>
      </c>
      <c r="L99" s="858"/>
      <c r="M99" s="858"/>
      <c r="N99" s="682"/>
      <c r="O99" s="682"/>
      <c r="P99" s="682"/>
      <c r="Q99" s="682"/>
      <c r="R99" s="682"/>
      <c r="S99" s="682"/>
      <c r="T99" s="682"/>
      <c r="U99" s="682"/>
      <c r="V99" s="698"/>
      <c r="W99" s="606"/>
      <c r="X99" s="699"/>
    </row>
    <row r="100" spans="1:24" s="707" customFormat="1" ht="27" customHeight="1" x14ac:dyDescent="0.25">
      <c r="A100" s="846" t="s">
        <v>589</v>
      </c>
      <c r="B100" s="842"/>
      <c r="C100" s="842"/>
      <c r="D100" s="847"/>
      <c r="E100" s="845"/>
      <c r="F100" s="842"/>
      <c r="G100" s="841"/>
      <c r="H100" s="841"/>
      <c r="I100" s="841"/>
      <c r="J100" s="841"/>
      <c r="K100" s="842"/>
      <c r="L100" s="842"/>
      <c r="M100" s="842"/>
      <c r="N100" s="857"/>
      <c r="O100" s="857"/>
      <c r="P100" s="857"/>
      <c r="Q100" s="857"/>
      <c r="R100" s="857"/>
      <c r="S100" s="857"/>
      <c r="T100" s="857"/>
      <c r="U100" s="857"/>
      <c r="V100" s="708"/>
      <c r="X100" s="709"/>
    </row>
    <row r="101" spans="1:24" s="584" customFormat="1" ht="30.75" customHeight="1" x14ac:dyDescent="0.25">
      <c r="A101" s="692" t="s">
        <v>588</v>
      </c>
      <c r="B101" s="569"/>
      <c r="C101" s="575"/>
      <c r="D101" s="703">
        <v>8000000</v>
      </c>
      <c r="E101" s="712">
        <v>1</v>
      </c>
      <c r="F101" s="682">
        <f t="shared" ref="F101" si="6">+E101*D101/2</f>
        <v>4000000</v>
      </c>
      <c r="G101" s="581"/>
      <c r="H101" s="581"/>
      <c r="I101" s="581"/>
      <c r="J101" s="581"/>
      <c r="K101" s="682"/>
      <c r="L101" s="682"/>
      <c r="M101" s="682"/>
      <c r="N101" s="682"/>
      <c r="O101" s="682"/>
      <c r="P101" s="682"/>
      <c r="Q101" s="682"/>
      <c r="R101" s="682"/>
      <c r="S101" s="682"/>
      <c r="T101" s="682"/>
      <c r="U101" s="682"/>
      <c r="V101" s="585"/>
      <c r="X101" s="320"/>
    </row>
    <row r="102" spans="1:24" ht="27" customHeight="1" x14ac:dyDescent="0.25">
      <c r="A102" s="581" t="s">
        <v>611</v>
      </c>
      <c r="B102" s="724"/>
      <c r="C102" s="697"/>
      <c r="D102" s="697">
        <v>0.19</v>
      </c>
      <c r="E102" s="697"/>
      <c r="F102" s="858">
        <f>+SUM(F76:F101)</f>
        <v>53113700</v>
      </c>
      <c r="G102" s="724"/>
      <c r="H102" s="724"/>
      <c r="I102" s="744"/>
      <c r="J102" s="744"/>
      <c r="K102" s="682"/>
      <c r="L102" s="682"/>
      <c r="M102" s="682"/>
      <c r="N102" s="682"/>
      <c r="O102" s="682"/>
      <c r="P102" s="682"/>
      <c r="Q102" s="682"/>
      <c r="R102" s="682"/>
      <c r="S102" s="682"/>
      <c r="T102" s="682"/>
      <c r="U102" s="682"/>
      <c r="V102" s="701"/>
      <c r="W102" s="683"/>
      <c r="X102" s="702"/>
    </row>
    <row r="103" spans="1:24" ht="27" customHeight="1" x14ac:dyDescent="0.25">
      <c r="A103" s="581" t="s">
        <v>593</v>
      </c>
      <c r="B103" s="724"/>
      <c r="C103" s="697"/>
      <c r="D103" s="697"/>
      <c r="E103" s="697"/>
      <c r="F103" s="858">
        <f>+F102*19%</f>
        <v>10091603</v>
      </c>
      <c r="G103" s="724"/>
      <c r="H103" s="724"/>
      <c r="I103" s="851"/>
      <c r="J103" s="851"/>
      <c r="K103" s="682"/>
      <c r="L103" s="682"/>
      <c r="M103" s="682"/>
      <c r="N103" s="682"/>
      <c r="O103" s="682"/>
      <c r="P103" s="682"/>
      <c r="Q103" s="682"/>
      <c r="R103" s="682"/>
      <c r="S103" s="682"/>
      <c r="T103" s="682"/>
      <c r="U103" s="682"/>
      <c r="V103" s="701"/>
      <c r="W103" s="683"/>
      <c r="X103" s="702"/>
    </row>
    <row r="104" spans="1:24" ht="27" customHeight="1" x14ac:dyDescent="0.25">
      <c r="A104" s="581" t="s">
        <v>609</v>
      </c>
      <c r="B104" s="581"/>
      <c r="C104" s="581"/>
      <c r="D104" s="581"/>
      <c r="E104" s="581"/>
      <c r="F104" s="682">
        <f>+F102+F103</f>
        <v>63205303</v>
      </c>
      <c r="G104" s="691"/>
      <c r="H104" s="691"/>
      <c r="I104" s="753"/>
      <c r="J104" s="753"/>
      <c r="K104" s="682"/>
      <c r="L104" s="682"/>
      <c r="M104" s="682"/>
      <c r="N104" s="682"/>
      <c r="O104" s="682"/>
      <c r="P104" s="682"/>
      <c r="Q104" s="682"/>
      <c r="R104" s="682"/>
      <c r="S104" s="682"/>
      <c r="T104" s="682"/>
      <c r="U104" s="682"/>
      <c r="V104" s="585"/>
      <c r="W104" s="584"/>
      <c r="X104" s="320"/>
    </row>
    <row r="105" spans="1:24" ht="30" x14ac:dyDescent="0.25">
      <c r="A105" s="1334" t="s">
        <v>466</v>
      </c>
      <c r="B105" s="1334"/>
      <c r="C105" s="1334"/>
      <c r="D105" s="1334"/>
      <c r="H105" s="750"/>
      <c r="I105" s="750"/>
      <c r="J105" s="750"/>
      <c r="K105" s="854" t="s">
        <v>470</v>
      </c>
      <c r="L105" s="855"/>
      <c r="M105" s="583" t="s">
        <v>471</v>
      </c>
      <c r="N105" s="583" t="s">
        <v>472</v>
      </c>
      <c r="O105" s="583" t="s">
        <v>473</v>
      </c>
      <c r="P105" s="583" t="s">
        <v>474</v>
      </c>
      <c r="Q105" s="583" t="s">
        <v>475</v>
      </c>
      <c r="R105" s="583" t="s">
        <v>476</v>
      </c>
      <c r="S105" s="583" t="s">
        <v>477</v>
      </c>
      <c r="T105" s="583" t="s">
        <v>478</v>
      </c>
      <c r="U105" s="583" t="s">
        <v>479</v>
      </c>
      <c r="V105" s="588" t="s">
        <v>480</v>
      </c>
      <c r="W105" s="584"/>
      <c r="X105" s="320" t="s">
        <v>481</v>
      </c>
    </row>
    <row r="106" spans="1:24" ht="45" x14ac:dyDescent="0.25">
      <c r="A106" s="584" t="s">
        <v>469</v>
      </c>
      <c r="B106" s="587">
        <v>2020</v>
      </c>
      <c r="C106" s="570" t="s">
        <v>411</v>
      </c>
      <c r="D106" s="571">
        <v>625000</v>
      </c>
      <c r="E106" s="737">
        <v>1</v>
      </c>
      <c r="F106" s="644">
        <f t="shared" ref="F106" si="7">+E106*D106</f>
        <v>625000</v>
      </c>
      <c r="G106" s="624" t="s">
        <v>510</v>
      </c>
      <c r="H106" s="625"/>
      <c r="I106" s="625"/>
      <c r="J106" s="625"/>
      <c r="K106" s="624" t="s">
        <v>455</v>
      </c>
      <c r="L106" s="855"/>
      <c r="M106" s="859"/>
      <c r="N106" s="859"/>
      <c r="O106" s="859"/>
      <c r="P106" s="859"/>
      <c r="Q106" s="859"/>
      <c r="R106" s="859"/>
      <c r="S106" s="859"/>
      <c r="T106" s="859"/>
      <c r="U106" s="859"/>
      <c r="V106" s="588" t="s">
        <v>483</v>
      </c>
      <c r="W106" s="584"/>
      <c r="X106" s="320" t="s">
        <v>484</v>
      </c>
    </row>
    <row r="107" spans="1:24" ht="18" customHeight="1" x14ac:dyDescent="0.25">
      <c r="A107" s="584"/>
      <c r="B107" s="587"/>
      <c r="C107" s="570"/>
      <c r="D107" s="571"/>
      <c r="E107" s="621"/>
      <c r="F107" s="625"/>
      <c r="G107" s="624" t="s">
        <v>510</v>
      </c>
      <c r="H107" s="625"/>
      <c r="I107" s="625"/>
      <c r="J107" s="625"/>
      <c r="K107" s="624"/>
      <c r="L107" s="855"/>
      <c r="M107" s="859"/>
      <c r="N107" s="859"/>
      <c r="O107" s="859"/>
      <c r="P107" s="859"/>
      <c r="Q107" s="859"/>
      <c r="R107" s="859"/>
      <c r="S107" s="859"/>
      <c r="T107" s="859"/>
      <c r="U107" s="859"/>
      <c r="V107" s="588" t="s">
        <v>487</v>
      </c>
      <c r="W107" s="584"/>
      <c r="X107" s="320" t="s">
        <v>488</v>
      </c>
    </row>
    <row r="108" spans="1:24" ht="57" customHeight="1" x14ac:dyDescent="0.25">
      <c r="A108" s="591" t="s">
        <v>485</v>
      </c>
      <c r="B108" s="587">
        <v>2021</v>
      </c>
      <c r="C108" s="592" t="s">
        <v>486</v>
      </c>
      <c r="D108" s="593">
        <v>19068</v>
      </c>
      <c r="E108" s="621">
        <v>261</v>
      </c>
      <c r="F108" s="625">
        <f t="shared" ref="F108:F114" si="8">+E108*D108</f>
        <v>4976748</v>
      </c>
      <c r="G108" s="624" t="s">
        <v>510</v>
      </c>
      <c r="H108" s="625"/>
      <c r="I108" s="625"/>
      <c r="J108" s="625"/>
      <c r="K108" s="624"/>
      <c r="L108" s="855"/>
      <c r="M108" s="624" t="s">
        <v>455</v>
      </c>
      <c r="N108" s="859"/>
      <c r="O108" s="859"/>
      <c r="P108" s="859"/>
      <c r="Q108" s="859"/>
      <c r="R108" s="859"/>
      <c r="S108" s="859"/>
      <c r="T108" s="859"/>
      <c r="U108" s="859"/>
      <c r="V108" s="588"/>
      <c r="W108" s="584"/>
      <c r="X108" s="320"/>
    </row>
    <row r="109" spans="1:24" ht="33.75" customHeight="1" x14ac:dyDescent="0.25">
      <c r="A109" s="591" t="s">
        <v>489</v>
      </c>
      <c r="B109" s="587"/>
      <c r="C109" s="592" t="s">
        <v>411</v>
      </c>
      <c r="D109" s="593">
        <v>450000</v>
      </c>
      <c r="E109" s="621">
        <v>1</v>
      </c>
      <c r="F109" s="625">
        <f t="shared" si="8"/>
        <v>450000</v>
      </c>
      <c r="G109" s="624" t="s">
        <v>510</v>
      </c>
      <c r="H109" s="625"/>
      <c r="I109" s="625"/>
      <c r="J109" s="625"/>
      <c r="K109" s="624" t="s">
        <v>455</v>
      </c>
      <c r="L109" s="855"/>
      <c r="M109" s="859"/>
      <c r="N109" s="859"/>
      <c r="O109" s="859"/>
      <c r="P109" s="859"/>
      <c r="Q109" s="859"/>
      <c r="R109" s="859"/>
      <c r="S109" s="859"/>
      <c r="T109" s="859"/>
      <c r="U109" s="859"/>
      <c r="V109" s="588"/>
      <c r="W109" s="584"/>
      <c r="X109" s="320"/>
    </row>
    <row r="110" spans="1:24" ht="24.75" customHeight="1" x14ac:dyDescent="0.25">
      <c r="A110" s="591" t="s">
        <v>490</v>
      </c>
      <c r="B110" s="587"/>
      <c r="C110" s="592" t="s">
        <v>411</v>
      </c>
      <c r="D110" s="593">
        <v>134000</v>
      </c>
      <c r="E110" s="621">
        <v>1</v>
      </c>
      <c r="F110" s="625">
        <f t="shared" si="8"/>
        <v>134000</v>
      </c>
      <c r="G110" s="624" t="s">
        <v>510</v>
      </c>
      <c r="H110" s="625"/>
      <c r="I110" s="625"/>
      <c r="J110" s="625"/>
      <c r="K110" s="624" t="s">
        <v>455</v>
      </c>
      <c r="L110" s="855"/>
      <c r="M110" s="859"/>
      <c r="N110" s="859"/>
      <c r="O110" s="859"/>
      <c r="P110" s="859"/>
      <c r="Q110" s="859"/>
      <c r="R110" s="859"/>
      <c r="S110" s="859"/>
      <c r="T110" s="859"/>
      <c r="U110" s="859"/>
      <c r="V110" s="588"/>
      <c r="W110" s="584"/>
      <c r="X110" s="320"/>
    </row>
    <row r="111" spans="1:24" ht="24.75" customHeight="1" x14ac:dyDescent="0.25">
      <c r="A111" s="591" t="s">
        <v>491</v>
      </c>
      <c r="B111" s="587"/>
      <c r="C111" s="592" t="s">
        <v>411</v>
      </c>
      <c r="D111" s="593">
        <v>134000</v>
      </c>
      <c r="E111" s="621">
        <v>1</v>
      </c>
      <c r="F111" s="625">
        <f t="shared" si="8"/>
        <v>134000</v>
      </c>
      <c r="G111" s="624" t="s">
        <v>510</v>
      </c>
      <c r="H111" s="625"/>
      <c r="I111" s="625"/>
      <c r="J111" s="625"/>
      <c r="K111" s="624" t="s">
        <v>455</v>
      </c>
      <c r="L111" s="855"/>
      <c r="M111" s="859"/>
      <c r="N111" s="859"/>
      <c r="O111" s="859"/>
      <c r="P111" s="859"/>
      <c r="Q111" s="859"/>
      <c r="R111" s="859"/>
      <c r="S111" s="859"/>
      <c r="T111" s="859"/>
      <c r="U111" s="859"/>
      <c r="V111" s="588"/>
      <c r="W111" s="584"/>
      <c r="X111" s="320"/>
    </row>
    <row r="112" spans="1:24" ht="21" customHeight="1" x14ac:dyDescent="0.25">
      <c r="A112" s="591" t="s">
        <v>492</v>
      </c>
      <c r="B112" s="587"/>
      <c r="C112" s="592" t="s">
        <v>411</v>
      </c>
      <c r="D112" s="593">
        <v>547400</v>
      </c>
      <c r="E112" s="621">
        <v>1</v>
      </c>
      <c r="F112" s="625">
        <f t="shared" si="8"/>
        <v>547400</v>
      </c>
      <c r="G112" s="624" t="s">
        <v>510</v>
      </c>
      <c r="H112" s="625"/>
      <c r="I112" s="625"/>
      <c r="J112" s="625"/>
      <c r="K112" s="624"/>
      <c r="L112" s="855"/>
      <c r="M112" s="624" t="s">
        <v>455</v>
      </c>
      <c r="N112" s="859"/>
      <c r="O112" s="859"/>
      <c r="P112" s="859"/>
      <c r="Q112" s="859"/>
      <c r="R112" s="859"/>
      <c r="S112" s="859"/>
      <c r="T112" s="859"/>
      <c r="U112" s="859"/>
      <c r="V112" s="588"/>
      <c r="W112" s="584"/>
      <c r="X112" s="320"/>
    </row>
    <row r="113" spans="1:41" ht="21.75" customHeight="1" x14ac:dyDescent="0.25">
      <c r="A113" s="591" t="s">
        <v>493</v>
      </c>
      <c r="B113" s="587"/>
      <c r="C113" s="592" t="s">
        <v>411</v>
      </c>
      <c r="D113" s="593">
        <v>2500000</v>
      </c>
      <c r="E113" s="621">
        <v>1</v>
      </c>
      <c r="F113" s="625">
        <f t="shared" si="8"/>
        <v>2500000</v>
      </c>
      <c r="G113" s="624" t="s">
        <v>510</v>
      </c>
      <c r="H113" s="625"/>
      <c r="I113" s="625"/>
      <c r="J113" s="625"/>
      <c r="K113" s="624" t="s">
        <v>455</v>
      </c>
      <c r="L113" s="855"/>
      <c r="M113" s="859"/>
      <c r="N113" s="859"/>
      <c r="O113" s="859"/>
      <c r="P113" s="859"/>
      <c r="Q113" s="859"/>
      <c r="R113" s="859"/>
      <c r="S113" s="859"/>
      <c r="T113" s="859"/>
      <c r="U113" s="859"/>
      <c r="V113" s="588"/>
      <c r="W113" s="584"/>
      <c r="X113" s="320"/>
    </row>
    <row r="114" spans="1:41" ht="21.75" customHeight="1" thickBot="1" x14ac:dyDescent="0.3">
      <c r="A114" s="714" t="s">
        <v>494</v>
      </c>
      <c r="B114" s="715"/>
      <c r="C114" s="716" t="s">
        <v>411</v>
      </c>
      <c r="D114" s="717">
        <v>45000</v>
      </c>
      <c r="E114" s="738">
        <v>116</v>
      </c>
      <c r="F114" s="725">
        <f t="shared" si="8"/>
        <v>5220000</v>
      </c>
      <c r="G114" s="659"/>
      <c r="H114" s="732"/>
      <c r="I114" s="732"/>
      <c r="J114" s="732"/>
      <c r="K114" s="860"/>
      <c r="L114" s="861"/>
      <c r="M114" s="624" t="s">
        <v>455</v>
      </c>
      <c r="N114" s="859"/>
      <c r="O114" s="859"/>
      <c r="P114" s="859"/>
      <c r="Q114" s="859"/>
      <c r="R114" s="859"/>
      <c r="S114" s="859"/>
      <c r="T114" s="859"/>
      <c r="U114" s="859"/>
      <c r="V114" s="588"/>
      <c r="W114" s="584"/>
      <c r="X114" s="320"/>
    </row>
    <row r="115" spans="1:41" ht="17.25" customHeight="1" thickBot="1" x14ac:dyDescent="0.3">
      <c r="A115" s="733"/>
      <c r="B115" s="727"/>
      <c r="C115" s="734"/>
      <c r="D115" s="735"/>
      <c r="E115" s="739"/>
      <c r="F115" s="731"/>
      <c r="G115" s="645"/>
      <c r="H115" s="646"/>
      <c r="I115" s="646"/>
      <c r="J115" s="646"/>
      <c r="K115" s="862"/>
      <c r="L115" s="863"/>
      <c r="M115" s="859"/>
      <c r="N115" s="859"/>
      <c r="O115" s="859"/>
      <c r="P115" s="859"/>
      <c r="Q115" s="859"/>
      <c r="R115" s="859"/>
      <c r="S115" s="859"/>
      <c r="T115" s="859"/>
      <c r="U115" s="859"/>
      <c r="V115" s="588"/>
      <c r="W115" s="584"/>
      <c r="X115" s="320"/>
    </row>
    <row r="116" spans="1:41" ht="17.25" customHeight="1" x14ac:dyDescent="0.25">
      <c r="A116" s="683" t="s">
        <v>521</v>
      </c>
      <c r="B116" s="627"/>
      <c r="C116" s="719" t="s">
        <v>410</v>
      </c>
      <c r="D116" s="720"/>
      <c r="E116" s="740"/>
      <c r="F116" s="722">
        <f>+F117*10%</f>
        <v>4000000</v>
      </c>
      <c r="G116" s="723"/>
      <c r="H116" s="630"/>
      <c r="I116" s="630"/>
      <c r="J116" s="630"/>
      <c r="K116" s="864"/>
      <c r="L116" s="865"/>
      <c r="M116" s="859"/>
      <c r="N116" s="624" t="s">
        <v>455</v>
      </c>
      <c r="O116" s="859"/>
      <c r="P116" s="859"/>
      <c r="Q116" s="859"/>
      <c r="R116" s="859"/>
      <c r="S116" s="859"/>
      <c r="T116" s="859"/>
      <c r="U116" s="859"/>
      <c r="V116" s="588"/>
      <c r="W116" s="584"/>
      <c r="X116" s="320"/>
    </row>
    <row r="117" spans="1:41" ht="24" customHeight="1" x14ac:dyDescent="0.25">
      <c r="A117" s="626" t="s">
        <v>504</v>
      </c>
      <c r="B117" s="627"/>
      <c r="C117" s="628"/>
      <c r="D117" s="629">
        <v>30000</v>
      </c>
      <c r="E117" s="741">
        <v>1131</v>
      </c>
      <c r="F117" s="755">
        <v>40000000</v>
      </c>
      <c r="G117" s="630"/>
      <c r="H117" s="589"/>
      <c r="I117" s="589"/>
      <c r="J117" s="589"/>
      <c r="K117" s="859"/>
      <c r="L117" s="855"/>
      <c r="M117" s="859"/>
      <c r="N117" s="624" t="s">
        <v>455</v>
      </c>
      <c r="O117" s="859"/>
      <c r="P117" s="859"/>
      <c r="Q117" s="859"/>
      <c r="R117" s="859"/>
      <c r="S117" s="859"/>
      <c r="T117" s="859"/>
      <c r="U117" s="859"/>
      <c r="V117" s="588"/>
      <c r="W117" s="584"/>
      <c r="X117" s="320"/>
    </row>
    <row r="118" spans="1:41" ht="23.25" customHeight="1" x14ac:dyDescent="0.25">
      <c r="A118" s="658" t="s">
        <v>506</v>
      </c>
      <c r="B118" s="658"/>
      <c r="C118" s="658"/>
      <c r="D118" s="658"/>
      <c r="E118" s="658"/>
      <c r="F118" s="658">
        <f>+SUM(F106:F117)</f>
        <v>58587148</v>
      </c>
      <c r="G118" s="589"/>
      <c r="H118" s="589"/>
      <c r="I118" s="589"/>
      <c r="J118" s="589"/>
      <c r="K118" s="737">
        <f>+F106+F109+F110+F111+F113</f>
        <v>3843000</v>
      </c>
      <c r="L118" s="859"/>
      <c r="M118" s="737">
        <f>+F108+F112+F114</f>
        <v>10744148</v>
      </c>
      <c r="N118" s="737">
        <f>+F117+F116</f>
        <v>44000000</v>
      </c>
      <c r="O118" s="737">
        <f>SUM(K118:N118)</f>
        <v>58587148</v>
      </c>
      <c r="P118" s="859"/>
      <c r="Q118" s="859"/>
      <c r="R118" s="859"/>
      <c r="S118" s="859"/>
      <c r="T118" s="859"/>
      <c r="U118" s="859"/>
      <c r="V118" s="588" t="s">
        <v>498</v>
      </c>
      <c r="W118" s="584"/>
      <c r="X118" s="320" t="s">
        <v>499</v>
      </c>
    </row>
    <row r="119" spans="1:41" ht="21" customHeight="1" x14ac:dyDescent="0.25">
      <c r="A119" s="658" t="s">
        <v>593</v>
      </c>
      <c r="B119" s="658"/>
      <c r="C119" s="658"/>
      <c r="D119" s="875"/>
      <c r="E119" s="875">
        <v>0.19</v>
      </c>
      <c r="F119" s="658">
        <f>+F118*E119</f>
        <v>11131558.120000001</v>
      </c>
      <c r="G119" s="595"/>
      <c r="H119" s="595"/>
      <c r="I119" s="595"/>
      <c r="J119" s="595"/>
      <c r="K119" s="737">
        <f>+K118*E119</f>
        <v>730170</v>
      </c>
      <c r="L119" s="619"/>
      <c r="M119" s="737">
        <f>+M118*E119</f>
        <v>2041388.12</v>
      </c>
      <c r="N119" s="737">
        <f>+N118*E119</f>
        <v>8360000</v>
      </c>
      <c r="O119" s="737">
        <f>SUM(K119:N119)</f>
        <v>11131558.120000001</v>
      </c>
      <c r="P119" s="859"/>
      <c r="Q119" s="859"/>
      <c r="R119" s="859"/>
      <c r="S119" s="859"/>
      <c r="T119" s="859"/>
      <c r="U119" s="859"/>
      <c r="V119" s="588" t="s">
        <v>498</v>
      </c>
      <c r="W119" s="584"/>
      <c r="X119" s="320" t="s">
        <v>499</v>
      </c>
    </row>
    <row r="120" spans="1:41" ht="29.25" customHeight="1" x14ac:dyDescent="0.25">
      <c r="A120" s="658" t="s">
        <v>607</v>
      </c>
      <c r="B120" s="658"/>
      <c r="C120" s="658"/>
      <c r="D120" s="658"/>
      <c r="E120" s="658"/>
      <c r="F120" s="658">
        <f>+F118+F119</f>
        <v>69718706.120000005</v>
      </c>
      <c r="G120" s="604"/>
      <c r="H120" s="604"/>
      <c r="I120" s="604"/>
      <c r="J120" s="604"/>
      <c r="K120" s="737">
        <f>+K118+K119</f>
        <v>4573170</v>
      </c>
      <c r="L120" s="867">
        <f>SUM(L74:L119)</f>
        <v>1174000</v>
      </c>
      <c r="M120" s="737">
        <f>+M118+M119</f>
        <v>12785536.120000001</v>
      </c>
      <c r="N120" s="737">
        <f>+N118+N119</f>
        <v>52360000</v>
      </c>
      <c r="O120" s="737">
        <f>+O118+O119</f>
        <v>69718706.120000005</v>
      </c>
      <c r="P120" s="859"/>
      <c r="Q120" s="859"/>
      <c r="R120" s="859"/>
      <c r="S120" s="859"/>
      <c r="T120" s="859"/>
      <c r="U120" s="859"/>
      <c r="V120" s="605"/>
      <c r="W120" s="606"/>
      <c r="X120" s="607"/>
    </row>
    <row r="121" spans="1:41" s="596" customFormat="1" ht="23.25" customHeight="1" x14ac:dyDescent="0.25">
      <c r="A121" s="658" t="s">
        <v>610</v>
      </c>
      <c r="B121" s="658"/>
      <c r="C121" s="658"/>
      <c r="D121" s="658"/>
      <c r="E121" s="658"/>
      <c r="F121" s="658">
        <f>+F120+F104</f>
        <v>132924009.12</v>
      </c>
      <c r="G121" s="611"/>
      <c r="H121" s="611"/>
      <c r="I121" s="611"/>
      <c r="J121" s="611"/>
      <c r="K121" s="737">
        <f>+K120+F104</f>
        <v>67778473</v>
      </c>
      <c r="L121" s="598"/>
      <c r="M121" s="737"/>
      <c r="N121" s="737"/>
      <c r="O121" s="737"/>
      <c r="P121" s="737"/>
      <c r="Q121" s="737"/>
      <c r="R121" s="737"/>
      <c r="S121" s="737"/>
      <c r="T121" s="737"/>
      <c r="U121" s="737"/>
      <c r="V121" s="614"/>
      <c r="X121" s="615"/>
    </row>
    <row r="122" spans="1:41" s="642" customFormat="1" x14ac:dyDescent="0.25">
      <c r="A122" s="591"/>
      <c r="B122" s="636"/>
      <c r="C122" s="636"/>
      <c r="D122" s="637"/>
      <c r="E122" s="638"/>
      <c r="F122" s="638"/>
      <c r="G122" s="638"/>
      <c r="H122" s="638"/>
      <c r="I122" s="638"/>
      <c r="J122" s="638"/>
      <c r="K122" s="868"/>
      <c r="L122" s="868"/>
      <c r="M122" s="639"/>
      <c r="N122" s="640"/>
      <c r="O122" s="640"/>
      <c r="P122" s="640"/>
      <c r="Q122" s="640"/>
      <c r="R122" s="640"/>
      <c r="S122" s="640"/>
      <c r="T122" s="640"/>
      <c r="U122" s="640"/>
      <c r="V122" s="641"/>
      <c r="X122" s="643"/>
    </row>
    <row r="123" spans="1:41" s="879" customFormat="1" ht="13.5" customHeight="1" x14ac:dyDescent="0.25">
      <c r="A123" s="877"/>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c r="AB123" s="878"/>
      <c r="AC123" s="878"/>
      <c r="AD123" s="878"/>
      <c r="AE123" s="878"/>
      <c r="AF123" s="878"/>
      <c r="AG123" s="878"/>
      <c r="AH123" s="878"/>
      <c r="AI123" s="878"/>
      <c r="AJ123" s="878"/>
      <c r="AK123" s="878"/>
      <c r="AL123" s="878"/>
      <c r="AM123" s="878"/>
      <c r="AN123" s="878"/>
      <c r="AO123" s="878"/>
    </row>
    <row r="124" spans="1:41" ht="121.5" hidden="1" customHeight="1" x14ac:dyDescent="0.25">
      <c r="A124" s="577" t="s">
        <v>459</v>
      </c>
      <c r="B124" s="578"/>
      <c r="C124" s="579" t="s">
        <v>460</v>
      </c>
      <c r="D124" s="684" t="s">
        <v>461</v>
      </c>
      <c r="E124" s="684" t="s">
        <v>462</v>
      </c>
      <c r="F124" s="579" t="s">
        <v>16</v>
      </c>
      <c r="G124" s="633"/>
      <c r="H124" s="633"/>
      <c r="I124" s="633"/>
      <c r="J124" s="633"/>
      <c r="K124" s="856"/>
      <c r="L124" s="856"/>
      <c r="M124" s="856"/>
      <c r="N124" s="856"/>
      <c r="O124" s="856"/>
      <c r="P124" s="856"/>
      <c r="Q124" s="856"/>
      <c r="R124" s="856"/>
      <c r="S124" s="856"/>
      <c r="T124" s="856"/>
      <c r="U124" s="856"/>
      <c r="V124" s="580"/>
    </row>
    <row r="125" spans="1:41" ht="127.5" hidden="1" x14ac:dyDescent="0.25">
      <c r="A125" s="581" t="s">
        <v>463</v>
      </c>
      <c r="B125" s="569">
        <v>2019</v>
      </c>
      <c r="C125" s="570" t="s">
        <v>410</v>
      </c>
      <c r="D125" s="571"/>
      <c r="E125" s="582">
        <v>1</v>
      </c>
      <c r="F125" s="713">
        <f>+SUM(F129:F155)</f>
        <v>55622801.5</v>
      </c>
      <c r="G125" s="622"/>
      <c r="H125" s="622"/>
      <c r="I125" s="622"/>
      <c r="J125" s="622"/>
      <c r="K125" s="854">
        <f>+E125</f>
        <v>1</v>
      </c>
      <c r="L125" s="853">
        <v>1174000</v>
      </c>
      <c r="M125" s="583"/>
      <c r="N125" s="573"/>
      <c r="O125" s="573"/>
      <c r="P125" s="573"/>
      <c r="Q125" s="573"/>
      <c r="R125" s="573"/>
      <c r="S125" s="573"/>
      <c r="T125" s="573"/>
      <c r="U125" s="573"/>
      <c r="V125" s="585" t="s">
        <v>464</v>
      </c>
      <c r="W125" s="584"/>
      <c r="X125" s="320" t="s">
        <v>465</v>
      </c>
    </row>
    <row r="126" spans="1:41" hidden="1" x14ac:dyDescent="0.25">
      <c r="A126" s="688"/>
      <c r="B126" s="569"/>
      <c r="C126" s="570"/>
      <c r="D126" s="571"/>
      <c r="E126" s="582"/>
      <c r="F126" s="632"/>
      <c r="G126" s="622"/>
      <c r="H126" s="622"/>
      <c r="I126" s="622"/>
      <c r="J126" s="622"/>
      <c r="K126" s="854"/>
      <c r="L126" s="853"/>
      <c r="M126" s="583"/>
      <c r="N126" s="573"/>
      <c r="O126" s="573"/>
      <c r="P126" s="573"/>
      <c r="Q126" s="573"/>
      <c r="R126" s="573"/>
      <c r="S126" s="573"/>
      <c r="T126" s="573"/>
      <c r="U126" s="573"/>
      <c r="V126" s="585"/>
      <c r="W126" s="584"/>
      <c r="X126" s="320"/>
    </row>
    <row r="127" spans="1:41" hidden="1" x14ac:dyDescent="0.25">
      <c r="B127" s="569"/>
      <c r="C127" s="570"/>
      <c r="D127" s="571"/>
      <c r="E127" s="582"/>
      <c r="F127" s="632"/>
      <c r="G127" s="622"/>
      <c r="H127" s="622"/>
      <c r="I127" s="622"/>
      <c r="J127" s="622"/>
      <c r="K127" s="854"/>
      <c r="L127" s="853"/>
      <c r="M127" s="583"/>
      <c r="N127" s="573"/>
      <c r="O127" s="573"/>
      <c r="P127" s="573"/>
      <c r="Q127" s="573"/>
      <c r="R127" s="573"/>
      <c r="S127" s="573"/>
      <c r="T127" s="573"/>
      <c r="U127" s="573"/>
      <c r="V127" s="585"/>
      <c r="W127" s="584"/>
      <c r="X127" s="320"/>
    </row>
    <row r="128" spans="1:41" hidden="1" x14ac:dyDescent="0.25">
      <c r="A128" s="581" t="s">
        <v>570</v>
      </c>
      <c r="B128" s="682"/>
      <c r="C128" s="705"/>
      <c r="D128" s="706"/>
      <c r="E128" s="581"/>
      <c r="F128" s="682"/>
      <c r="G128" s="622"/>
      <c r="H128" s="622"/>
      <c r="I128" s="622"/>
      <c r="J128" s="622"/>
      <c r="K128" s="854"/>
      <c r="L128" s="853"/>
      <c r="M128" s="583"/>
      <c r="N128" s="573"/>
      <c r="O128" s="573"/>
      <c r="P128" s="573"/>
      <c r="Q128" s="573"/>
      <c r="R128" s="573"/>
      <c r="S128" s="573"/>
      <c r="T128" s="573"/>
      <c r="U128" s="573"/>
      <c r="V128" s="585"/>
      <c r="W128" s="584"/>
      <c r="X128" s="320"/>
    </row>
    <row r="129" spans="1:24" ht="105" hidden="1" x14ac:dyDescent="0.25">
      <c r="A129" s="692" t="s">
        <v>565</v>
      </c>
      <c r="B129" s="569"/>
      <c r="C129" s="570" t="s">
        <v>571</v>
      </c>
      <c r="D129" s="571">
        <v>5640000</v>
      </c>
      <c r="E129" s="712">
        <v>2</v>
      </c>
      <c r="F129" s="682">
        <f>+E129*D129/2</f>
        <v>5640000</v>
      </c>
      <c r="G129" s="622"/>
      <c r="H129" s="622"/>
      <c r="I129" s="622"/>
      <c r="J129" s="622"/>
      <c r="K129" s="854"/>
      <c r="L129" s="853"/>
      <c r="M129" s="583"/>
      <c r="N129" s="573"/>
      <c r="O129" s="573"/>
      <c r="P129" s="573"/>
      <c r="Q129" s="573"/>
      <c r="R129" s="573"/>
      <c r="S129" s="573"/>
      <c r="T129" s="573"/>
      <c r="U129" s="573"/>
      <c r="V129" s="585"/>
      <c r="W129" s="584"/>
      <c r="X129" s="320"/>
    </row>
    <row r="130" spans="1:24" ht="120" hidden="1" x14ac:dyDescent="0.25">
      <c r="A130" s="692" t="s">
        <v>566</v>
      </c>
      <c r="B130" s="569"/>
      <c r="C130" s="570"/>
      <c r="D130" s="571">
        <v>5640000</v>
      </c>
      <c r="E130" s="712">
        <v>2</v>
      </c>
      <c r="F130" s="682">
        <f t="shared" ref="F130:F154" si="9">+E130*D130/2</f>
        <v>5640000</v>
      </c>
      <c r="G130" s="622"/>
      <c r="H130" s="622"/>
      <c r="I130" s="622"/>
      <c r="J130" s="622"/>
      <c r="K130" s="854"/>
      <c r="L130" s="853"/>
      <c r="M130" s="583"/>
      <c r="N130" s="573"/>
      <c r="O130" s="573"/>
      <c r="P130" s="573"/>
      <c r="Q130" s="573"/>
      <c r="R130" s="573"/>
      <c r="S130" s="573"/>
      <c r="T130" s="573"/>
      <c r="U130" s="573"/>
      <c r="V130" s="585"/>
      <c r="W130" s="584"/>
      <c r="X130" s="320"/>
    </row>
    <row r="131" spans="1:24" ht="90" hidden="1" x14ac:dyDescent="0.25">
      <c r="A131" s="692" t="s">
        <v>567</v>
      </c>
      <c r="B131" s="569"/>
      <c r="C131" s="570"/>
      <c r="D131" s="571">
        <v>4200000</v>
      </c>
      <c r="E131" s="712">
        <v>2</v>
      </c>
      <c r="F131" s="682">
        <f>+E131*D131</f>
        <v>8400000</v>
      </c>
      <c r="G131" s="622"/>
      <c r="H131" s="622"/>
      <c r="I131" s="622"/>
      <c r="J131" s="622"/>
      <c r="K131" s="854"/>
      <c r="L131" s="853"/>
      <c r="M131" s="583"/>
      <c r="N131" s="573"/>
      <c r="O131" s="573"/>
      <c r="P131" s="573"/>
      <c r="Q131" s="573"/>
      <c r="R131" s="573"/>
      <c r="S131" s="573"/>
      <c r="T131" s="573"/>
      <c r="U131" s="573"/>
      <c r="V131" s="585"/>
      <c r="W131" s="584"/>
      <c r="X131" s="320"/>
    </row>
    <row r="132" spans="1:24" hidden="1" x14ac:dyDescent="0.25">
      <c r="A132" s="692" t="s">
        <v>568</v>
      </c>
      <c r="B132" s="569"/>
      <c r="C132" s="570"/>
      <c r="D132" s="571">
        <v>1080000</v>
      </c>
      <c r="E132" s="712">
        <v>4</v>
      </c>
      <c r="F132" s="682">
        <f t="shared" si="9"/>
        <v>2160000</v>
      </c>
      <c r="G132" s="622"/>
      <c r="H132" s="622"/>
      <c r="I132" s="622"/>
      <c r="J132" s="622"/>
      <c r="K132" s="854"/>
      <c r="L132" s="853"/>
      <c r="M132" s="583"/>
      <c r="N132" s="573"/>
      <c r="O132" s="573"/>
      <c r="P132" s="573"/>
      <c r="Q132" s="573"/>
      <c r="R132" s="573"/>
      <c r="S132" s="573"/>
      <c r="T132" s="573"/>
      <c r="U132" s="573"/>
      <c r="V132" s="585"/>
      <c r="W132" s="584"/>
      <c r="X132" s="320"/>
    </row>
    <row r="133" spans="1:24" hidden="1" x14ac:dyDescent="0.25">
      <c r="A133" s="692" t="s">
        <v>569</v>
      </c>
      <c r="B133" s="569"/>
      <c r="C133" s="570"/>
      <c r="D133" s="571">
        <v>480000</v>
      </c>
      <c r="E133" s="712">
        <v>8</v>
      </c>
      <c r="F133" s="682">
        <f t="shared" si="9"/>
        <v>1920000</v>
      </c>
      <c r="G133" s="622"/>
      <c r="H133" s="622"/>
      <c r="I133" s="622"/>
      <c r="J133" s="622"/>
      <c r="K133" s="854"/>
      <c r="L133" s="853"/>
      <c r="M133" s="583"/>
      <c r="N133" s="573"/>
      <c r="O133" s="573"/>
      <c r="P133" s="573"/>
      <c r="Q133" s="573"/>
      <c r="R133" s="573"/>
      <c r="S133" s="573"/>
      <c r="T133" s="573"/>
      <c r="U133" s="573"/>
      <c r="V133" s="585"/>
      <c r="W133" s="584"/>
      <c r="X133" s="320"/>
    </row>
    <row r="134" spans="1:24" hidden="1" x14ac:dyDescent="0.25">
      <c r="A134" s="704" t="s">
        <v>590</v>
      </c>
      <c r="B134" s="682"/>
      <c r="C134" s="705"/>
      <c r="D134" s="706"/>
      <c r="E134" s="712"/>
      <c r="F134" s="682">
        <f t="shared" si="9"/>
        <v>0</v>
      </c>
      <c r="G134" s="622"/>
      <c r="H134" s="622"/>
      <c r="I134" s="622"/>
      <c r="J134" s="622"/>
      <c r="K134" s="854"/>
      <c r="L134" s="853"/>
      <c r="M134" s="583"/>
      <c r="N134" s="573"/>
      <c r="O134" s="573"/>
      <c r="P134" s="573"/>
      <c r="Q134" s="573"/>
      <c r="R134" s="573"/>
      <c r="S134" s="573"/>
      <c r="T134" s="573"/>
      <c r="U134" s="573"/>
      <c r="V134" s="585"/>
      <c r="W134" s="584"/>
      <c r="X134" s="320"/>
    </row>
    <row r="135" spans="1:24" hidden="1" x14ac:dyDescent="0.25">
      <c r="A135" s="692" t="s">
        <v>572</v>
      </c>
      <c r="B135" s="569"/>
      <c r="C135" s="570"/>
      <c r="D135" s="571">
        <v>6360000</v>
      </c>
      <c r="E135" s="712">
        <v>1</v>
      </c>
      <c r="F135" s="682">
        <f t="shared" si="9"/>
        <v>3180000</v>
      </c>
      <c r="G135" s="622"/>
      <c r="H135" s="622"/>
      <c r="I135" s="622"/>
      <c r="J135" s="622"/>
      <c r="K135" s="854"/>
      <c r="L135" s="853"/>
      <c r="M135" s="583"/>
      <c r="N135" s="573"/>
      <c r="O135" s="573"/>
      <c r="P135" s="573"/>
      <c r="Q135" s="573"/>
      <c r="R135" s="573"/>
      <c r="S135" s="573"/>
      <c r="T135" s="573"/>
      <c r="U135" s="573"/>
      <c r="V135" s="585"/>
      <c r="W135" s="584"/>
      <c r="X135" s="320"/>
    </row>
    <row r="136" spans="1:24" hidden="1" x14ac:dyDescent="0.25">
      <c r="A136" s="692" t="s">
        <v>573</v>
      </c>
      <c r="B136" s="569"/>
      <c r="C136" s="570"/>
      <c r="D136" s="571">
        <v>330000</v>
      </c>
      <c r="E136" s="712">
        <v>2</v>
      </c>
      <c r="F136" s="682">
        <f t="shared" si="9"/>
        <v>330000</v>
      </c>
      <c r="G136" s="622"/>
      <c r="H136" s="622"/>
      <c r="I136" s="622"/>
      <c r="J136" s="622"/>
      <c r="K136" s="854"/>
      <c r="L136" s="853"/>
      <c r="M136" s="583"/>
      <c r="N136" s="573"/>
      <c r="O136" s="573"/>
      <c r="P136" s="573"/>
      <c r="Q136" s="573"/>
      <c r="R136" s="573"/>
      <c r="S136" s="573"/>
      <c r="T136" s="573"/>
      <c r="U136" s="573"/>
      <c r="V136" s="585"/>
      <c r="W136" s="584"/>
      <c r="X136" s="320"/>
    </row>
    <row r="137" spans="1:24" hidden="1" x14ac:dyDescent="0.25">
      <c r="A137" s="692" t="s">
        <v>574</v>
      </c>
      <c r="B137" s="569"/>
      <c r="C137" s="570"/>
      <c r="D137" s="571">
        <v>493200</v>
      </c>
      <c r="E137" s="712">
        <v>1</v>
      </c>
      <c r="F137" s="682">
        <f t="shared" si="9"/>
        <v>246600</v>
      </c>
      <c r="G137" s="622"/>
      <c r="H137" s="622"/>
      <c r="I137" s="622"/>
      <c r="J137" s="622"/>
      <c r="K137" s="854"/>
      <c r="L137" s="853"/>
      <c r="M137" s="583"/>
      <c r="N137" s="573"/>
      <c r="O137" s="573"/>
      <c r="P137" s="573"/>
      <c r="Q137" s="573"/>
      <c r="R137" s="573"/>
      <c r="S137" s="573"/>
      <c r="T137" s="573"/>
      <c r="U137" s="573"/>
      <c r="V137" s="585"/>
      <c r="W137" s="584"/>
      <c r="X137" s="320"/>
    </row>
    <row r="138" spans="1:24" hidden="1" x14ac:dyDescent="0.25">
      <c r="A138" s="692" t="s">
        <v>575</v>
      </c>
      <c r="B138" s="569"/>
      <c r="C138" s="570"/>
      <c r="D138" s="571">
        <v>2666000</v>
      </c>
      <c r="E138" s="712">
        <v>1</v>
      </c>
      <c r="F138" s="682">
        <f t="shared" si="9"/>
        <v>1333000</v>
      </c>
      <c r="G138" s="622"/>
      <c r="H138" s="622"/>
      <c r="I138" s="622"/>
      <c r="J138" s="622"/>
      <c r="K138" s="854"/>
      <c r="L138" s="853"/>
      <c r="M138" s="583"/>
      <c r="N138" s="573"/>
      <c r="O138" s="573"/>
      <c r="P138" s="573"/>
      <c r="Q138" s="573"/>
      <c r="R138" s="573"/>
      <c r="S138" s="573"/>
      <c r="T138" s="573"/>
      <c r="U138" s="573"/>
      <c r="V138" s="585"/>
      <c r="W138" s="584"/>
      <c r="X138" s="320"/>
    </row>
    <row r="139" spans="1:24" ht="30" hidden="1" x14ac:dyDescent="0.25">
      <c r="A139" s="692" t="s">
        <v>576</v>
      </c>
      <c r="B139" s="569"/>
      <c r="C139" s="570"/>
      <c r="D139" s="571">
        <v>2564500</v>
      </c>
      <c r="E139" s="712">
        <v>1</v>
      </c>
      <c r="F139" s="682">
        <f t="shared" si="9"/>
        <v>1282250</v>
      </c>
      <c r="G139" s="622"/>
      <c r="H139" s="622"/>
      <c r="I139" s="622"/>
      <c r="J139" s="622"/>
      <c r="K139" s="854"/>
      <c r="L139" s="853"/>
      <c r="M139" s="583"/>
      <c r="N139" s="573"/>
      <c r="O139" s="573"/>
      <c r="P139" s="573"/>
      <c r="Q139" s="573"/>
      <c r="R139" s="573"/>
      <c r="S139" s="573"/>
      <c r="T139" s="573"/>
      <c r="U139" s="573"/>
      <c r="V139" s="585"/>
      <c r="W139" s="584"/>
      <c r="X139" s="320"/>
    </row>
    <row r="140" spans="1:24" ht="30" hidden="1" x14ac:dyDescent="0.25">
      <c r="A140" s="692" t="s">
        <v>577</v>
      </c>
      <c r="B140" s="569"/>
      <c r="C140" s="570"/>
      <c r="D140" s="571">
        <v>11000</v>
      </c>
      <c r="E140" s="712">
        <v>500</v>
      </c>
      <c r="F140" s="682">
        <f t="shared" si="9"/>
        <v>2750000</v>
      </c>
      <c r="G140" s="622"/>
      <c r="H140" s="622"/>
      <c r="I140" s="622"/>
      <c r="J140" s="622"/>
      <c r="K140" s="854"/>
      <c r="L140" s="853"/>
      <c r="M140" s="583"/>
      <c r="N140" s="573"/>
      <c r="O140" s="573"/>
      <c r="P140" s="573"/>
      <c r="Q140" s="573"/>
      <c r="R140" s="573"/>
      <c r="S140" s="573"/>
      <c r="T140" s="573"/>
      <c r="U140" s="573"/>
      <c r="V140" s="585"/>
      <c r="W140" s="584"/>
      <c r="X140" s="320"/>
    </row>
    <row r="141" spans="1:24" ht="30" hidden="1" x14ac:dyDescent="0.25">
      <c r="A141" s="692" t="s">
        <v>578</v>
      </c>
      <c r="B141" s="569"/>
      <c r="C141" s="570"/>
      <c r="D141" s="571">
        <v>4025000</v>
      </c>
      <c r="E141" s="712">
        <v>1</v>
      </c>
      <c r="F141" s="682">
        <f t="shared" si="9"/>
        <v>2012500</v>
      </c>
      <c r="G141" s="622"/>
      <c r="H141" s="622"/>
      <c r="I141" s="622"/>
      <c r="J141" s="622"/>
      <c r="K141" s="854"/>
      <c r="L141" s="853"/>
      <c r="M141" s="583"/>
      <c r="N141" s="573"/>
      <c r="O141" s="573"/>
      <c r="P141" s="573"/>
      <c r="Q141" s="573"/>
      <c r="R141" s="573"/>
      <c r="S141" s="573"/>
      <c r="T141" s="573"/>
      <c r="U141" s="573"/>
      <c r="V141" s="585"/>
      <c r="W141" s="584"/>
      <c r="X141" s="320"/>
    </row>
    <row r="142" spans="1:24" hidden="1" x14ac:dyDescent="0.25">
      <c r="A142" s="704" t="s">
        <v>591</v>
      </c>
      <c r="B142" s="682"/>
      <c r="C142" s="705"/>
      <c r="D142" s="706"/>
      <c r="E142" s="712"/>
      <c r="F142" s="682">
        <f t="shared" si="9"/>
        <v>0</v>
      </c>
      <c r="G142" s="622"/>
      <c r="H142" s="622"/>
      <c r="I142" s="622"/>
      <c r="J142" s="622"/>
      <c r="K142" s="854"/>
      <c r="L142" s="853"/>
      <c r="M142" s="583"/>
      <c r="N142" s="573"/>
      <c r="O142" s="573"/>
      <c r="P142" s="573"/>
      <c r="Q142" s="573"/>
      <c r="R142" s="573"/>
      <c r="S142" s="573"/>
      <c r="T142" s="573"/>
      <c r="U142" s="573"/>
      <c r="V142" s="585"/>
      <c r="W142" s="584"/>
      <c r="X142" s="320"/>
    </row>
    <row r="143" spans="1:24" ht="30" hidden="1" x14ac:dyDescent="0.25">
      <c r="A143" s="692" t="s">
        <v>579</v>
      </c>
      <c r="B143" s="569"/>
      <c r="C143" s="570"/>
      <c r="D143" s="571">
        <v>3450000</v>
      </c>
      <c r="E143" s="712">
        <v>2</v>
      </c>
      <c r="F143" s="682">
        <f t="shared" si="9"/>
        <v>3450000</v>
      </c>
      <c r="G143" s="622"/>
      <c r="H143" s="622"/>
      <c r="I143" s="622"/>
      <c r="J143" s="622"/>
      <c r="K143" s="854"/>
      <c r="L143" s="853"/>
      <c r="M143" s="583"/>
      <c r="N143" s="573"/>
      <c r="O143" s="573"/>
      <c r="P143" s="573"/>
      <c r="Q143" s="573"/>
      <c r="R143" s="573"/>
      <c r="S143" s="573"/>
      <c r="T143" s="573"/>
      <c r="U143" s="573"/>
      <c r="V143" s="585"/>
      <c r="W143" s="584"/>
      <c r="X143" s="320"/>
    </row>
    <row r="144" spans="1:24" ht="30" hidden="1" x14ac:dyDescent="0.25">
      <c r="A144" s="692" t="s">
        <v>580</v>
      </c>
      <c r="B144" s="569"/>
      <c r="C144" s="570"/>
      <c r="D144" s="571">
        <v>805000</v>
      </c>
      <c r="E144" s="712">
        <v>1</v>
      </c>
      <c r="F144" s="682">
        <f t="shared" si="9"/>
        <v>402500</v>
      </c>
      <c r="G144" s="622"/>
      <c r="H144" s="622"/>
      <c r="I144" s="622"/>
      <c r="J144" s="622"/>
      <c r="K144" s="854"/>
      <c r="L144" s="853"/>
      <c r="M144" s="583"/>
      <c r="N144" s="573"/>
      <c r="O144" s="573"/>
      <c r="P144" s="573"/>
      <c r="Q144" s="573"/>
      <c r="R144" s="573"/>
      <c r="S144" s="573"/>
      <c r="T144" s="573"/>
      <c r="U144" s="573"/>
      <c r="V144" s="585"/>
      <c r="W144" s="584"/>
      <c r="X144" s="320"/>
    </row>
    <row r="145" spans="1:24" hidden="1" x14ac:dyDescent="0.25">
      <c r="A145" s="692" t="s">
        <v>581</v>
      </c>
      <c r="B145" s="569"/>
      <c r="C145" s="570"/>
      <c r="D145" s="571">
        <v>735000</v>
      </c>
      <c r="E145" s="712">
        <v>2</v>
      </c>
      <c r="F145" s="682">
        <f t="shared" si="9"/>
        <v>735000</v>
      </c>
      <c r="G145" s="622"/>
      <c r="H145" s="622"/>
      <c r="I145" s="622"/>
      <c r="J145" s="622"/>
      <c r="K145" s="854"/>
      <c r="L145" s="853"/>
      <c r="M145" s="583"/>
      <c r="N145" s="573"/>
      <c r="O145" s="573"/>
      <c r="P145" s="573"/>
      <c r="Q145" s="573"/>
      <c r="R145" s="573"/>
      <c r="S145" s="573"/>
      <c r="T145" s="573"/>
      <c r="U145" s="573"/>
      <c r="V145" s="585"/>
      <c r="W145" s="584"/>
      <c r="X145" s="320"/>
    </row>
    <row r="146" spans="1:24" hidden="1" x14ac:dyDescent="0.25">
      <c r="A146" s="704" t="s">
        <v>592</v>
      </c>
      <c r="B146" s="682"/>
      <c r="C146" s="705"/>
      <c r="D146" s="706"/>
      <c r="E146" s="712"/>
      <c r="F146" s="682">
        <f t="shared" si="9"/>
        <v>0</v>
      </c>
      <c r="G146" s="622"/>
      <c r="H146" s="622"/>
      <c r="I146" s="622"/>
      <c r="J146" s="622"/>
      <c r="K146" s="854"/>
      <c r="L146" s="853"/>
      <c r="M146" s="583"/>
      <c r="N146" s="573"/>
      <c r="O146" s="573"/>
      <c r="P146" s="573"/>
      <c r="Q146" s="573"/>
      <c r="R146" s="573"/>
      <c r="S146" s="573"/>
      <c r="T146" s="573"/>
      <c r="U146" s="573"/>
      <c r="V146" s="585"/>
      <c r="W146" s="584"/>
      <c r="X146" s="320"/>
    </row>
    <row r="147" spans="1:24" hidden="1" x14ac:dyDescent="0.25">
      <c r="A147" s="692" t="s">
        <v>582</v>
      </c>
      <c r="B147" s="569"/>
      <c r="C147" s="570"/>
      <c r="D147" s="571">
        <v>475000</v>
      </c>
      <c r="E147" s="712">
        <v>4</v>
      </c>
      <c r="F147" s="682">
        <f t="shared" si="9"/>
        <v>950000</v>
      </c>
      <c r="G147" s="622"/>
      <c r="H147" s="622"/>
      <c r="I147" s="622"/>
      <c r="J147" s="622"/>
      <c r="K147" s="854"/>
      <c r="L147" s="853"/>
      <c r="M147" s="583"/>
      <c r="N147" s="573"/>
      <c r="O147" s="573"/>
      <c r="P147" s="573"/>
      <c r="Q147" s="573"/>
      <c r="R147" s="573"/>
      <c r="S147" s="573"/>
      <c r="T147" s="573"/>
      <c r="U147" s="573"/>
      <c r="V147" s="585"/>
      <c r="W147" s="584"/>
      <c r="X147" s="320"/>
    </row>
    <row r="148" spans="1:24" hidden="1" x14ac:dyDescent="0.25">
      <c r="A148" s="692" t="s">
        <v>583</v>
      </c>
      <c r="B148" s="569"/>
      <c r="C148" s="570"/>
      <c r="D148" s="571">
        <v>6000</v>
      </c>
      <c r="E148" s="712">
        <v>135</v>
      </c>
      <c r="F148" s="682">
        <f t="shared" si="9"/>
        <v>405000</v>
      </c>
      <c r="G148" s="622"/>
      <c r="H148" s="622"/>
      <c r="I148" s="622"/>
      <c r="J148" s="622"/>
      <c r="K148" s="854"/>
      <c r="L148" s="853"/>
      <c r="M148" s="583"/>
      <c r="N148" s="573"/>
      <c r="O148" s="573"/>
      <c r="P148" s="573"/>
      <c r="Q148" s="573"/>
      <c r="R148" s="573"/>
      <c r="S148" s="573"/>
      <c r="T148" s="573"/>
      <c r="U148" s="573"/>
      <c r="V148" s="585"/>
      <c r="W148" s="584"/>
      <c r="X148" s="320"/>
    </row>
    <row r="149" spans="1:24" hidden="1" x14ac:dyDescent="0.25">
      <c r="A149" s="692" t="s">
        <v>584</v>
      </c>
      <c r="B149" s="569"/>
      <c r="C149" s="570"/>
      <c r="D149" s="571">
        <v>2100</v>
      </c>
      <c r="E149" s="712">
        <v>175</v>
      </c>
      <c r="F149" s="682">
        <f t="shared" si="9"/>
        <v>183750</v>
      </c>
      <c r="G149" s="622"/>
      <c r="H149" s="622"/>
      <c r="I149" s="622"/>
      <c r="J149" s="622"/>
      <c r="K149" s="854"/>
      <c r="L149" s="853"/>
      <c r="M149" s="583"/>
      <c r="N149" s="573"/>
      <c r="O149" s="573"/>
      <c r="P149" s="573"/>
      <c r="Q149" s="573"/>
      <c r="R149" s="573"/>
      <c r="S149" s="573"/>
      <c r="T149" s="573"/>
      <c r="U149" s="573"/>
      <c r="V149" s="585"/>
      <c r="W149" s="584"/>
      <c r="X149" s="320"/>
    </row>
    <row r="150" spans="1:24" hidden="1" x14ac:dyDescent="0.25">
      <c r="A150" s="692" t="s">
        <v>585</v>
      </c>
      <c r="B150" s="569"/>
      <c r="C150" s="570"/>
      <c r="D150" s="571">
        <v>5500</v>
      </c>
      <c r="E150" s="712">
        <v>35</v>
      </c>
      <c r="F150" s="682">
        <f t="shared" si="9"/>
        <v>96250</v>
      </c>
      <c r="G150" s="622"/>
      <c r="H150" s="622"/>
      <c r="I150" s="622"/>
      <c r="J150" s="622"/>
      <c r="K150" s="854"/>
      <c r="L150" s="853"/>
      <c r="M150" s="583"/>
      <c r="N150" s="573"/>
      <c r="O150" s="573"/>
      <c r="P150" s="573"/>
      <c r="Q150" s="573"/>
      <c r="R150" s="573"/>
      <c r="S150" s="573"/>
      <c r="T150" s="573"/>
      <c r="U150" s="573"/>
      <c r="V150" s="585"/>
      <c r="W150" s="584"/>
      <c r="X150" s="320"/>
    </row>
    <row r="151" spans="1:24" hidden="1" x14ac:dyDescent="0.25">
      <c r="A151" s="692" t="s">
        <v>586</v>
      </c>
      <c r="B151" s="569"/>
      <c r="C151" s="570"/>
      <c r="D151" s="571">
        <v>1500000</v>
      </c>
      <c r="E151" s="712">
        <v>2</v>
      </c>
      <c r="F151" s="682">
        <f t="shared" si="9"/>
        <v>1500000</v>
      </c>
      <c r="G151" s="622"/>
      <c r="H151" s="622"/>
      <c r="I151" s="622"/>
      <c r="J151" s="622"/>
      <c r="K151" s="854"/>
      <c r="L151" s="853"/>
      <c r="M151" s="583"/>
      <c r="N151" s="573"/>
      <c r="O151" s="573"/>
      <c r="P151" s="573"/>
      <c r="Q151" s="573"/>
      <c r="R151" s="573"/>
      <c r="S151" s="573"/>
      <c r="T151" s="573"/>
      <c r="U151" s="573"/>
      <c r="V151" s="585"/>
      <c r="W151" s="584"/>
      <c r="X151" s="320"/>
    </row>
    <row r="152" spans="1:24" hidden="1" x14ac:dyDescent="0.25">
      <c r="A152" s="693" t="s">
        <v>587</v>
      </c>
      <c r="B152" s="694"/>
      <c r="C152" s="695"/>
      <c r="D152" s="696">
        <v>250000</v>
      </c>
      <c r="E152" s="736">
        <v>1</v>
      </c>
      <c r="F152" s="682">
        <f t="shared" si="9"/>
        <v>125000</v>
      </c>
      <c r="G152" s="622"/>
      <c r="H152" s="622"/>
      <c r="I152" s="622"/>
      <c r="J152" s="622"/>
      <c r="K152" s="854"/>
      <c r="L152" s="853"/>
      <c r="M152" s="583"/>
      <c r="N152" s="573"/>
      <c r="O152" s="573"/>
      <c r="P152" s="573"/>
      <c r="Q152" s="573"/>
      <c r="R152" s="573"/>
      <c r="S152" s="573"/>
      <c r="T152" s="573"/>
      <c r="U152" s="573"/>
      <c r="V152" s="585"/>
      <c r="W152" s="584"/>
      <c r="X152" s="320"/>
    </row>
    <row r="153" spans="1:24" hidden="1" x14ac:dyDescent="0.25">
      <c r="A153" s="704" t="s">
        <v>589</v>
      </c>
      <c r="B153" s="682"/>
      <c r="C153" s="682"/>
      <c r="D153" s="711"/>
      <c r="E153" s="712"/>
      <c r="F153" s="682">
        <f t="shared" si="9"/>
        <v>0</v>
      </c>
      <c r="G153" s="622"/>
      <c r="H153" s="622"/>
      <c r="I153" s="622"/>
      <c r="J153" s="622"/>
      <c r="K153" s="854"/>
      <c r="L153" s="853"/>
      <c r="M153" s="583"/>
      <c r="N153" s="573"/>
      <c r="O153" s="573"/>
      <c r="P153" s="573"/>
      <c r="Q153" s="573"/>
      <c r="R153" s="573"/>
      <c r="S153" s="573"/>
      <c r="T153" s="573"/>
      <c r="U153" s="573"/>
      <c r="V153" s="585"/>
      <c r="W153" s="584"/>
      <c r="X153" s="320"/>
    </row>
    <row r="154" spans="1:24" hidden="1" x14ac:dyDescent="0.25">
      <c r="A154" s="692" t="s">
        <v>588</v>
      </c>
      <c r="B154" s="569"/>
      <c r="C154" s="575"/>
      <c r="D154" s="703">
        <v>8000000</v>
      </c>
      <c r="E154" s="712">
        <v>1</v>
      </c>
      <c r="F154" s="682">
        <f t="shared" si="9"/>
        <v>4000000</v>
      </c>
      <c r="G154" s="622"/>
      <c r="H154" s="622"/>
      <c r="I154" s="622"/>
      <c r="J154" s="622"/>
      <c r="K154" s="854"/>
      <c r="L154" s="853"/>
      <c r="M154" s="583"/>
      <c r="N154" s="573"/>
      <c r="O154" s="573"/>
      <c r="P154" s="573"/>
      <c r="Q154" s="573"/>
      <c r="R154" s="573"/>
      <c r="S154" s="573"/>
      <c r="T154" s="573"/>
      <c r="U154" s="573"/>
      <c r="V154" s="585"/>
      <c r="W154" s="584"/>
      <c r="X154" s="320"/>
    </row>
    <row r="155" spans="1:24" ht="27" hidden="1" customHeight="1" thickBot="1" x14ac:dyDescent="0.3">
      <c r="A155" s="746" t="s">
        <v>594</v>
      </c>
      <c r="B155" s="747"/>
      <c r="C155" s="748"/>
      <c r="D155" s="749">
        <v>0.19</v>
      </c>
      <c r="E155" s="748"/>
      <c r="F155" s="748">
        <f>+SUM(F129:F154)*19%</f>
        <v>8880951.5</v>
      </c>
      <c r="G155" s="748"/>
      <c r="H155" s="748"/>
      <c r="I155" s="724"/>
      <c r="J155" s="724"/>
      <c r="K155" s="1347" t="s">
        <v>467</v>
      </c>
      <c r="L155" s="1348"/>
      <c r="M155" s="1348"/>
      <c r="N155" s="1348"/>
      <c r="O155" s="1348"/>
      <c r="P155" s="1348"/>
      <c r="Q155" s="1348"/>
      <c r="R155" s="1348"/>
      <c r="S155" s="1348"/>
      <c r="T155" s="1348"/>
      <c r="U155" s="1348"/>
      <c r="V155" s="585"/>
      <c r="W155" s="584"/>
      <c r="X155" s="320"/>
    </row>
    <row r="156" spans="1:24" ht="27" hidden="1" customHeight="1" x14ac:dyDescent="0.25">
      <c r="A156" s="742"/>
      <c r="B156" s="743"/>
      <c r="C156" s="744"/>
      <c r="D156" s="745"/>
      <c r="E156" s="744"/>
      <c r="F156" s="700"/>
      <c r="G156" s="700"/>
      <c r="H156" s="700"/>
      <c r="I156" s="700"/>
      <c r="J156" s="700"/>
      <c r="K156" s="1348" t="s">
        <v>468</v>
      </c>
      <c r="L156" s="1348"/>
      <c r="M156" s="1348"/>
      <c r="N156" s="1348"/>
      <c r="O156" s="1348"/>
      <c r="P156" s="1348"/>
      <c r="Q156" s="1348"/>
      <c r="R156" s="1348"/>
      <c r="S156" s="1348"/>
      <c r="T156" s="1348"/>
      <c r="U156" s="1348"/>
      <c r="V156" s="585"/>
      <c r="W156" s="584"/>
      <c r="X156" s="320"/>
    </row>
    <row r="157" spans="1:24" ht="27" hidden="1" customHeight="1" x14ac:dyDescent="0.25">
      <c r="A157" s="1347" t="s">
        <v>466</v>
      </c>
      <c r="B157" s="1347"/>
      <c r="C157" s="1347"/>
      <c r="D157" s="1347"/>
      <c r="E157" s="1347"/>
      <c r="F157" s="586"/>
      <c r="G157" s="586"/>
      <c r="H157" s="586"/>
      <c r="I157" s="754"/>
      <c r="J157" s="754"/>
      <c r="K157" s="854" t="s">
        <v>470</v>
      </c>
      <c r="L157" s="855"/>
      <c r="M157" s="583" t="s">
        <v>471</v>
      </c>
      <c r="N157" s="583" t="s">
        <v>472</v>
      </c>
      <c r="O157" s="583" t="s">
        <v>473</v>
      </c>
      <c r="P157" s="583" t="s">
        <v>474</v>
      </c>
      <c r="Q157" s="583" t="s">
        <v>475</v>
      </c>
      <c r="R157" s="583" t="s">
        <v>476</v>
      </c>
      <c r="S157" s="583" t="s">
        <v>477</v>
      </c>
      <c r="T157" s="583" t="s">
        <v>478</v>
      </c>
      <c r="U157" s="583" t="s">
        <v>479</v>
      </c>
      <c r="V157" s="585"/>
      <c r="W157" s="584"/>
      <c r="X157" s="320"/>
    </row>
    <row r="158" spans="1:24" ht="30" hidden="1" x14ac:dyDescent="0.25">
      <c r="A158" s="584" t="s">
        <v>469</v>
      </c>
      <c r="B158" s="587">
        <v>2020</v>
      </c>
      <c r="C158" s="570" t="s">
        <v>411</v>
      </c>
      <c r="D158" s="571">
        <v>625000</v>
      </c>
      <c r="E158" s="634">
        <v>1</v>
      </c>
      <c r="F158" s="625">
        <f t="shared" ref="F158:F169" si="10">+E158*D158</f>
        <v>625000</v>
      </c>
      <c r="G158" s="624" t="s">
        <v>510</v>
      </c>
      <c r="H158" s="634"/>
      <c r="I158" s="634"/>
      <c r="J158" s="634"/>
      <c r="K158" s="590"/>
      <c r="L158" s="590"/>
      <c r="M158" s="590"/>
      <c r="N158" s="590"/>
      <c r="O158" s="590"/>
      <c r="P158" s="590"/>
      <c r="Q158" s="590"/>
      <c r="R158" s="590"/>
      <c r="S158" s="590"/>
      <c r="T158" s="590"/>
      <c r="U158" s="590"/>
      <c r="V158" s="588" t="s">
        <v>480</v>
      </c>
      <c r="W158" s="584"/>
      <c r="X158" s="320" t="s">
        <v>481</v>
      </c>
    </row>
    <row r="159" spans="1:24" ht="45" hidden="1" x14ac:dyDescent="0.25">
      <c r="A159" s="584" t="s">
        <v>482</v>
      </c>
      <c r="B159" s="587">
        <v>2020</v>
      </c>
      <c r="C159" s="570" t="s">
        <v>411</v>
      </c>
      <c r="D159" s="571">
        <v>3450000</v>
      </c>
      <c r="E159" s="589">
        <v>1</v>
      </c>
      <c r="F159" s="625">
        <f t="shared" si="10"/>
        <v>3450000</v>
      </c>
      <c r="G159" s="624" t="s">
        <v>510</v>
      </c>
      <c r="H159" s="634"/>
      <c r="I159" s="634"/>
      <c r="J159" s="634"/>
      <c r="K159" s="624" t="s">
        <v>510</v>
      </c>
      <c r="L159" s="855"/>
      <c r="M159" s="590"/>
      <c r="N159" s="590"/>
      <c r="O159" s="590"/>
      <c r="P159" s="590"/>
      <c r="Q159" s="590"/>
      <c r="R159" s="590"/>
      <c r="S159" s="590"/>
      <c r="T159" s="590"/>
      <c r="U159" s="590"/>
      <c r="V159" s="588" t="s">
        <v>483</v>
      </c>
      <c r="W159" s="584"/>
      <c r="X159" s="320" t="s">
        <v>484</v>
      </c>
    </row>
    <row r="160" spans="1:24" ht="63.75" hidden="1" x14ac:dyDescent="0.25">
      <c r="A160" s="591" t="s">
        <v>485</v>
      </c>
      <c r="B160" s="587">
        <v>2021</v>
      </c>
      <c r="C160" s="592" t="s">
        <v>486</v>
      </c>
      <c r="D160" s="593">
        <v>19068</v>
      </c>
      <c r="E160" s="589">
        <v>261</v>
      </c>
      <c r="F160" s="625">
        <f t="shared" si="10"/>
        <v>4976748</v>
      </c>
      <c r="G160" s="624" t="s">
        <v>510</v>
      </c>
      <c r="H160" s="625">
        <f>+F160*4.5%+F160</f>
        <v>5200701.66</v>
      </c>
      <c r="I160" s="623"/>
      <c r="J160" s="623"/>
      <c r="K160" s="624" t="s">
        <v>510</v>
      </c>
      <c r="L160" s="855"/>
      <c r="M160" s="590"/>
      <c r="N160" s="590"/>
      <c r="O160" s="590"/>
      <c r="P160" s="590"/>
      <c r="Q160" s="590"/>
      <c r="R160" s="590"/>
      <c r="S160" s="590"/>
      <c r="T160" s="590"/>
      <c r="U160" s="590"/>
      <c r="V160" s="588" t="s">
        <v>487</v>
      </c>
      <c r="W160" s="584"/>
      <c r="X160" s="320" t="s">
        <v>488</v>
      </c>
    </row>
    <row r="161" spans="1:24" ht="45.75" hidden="1" customHeight="1" x14ac:dyDescent="0.25">
      <c r="A161" s="591" t="s">
        <v>489</v>
      </c>
      <c r="B161" s="587"/>
      <c r="C161" s="592" t="s">
        <v>411</v>
      </c>
      <c r="D161" s="593">
        <v>450000</v>
      </c>
      <c r="E161" s="589">
        <v>1</v>
      </c>
      <c r="F161" s="625">
        <f t="shared" si="10"/>
        <v>450000</v>
      </c>
      <c r="G161" s="624" t="s">
        <v>510</v>
      </c>
      <c r="H161" s="623"/>
      <c r="I161" s="623"/>
      <c r="J161" s="623"/>
      <c r="K161" s="624" t="s">
        <v>510</v>
      </c>
      <c r="L161" s="855"/>
      <c r="M161" s="590"/>
      <c r="N161" s="590"/>
      <c r="O161" s="590"/>
      <c r="P161" s="590"/>
      <c r="Q161" s="590"/>
      <c r="R161" s="590"/>
      <c r="S161" s="590"/>
      <c r="T161" s="590"/>
      <c r="U161" s="590"/>
      <c r="V161" s="588"/>
      <c r="W161" s="584"/>
      <c r="X161" s="320"/>
    </row>
    <row r="162" spans="1:24" ht="27.75" hidden="1" customHeight="1" x14ac:dyDescent="0.25">
      <c r="A162" s="591" t="s">
        <v>490</v>
      </c>
      <c r="B162" s="587"/>
      <c r="C162" s="592" t="s">
        <v>411</v>
      </c>
      <c r="D162" s="593">
        <v>134000</v>
      </c>
      <c r="E162" s="589">
        <v>1</v>
      </c>
      <c r="F162" s="625">
        <f t="shared" si="10"/>
        <v>134000</v>
      </c>
      <c r="G162" s="624" t="s">
        <v>510</v>
      </c>
      <c r="H162" s="623"/>
      <c r="I162" s="623"/>
      <c r="J162" s="623"/>
      <c r="K162" s="624" t="s">
        <v>510</v>
      </c>
      <c r="L162" s="855"/>
      <c r="M162" s="590"/>
      <c r="N162" s="590"/>
      <c r="O162" s="590"/>
      <c r="P162" s="590"/>
      <c r="Q162" s="590"/>
      <c r="R162" s="590"/>
      <c r="S162" s="590"/>
      <c r="T162" s="590"/>
      <c r="U162" s="590"/>
      <c r="V162" s="588"/>
      <c r="W162" s="584"/>
      <c r="X162" s="320"/>
    </row>
    <row r="163" spans="1:24" ht="24.75" hidden="1" customHeight="1" x14ac:dyDescent="0.25">
      <c r="A163" s="591" t="s">
        <v>491</v>
      </c>
      <c r="B163" s="587"/>
      <c r="C163" s="592" t="s">
        <v>411</v>
      </c>
      <c r="D163" s="593">
        <v>134000</v>
      </c>
      <c r="E163" s="589">
        <v>1</v>
      </c>
      <c r="F163" s="625">
        <f t="shared" si="10"/>
        <v>134000</v>
      </c>
      <c r="G163" s="624" t="s">
        <v>510</v>
      </c>
      <c r="H163" s="623"/>
      <c r="I163" s="623"/>
      <c r="J163" s="623"/>
      <c r="K163" s="624" t="s">
        <v>510</v>
      </c>
      <c r="L163" s="855"/>
      <c r="M163" s="590"/>
      <c r="N163" s="590"/>
      <c r="O163" s="590"/>
      <c r="P163" s="590"/>
      <c r="Q163" s="590"/>
      <c r="R163" s="590"/>
      <c r="S163" s="590"/>
      <c r="T163" s="590"/>
      <c r="U163" s="590"/>
      <c r="V163" s="588"/>
      <c r="W163" s="584"/>
      <c r="X163" s="320"/>
    </row>
    <row r="164" spans="1:24" ht="24.75" hidden="1" customHeight="1" x14ac:dyDescent="0.25">
      <c r="A164" s="591" t="s">
        <v>492</v>
      </c>
      <c r="B164" s="587"/>
      <c r="C164" s="592" t="s">
        <v>411</v>
      </c>
      <c r="D164" s="593">
        <v>547400</v>
      </c>
      <c r="E164" s="589">
        <v>1</v>
      </c>
      <c r="F164" s="625">
        <f t="shared" si="10"/>
        <v>547400</v>
      </c>
      <c r="G164" s="624" t="s">
        <v>510</v>
      </c>
      <c r="H164" s="623"/>
      <c r="I164" s="623"/>
      <c r="J164" s="623"/>
      <c r="K164" s="624" t="s">
        <v>510</v>
      </c>
      <c r="L164" s="855"/>
      <c r="M164" s="590"/>
      <c r="N164" s="590"/>
      <c r="O164" s="590"/>
      <c r="P164" s="590"/>
      <c r="Q164" s="590"/>
      <c r="R164" s="590"/>
      <c r="S164" s="590"/>
      <c r="T164" s="590"/>
      <c r="U164" s="590"/>
      <c r="V164" s="588"/>
      <c r="W164" s="584"/>
      <c r="X164" s="320"/>
    </row>
    <row r="165" spans="1:24" ht="21" hidden="1" customHeight="1" x14ac:dyDescent="0.25">
      <c r="A165" s="591" t="s">
        <v>493</v>
      </c>
      <c r="B165" s="587"/>
      <c r="C165" s="592" t="s">
        <v>411</v>
      </c>
      <c r="D165" s="593">
        <v>2500000</v>
      </c>
      <c r="E165" s="589">
        <v>1</v>
      </c>
      <c r="F165" s="625">
        <f t="shared" si="10"/>
        <v>2500000</v>
      </c>
      <c r="G165" s="624" t="s">
        <v>510</v>
      </c>
      <c r="H165" s="623"/>
      <c r="I165" s="623"/>
      <c r="J165" s="623"/>
      <c r="K165" s="624" t="s">
        <v>510</v>
      </c>
      <c r="L165" s="855"/>
      <c r="M165" s="590"/>
      <c r="N165" s="590"/>
      <c r="O165" s="590"/>
      <c r="P165" s="590"/>
      <c r="Q165" s="590"/>
      <c r="R165" s="590"/>
      <c r="S165" s="590"/>
      <c r="T165" s="590"/>
      <c r="U165" s="590"/>
      <c r="V165" s="588"/>
      <c r="W165" s="584"/>
      <c r="X165" s="320"/>
    </row>
    <row r="166" spans="1:24" ht="21.75" hidden="1" customHeight="1" thickBot="1" x14ac:dyDescent="0.3">
      <c r="A166" s="714" t="s">
        <v>494</v>
      </c>
      <c r="B166" s="715"/>
      <c r="C166" s="716" t="s">
        <v>411</v>
      </c>
      <c r="D166" s="717">
        <v>45000</v>
      </c>
      <c r="E166" s="718">
        <v>116</v>
      </c>
      <c r="F166" s="725">
        <f t="shared" si="10"/>
        <v>5220000</v>
      </c>
      <c r="G166" s="624" t="s">
        <v>510</v>
      </c>
      <c r="H166" s="623"/>
      <c r="I166" s="623"/>
      <c r="J166" s="623"/>
      <c r="K166" s="624" t="s">
        <v>510</v>
      </c>
      <c r="L166" s="855"/>
      <c r="M166" s="590"/>
      <c r="N166" s="590"/>
      <c r="O166" s="590"/>
      <c r="P166" s="590"/>
      <c r="Q166" s="590"/>
      <c r="R166" s="590"/>
      <c r="S166" s="590"/>
      <c r="T166" s="590"/>
      <c r="U166" s="590"/>
      <c r="V166" s="588"/>
      <c r="W166" s="584"/>
      <c r="X166" s="320"/>
    </row>
    <row r="167" spans="1:24" ht="21.75" hidden="1" customHeight="1" thickBot="1" x14ac:dyDescent="0.3">
      <c r="A167" s="726" t="s">
        <v>506</v>
      </c>
      <c r="B167" s="727"/>
      <c r="C167" s="728"/>
      <c r="D167" s="729"/>
      <c r="E167" s="730"/>
      <c r="F167" s="731">
        <f>SUM(F158:F166)</f>
        <v>18037148</v>
      </c>
      <c r="G167" s="661"/>
      <c r="H167" s="660"/>
      <c r="I167" s="660"/>
      <c r="J167" s="660"/>
      <c r="K167" s="872"/>
      <c r="L167" s="855"/>
      <c r="M167" s="590"/>
      <c r="N167" s="590"/>
      <c r="O167" s="590"/>
      <c r="P167" s="590" t="s">
        <v>510</v>
      </c>
      <c r="Q167" s="590"/>
      <c r="R167" s="590"/>
      <c r="S167" s="590"/>
      <c r="T167" s="590"/>
      <c r="U167" s="590"/>
      <c r="V167" s="588"/>
      <c r="W167" s="584"/>
      <c r="X167" s="320"/>
    </row>
    <row r="168" spans="1:24" ht="21.75" hidden="1" customHeight="1" x14ac:dyDescent="0.25">
      <c r="A168" s="626" t="s">
        <v>521</v>
      </c>
      <c r="B168" s="627"/>
      <c r="C168" s="719"/>
      <c r="D168" s="720"/>
      <c r="E168" s="721"/>
      <c r="F168" s="722">
        <v>2750000</v>
      </c>
      <c r="G168" s="663"/>
      <c r="H168" s="662"/>
      <c r="I168" s="755"/>
      <c r="J168" s="755"/>
      <c r="K168" s="873"/>
      <c r="L168" s="855"/>
      <c r="M168" s="590"/>
      <c r="N168" s="590"/>
      <c r="O168" s="590"/>
      <c r="P168" s="590"/>
      <c r="Q168" s="590"/>
      <c r="R168" s="590"/>
      <c r="S168" s="590"/>
      <c r="T168" s="590"/>
      <c r="U168" s="590"/>
      <c r="V168" s="588"/>
      <c r="W168" s="584"/>
      <c r="X168" s="320"/>
    </row>
    <row r="169" spans="1:24" hidden="1" x14ac:dyDescent="0.25">
      <c r="A169" s="626" t="s">
        <v>504</v>
      </c>
      <c r="B169" s="627"/>
      <c r="C169" s="628"/>
      <c r="D169" s="629">
        <v>30000</v>
      </c>
      <c r="E169" s="630">
        <v>1145.78</v>
      </c>
      <c r="F169" s="631">
        <f t="shared" si="10"/>
        <v>34373400</v>
      </c>
      <c r="G169" s="631"/>
      <c r="H169" s="631"/>
      <c r="I169" s="631"/>
      <c r="J169" s="631"/>
      <c r="K169" s="864"/>
      <c r="L169" s="855"/>
      <c r="M169" s="590"/>
      <c r="N169" s="590"/>
      <c r="O169" s="590"/>
      <c r="P169" s="590"/>
      <c r="Q169" s="590"/>
      <c r="R169" s="590"/>
      <c r="S169" s="590"/>
      <c r="T169" s="590"/>
      <c r="U169" s="590"/>
      <c r="V169" s="588"/>
      <c r="W169" s="584"/>
      <c r="X169" s="320"/>
    </row>
    <row r="170" spans="1:24" hidden="1" x14ac:dyDescent="0.25">
      <c r="A170" s="591" t="s">
        <v>495</v>
      </c>
      <c r="B170" s="587"/>
      <c r="C170" s="592"/>
      <c r="D170" s="593"/>
      <c r="E170" s="589"/>
      <c r="F170" s="658">
        <f>+F167+F169</f>
        <v>52410548</v>
      </c>
      <c r="G170" s="589"/>
      <c r="H170" s="589"/>
      <c r="I170" s="589"/>
      <c r="J170" s="589"/>
      <c r="K170" s="859"/>
      <c r="L170" s="855"/>
      <c r="M170" s="590"/>
      <c r="N170" s="590"/>
      <c r="O170" s="590"/>
      <c r="P170" s="590"/>
      <c r="Q170" s="590"/>
      <c r="R170" s="590"/>
      <c r="S170" s="590"/>
      <c r="T170" s="590"/>
      <c r="U170" s="590"/>
      <c r="V170" s="588"/>
      <c r="W170" s="584"/>
      <c r="X170" s="320"/>
    </row>
    <row r="171" spans="1:24" ht="105" hidden="1" x14ac:dyDescent="0.25">
      <c r="A171" s="591" t="s">
        <v>521</v>
      </c>
      <c r="B171" s="587">
        <v>2022</v>
      </c>
      <c r="C171" s="592" t="s">
        <v>497</v>
      </c>
      <c r="D171" s="593">
        <v>130000</v>
      </c>
      <c r="E171" s="595">
        <v>4000000</v>
      </c>
      <c r="F171" s="595">
        <v>3</v>
      </c>
      <c r="G171" s="595"/>
      <c r="H171" s="595"/>
      <c r="I171" s="595"/>
      <c r="J171" s="595"/>
      <c r="K171" s="619">
        <f>(E171*K$3)*K$3*K$3</f>
        <v>0</v>
      </c>
      <c r="L171" s="619"/>
      <c r="M171" s="609"/>
      <c r="N171" s="609"/>
      <c r="O171" s="597"/>
      <c r="P171" s="597"/>
      <c r="Q171" s="597"/>
      <c r="R171" s="597"/>
      <c r="S171" s="598" t="s">
        <v>455</v>
      </c>
      <c r="U171" s="573"/>
      <c r="V171" s="588" t="s">
        <v>498</v>
      </c>
      <c r="W171" s="584"/>
      <c r="X171" s="320" t="s">
        <v>499</v>
      </c>
    </row>
    <row r="172" spans="1:24" ht="105" hidden="1" x14ac:dyDescent="0.25">
      <c r="A172" s="626" t="s">
        <v>504</v>
      </c>
      <c r="B172" s="587">
        <v>2023</v>
      </c>
      <c r="C172" s="592" t="s">
        <v>501</v>
      </c>
      <c r="D172" s="593">
        <v>130000</v>
      </c>
      <c r="E172" s="595">
        <v>1900000</v>
      </c>
      <c r="F172" s="595">
        <v>3</v>
      </c>
      <c r="G172" s="595"/>
      <c r="H172" s="595"/>
      <c r="I172" s="595"/>
      <c r="J172" s="595"/>
      <c r="K172" s="619">
        <f>(E172*K$3)*K$3*K$3</f>
        <v>0</v>
      </c>
      <c r="L172" s="619"/>
      <c r="M172" s="609"/>
      <c r="N172" s="609"/>
      <c r="O172" s="609"/>
      <c r="P172" s="609"/>
      <c r="Q172" s="609"/>
      <c r="R172" s="609"/>
      <c r="S172" s="598" t="s">
        <v>455</v>
      </c>
      <c r="T172" s="599"/>
      <c r="U172" s="573"/>
      <c r="V172" s="588" t="s">
        <v>498</v>
      </c>
      <c r="W172" s="584"/>
      <c r="X172" s="320" t="s">
        <v>499</v>
      </c>
    </row>
    <row r="173" spans="1:24" ht="14.45" hidden="1" customHeight="1" x14ac:dyDescent="0.25">
      <c r="A173" s="591" t="s">
        <v>495</v>
      </c>
      <c r="B173" s="601"/>
      <c r="C173" s="602"/>
      <c r="D173" s="603"/>
      <c r="E173" s="604">
        <f>SUM(E125:E172)</f>
        <v>5902413.7799999993</v>
      </c>
      <c r="F173" s="604"/>
      <c r="G173" s="604"/>
      <c r="H173" s="604"/>
      <c r="I173" s="604"/>
      <c r="J173" s="604"/>
      <c r="K173" s="866">
        <f>SUM(K125:K172)</f>
        <v>1</v>
      </c>
      <c r="L173" s="867">
        <f>SUM(L125:L172)</f>
        <v>1174000</v>
      </c>
      <c r="M173" s="1349"/>
      <c r="N173" s="1350"/>
      <c r="O173" s="1350"/>
      <c r="P173" s="1350"/>
      <c r="Q173" s="1350"/>
      <c r="R173" s="1350"/>
      <c r="S173" s="1350"/>
      <c r="T173" s="1350"/>
      <c r="U173" s="1351"/>
      <c r="V173" s="605"/>
      <c r="W173" s="606"/>
      <c r="X173" s="607"/>
    </row>
    <row r="174" spans="1:24" s="596" customFormat="1" hidden="1" x14ac:dyDescent="0.25">
      <c r="A174" s="568" t="s">
        <v>496</v>
      </c>
      <c r="B174" s="609"/>
      <c r="C174" s="609" t="s">
        <v>503</v>
      </c>
      <c r="D174" s="610">
        <v>19000</v>
      </c>
      <c r="E174" s="611"/>
      <c r="F174" s="611"/>
      <c r="G174" s="611"/>
      <c r="H174" s="611"/>
      <c r="I174" s="611"/>
      <c r="J174" s="611"/>
      <c r="K174" s="598"/>
      <c r="L174" s="598"/>
      <c r="M174" s="612"/>
      <c r="N174" s="613"/>
      <c r="O174" s="613"/>
      <c r="P174" s="613"/>
      <c r="Q174" s="613"/>
      <c r="R174" s="613"/>
      <c r="S174" s="613"/>
      <c r="T174" s="613"/>
      <c r="U174" s="613"/>
      <c r="V174" s="614"/>
      <c r="X174" s="615"/>
    </row>
    <row r="175" spans="1:24" hidden="1" x14ac:dyDescent="0.25">
      <c r="A175" s="591" t="s">
        <v>500</v>
      </c>
    </row>
    <row r="176" spans="1:24" hidden="1" x14ac:dyDescent="0.25">
      <c r="A176" s="600" t="s">
        <v>502</v>
      </c>
    </row>
    <row r="177" spans="1:24" hidden="1" x14ac:dyDescent="0.25">
      <c r="A177" s="608"/>
      <c r="B177" s="685"/>
      <c r="C177" s="685"/>
      <c r="D177" s="685"/>
      <c r="E177" s="685"/>
      <c r="F177" s="685"/>
      <c r="G177" s="685"/>
      <c r="H177" s="685"/>
      <c r="I177" s="685"/>
      <c r="J177" s="685"/>
      <c r="K177" s="685"/>
      <c r="L177" s="685"/>
      <c r="M177" s="685"/>
      <c r="N177" s="685"/>
      <c r="O177" s="685"/>
      <c r="P177" s="685"/>
      <c r="Q177" s="685"/>
      <c r="R177" s="685"/>
      <c r="S177" s="685"/>
      <c r="T177" s="685"/>
      <c r="U177" s="840"/>
      <c r="V177" s="585"/>
      <c r="W177" s="584"/>
      <c r="X177" s="320"/>
    </row>
    <row r="178" spans="1:24" ht="21" hidden="1" x14ac:dyDescent="0.25">
      <c r="B178" s="691"/>
      <c r="C178" s="691"/>
      <c r="D178" s="691"/>
      <c r="E178" s="691"/>
      <c r="F178" s="691"/>
      <c r="G178" s="586"/>
      <c r="H178" s="586"/>
      <c r="I178" s="691"/>
      <c r="J178" s="691"/>
      <c r="K178" s="1347" t="s">
        <v>467</v>
      </c>
      <c r="L178" s="1348"/>
      <c r="M178" s="1348"/>
      <c r="N178" s="1348"/>
      <c r="O178" s="1348"/>
      <c r="P178" s="1348"/>
      <c r="Q178" s="1348"/>
      <c r="R178" s="1348"/>
      <c r="S178" s="1348"/>
      <c r="T178" s="1348"/>
      <c r="U178" s="1348"/>
      <c r="V178" s="585"/>
      <c r="W178" s="584"/>
      <c r="X178" s="320"/>
    </row>
    <row r="179" spans="1:24" ht="21" hidden="1" x14ac:dyDescent="0.25">
      <c r="B179" s="691"/>
      <c r="C179" s="691"/>
      <c r="D179" s="691"/>
      <c r="E179" s="691"/>
      <c r="F179" s="691"/>
      <c r="G179" s="657">
        <v>4.2299999999999997E-2</v>
      </c>
      <c r="H179" s="657">
        <v>4.2500000000000003E-2</v>
      </c>
      <c r="I179" s="657"/>
      <c r="J179" s="657"/>
      <c r="K179" s="1348" t="s">
        <v>468</v>
      </c>
      <c r="L179" s="1348"/>
      <c r="M179" s="1348"/>
      <c r="N179" s="1348"/>
      <c r="O179" s="1348"/>
      <c r="P179" s="1348"/>
      <c r="Q179" s="1348"/>
      <c r="R179" s="1348"/>
      <c r="S179" s="1348"/>
      <c r="T179" s="1348"/>
      <c r="U179" s="1348"/>
      <c r="V179" s="585"/>
      <c r="W179" s="584"/>
      <c r="X179" s="320"/>
    </row>
    <row r="180" spans="1:24" ht="30" hidden="1" x14ac:dyDescent="0.25">
      <c r="A180" s="1344" t="s">
        <v>509</v>
      </c>
      <c r="B180" s="1345"/>
      <c r="C180" s="1345"/>
      <c r="D180" s="1345"/>
      <c r="E180" s="1346"/>
      <c r="V180" s="588" t="s">
        <v>480</v>
      </c>
      <c r="W180" s="584"/>
      <c r="X180" s="320" t="s">
        <v>481</v>
      </c>
    </row>
    <row r="181" spans="1:24" ht="30.75" customHeight="1" x14ac:dyDescent="0.25">
      <c r="A181" s="1342" t="s">
        <v>516</v>
      </c>
      <c r="B181" s="1343"/>
      <c r="C181" s="1343"/>
      <c r="D181" s="1343"/>
      <c r="E181" s="1343"/>
      <c r="V181" s="588"/>
      <c r="W181" s="584"/>
      <c r="X181" s="320"/>
    </row>
    <row r="182" spans="1:24" ht="23.25" customHeight="1" x14ac:dyDescent="0.25">
      <c r="A182" s="582"/>
      <c r="B182" s="587"/>
      <c r="C182" s="582"/>
      <c r="D182" s="620" t="s">
        <v>142</v>
      </c>
      <c r="E182" s="620" t="s">
        <v>8</v>
      </c>
      <c r="F182" s="620" t="s">
        <v>518</v>
      </c>
      <c r="G182" s="635" t="s">
        <v>519</v>
      </c>
      <c r="H182" s="635" t="s">
        <v>520</v>
      </c>
      <c r="I182" s="635" t="s">
        <v>595</v>
      </c>
      <c r="J182" s="635" t="s">
        <v>596</v>
      </c>
      <c r="K182" s="620" t="s">
        <v>470</v>
      </c>
      <c r="L182" s="874"/>
      <c r="M182" s="583" t="s">
        <v>471</v>
      </c>
      <c r="N182" s="583" t="s">
        <v>472</v>
      </c>
      <c r="O182" s="583" t="s">
        <v>473</v>
      </c>
      <c r="P182" s="583" t="s">
        <v>474</v>
      </c>
      <c r="Q182" s="583" t="s">
        <v>475</v>
      </c>
      <c r="R182" s="583" t="s">
        <v>476</v>
      </c>
      <c r="S182" s="583" t="s">
        <v>477</v>
      </c>
      <c r="T182" s="583" t="s">
        <v>478</v>
      </c>
      <c r="U182" s="583" t="s">
        <v>479</v>
      </c>
      <c r="V182" s="588"/>
      <c r="W182" s="584"/>
      <c r="X182" s="320"/>
    </row>
    <row r="183" spans="1:24" ht="18.75" x14ac:dyDescent="0.25">
      <c r="A183" s="621" t="s">
        <v>515</v>
      </c>
      <c r="B183" s="621"/>
      <c r="C183" s="621" t="s">
        <v>410</v>
      </c>
      <c r="D183" s="621">
        <v>2000000</v>
      </c>
      <c r="E183" s="621">
        <v>2</v>
      </c>
      <c r="F183" s="647">
        <f>+(E183*D183)+450000</f>
        <v>4450000</v>
      </c>
      <c r="G183" s="647">
        <f>+F183*G179+F183</f>
        <v>4638235</v>
      </c>
      <c r="H183" s="647">
        <f>+G183*H179+G183</f>
        <v>4835359.9874999998</v>
      </c>
      <c r="I183" s="647"/>
      <c r="J183" s="647"/>
      <c r="K183" s="621" t="s">
        <v>455</v>
      </c>
      <c r="L183" s="621" t="s">
        <v>455</v>
      </c>
      <c r="M183" s="621" t="s">
        <v>455</v>
      </c>
      <c r="N183" s="621" t="s">
        <v>455</v>
      </c>
      <c r="O183" s="621" t="s">
        <v>455</v>
      </c>
      <c r="P183" s="621" t="s">
        <v>455</v>
      </c>
      <c r="Q183" s="621" t="s">
        <v>455</v>
      </c>
      <c r="R183" s="621" t="s">
        <v>455</v>
      </c>
      <c r="S183" s="621" t="s">
        <v>455</v>
      </c>
      <c r="T183" s="621" t="s">
        <v>455</v>
      </c>
      <c r="U183" s="621" t="s">
        <v>455</v>
      </c>
      <c r="V183" s="588"/>
      <c r="W183" s="584"/>
      <c r="X183" s="320"/>
    </row>
    <row r="184" spans="1:24" ht="18.75" x14ac:dyDescent="0.25">
      <c r="A184" s="621" t="s">
        <v>741</v>
      </c>
      <c r="B184" s="587"/>
      <c r="C184" s="621" t="s">
        <v>410</v>
      </c>
      <c r="D184" s="621">
        <v>12000000</v>
      </c>
      <c r="E184" s="621">
        <v>1</v>
      </c>
      <c r="F184" s="647">
        <f>+D184*E184</f>
        <v>12000000</v>
      </c>
      <c r="G184" s="647"/>
      <c r="H184" s="647"/>
      <c r="I184" s="647"/>
      <c r="J184" s="647"/>
      <c r="K184" s="621"/>
      <c r="L184" s="621"/>
      <c r="M184" s="621"/>
      <c r="N184" s="621"/>
      <c r="O184" s="621"/>
      <c r="P184" s="621"/>
      <c r="Q184" s="621"/>
      <c r="R184" s="621"/>
      <c r="S184" s="621"/>
      <c r="T184" s="621"/>
      <c r="U184" s="621"/>
      <c r="V184" s="588"/>
      <c r="W184" s="584"/>
      <c r="X184" s="320"/>
    </row>
    <row r="185" spans="1:24" ht="18.75" x14ac:dyDescent="0.25">
      <c r="A185" s="621" t="s">
        <v>517</v>
      </c>
      <c r="B185" s="587"/>
      <c r="C185" s="621" t="s">
        <v>410</v>
      </c>
      <c r="D185" s="621">
        <v>250000</v>
      </c>
      <c r="E185" s="621">
        <v>1</v>
      </c>
      <c r="F185" s="647">
        <f>+E185*D185</f>
        <v>250000</v>
      </c>
      <c r="G185" s="647">
        <f>+F185*G179+F185</f>
        <v>260575</v>
      </c>
      <c r="H185" s="647">
        <f>+G185*H179+G185</f>
        <v>271649.4375</v>
      </c>
      <c r="I185" s="647"/>
      <c r="J185" s="647"/>
      <c r="K185" s="621" t="s">
        <v>455</v>
      </c>
      <c r="L185" s="621" t="s">
        <v>455</v>
      </c>
      <c r="M185" s="621" t="s">
        <v>455</v>
      </c>
      <c r="N185" s="621" t="s">
        <v>455</v>
      </c>
      <c r="O185" s="621" t="s">
        <v>455</v>
      </c>
      <c r="P185" s="621" t="s">
        <v>455</v>
      </c>
      <c r="Q185" s="621" t="s">
        <v>455</v>
      </c>
      <c r="R185" s="621" t="s">
        <v>455</v>
      </c>
      <c r="S185" s="621" t="s">
        <v>455</v>
      </c>
      <c r="T185" s="621" t="s">
        <v>455</v>
      </c>
      <c r="U185" s="621" t="s">
        <v>455</v>
      </c>
      <c r="V185" s="588"/>
      <c r="W185" s="584"/>
      <c r="X185" s="320"/>
    </row>
    <row r="186" spans="1:24" ht="18.75" x14ac:dyDescent="0.25">
      <c r="A186" s="647"/>
      <c r="B186" s="647"/>
      <c r="C186" s="647" t="s">
        <v>410</v>
      </c>
      <c r="D186" s="647"/>
      <c r="E186" s="647"/>
      <c r="F186" s="647"/>
      <c r="G186" s="647"/>
      <c r="H186" s="647"/>
      <c r="I186" s="647"/>
      <c r="J186" s="647"/>
      <c r="K186" s="621"/>
      <c r="L186" s="621"/>
      <c r="M186" s="621"/>
      <c r="N186" s="621"/>
      <c r="O186" s="621"/>
      <c r="P186" s="621"/>
      <c r="Q186" s="621"/>
      <c r="R186" s="621"/>
      <c r="S186" s="621"/>
      <c r="T186" s="621"/>
      <c r="U186" s="621"/>
      <c r="V186" s="588"/>
      <c r="W186" s="584"/>
      <c r="X186" s="320"/>
    </row>
    <row r="187" spans="1:24" ht="18.75" x14ac:dyDescent="0.25">
      <c r="A187" s="647"/>
      <c r="B187" s="647">
        <v>2020</v>
      </c>
      <c r="C187" s="647"/>
      <c r="D187" s="647"/>
      <c r="E187" s="647"/>
      <c r="F187" s="647"/>
      <c r="G187" s="647"/>
      <c r="H187" s="647"/>
      <c r="I187" s="647"/>
      <c r="J187" s="647"/>
      <c r="K187" s="621" t="s">
        <v>455</v>
      </c>
      <c r="L187" s="621" t="s">
        <v>455</v>
      </c>
      <c r="M187" s="621" t="s">
        <v>455</v>
      </c>
      <c r="N187" s="621" t="s">
        <v>455</v>
      </c>
      <c r="O187" s="621"/>
      <c r="P187" s="621"/>
      <c r="Q187" s="621"/>
      <c r="R187" s="621"/>
      <c r="S187" s="621"/>
      <c r="T187" s="621"/>
      <c r="U187" s="621"/>
      <c r="V187" s="588"/>
      <c r="W187" s="584"/>
      <c r="X187" s="320"/>
    </row>
    <row r="188" spans="1:24" ht="18.75" x14ac:dyDescent="0.25">
      <c r="A188" s="621" t="s">
        <v>732</v>
      </c>
      <c r="B188" s="621"/>
      <c r="C188" s="621"/>
      <c r="D188" s="621">
        <v>5000000</v>
      </c>
      <c r="E188" s="621">
        <v>2</v>
      </c>
      <c r="F188" s="647">
        <f>+D188*E188</f>
        <v>10000000</v>
      </c>
      <c r="G188" s="647">
        <f>+F188*4.21%+F188</f>
        <v>10421000</v>
      </c>
      <c r="H188" s="647">
        <f>+G188*4.25%+G188</f>
        <v>10863892.5</v>
      </c>
      <c r="I188" s="647">
        <f t="shared" ref="I188:J188" si="11">+H188*4.27%+H188</f>
        <v>11327780.70975</v>
      </c>
      <c r="J188" s="647">
        <f t="shared" si="11"/>
        <v>11811476.946056325</v>
      </c>
      <c r="K188" s="621"/>
      <c r="L188" s="621"/>
      <c r="M188" s="621"/>
      <c r="N188" s="621"/>
      <c r="O188" s="621"/>
      <c r="P188" s="621"/>
      <c r="Q188" s="621"/>
      <c r="R188" s="621" t="s">
        <v>455</v>
      </c>
      <c r="S188" s="621" t="s">
        <v>455</v>
      </c>
      <c r="T188" s="621" t="s">
        <v>455</v>
      </c>
      <c r="U188" s="621" t="s">
        <v>455</v>
      </c>
      <c r="V188" s="588"/>
      <c r="W188" s="584"/>
      <c r="X188" s="320"/>
    </row>
    <row r="189" spans="1:24" ht="18.75" x14ac:dyDescent="0.25">
      <c r="A189" s="621" t="s">
        <v>748</v>
      </c>
      <c r="B189" s="621"/>
      <c r="C189" s="621"/>
      <c r="D189" s="621">
        <v>8200000</v>
      </c>
      <c r="E189" s="621">
        <v>2</v>
      </c>
      <c r="F189" s="647">
        <f>+D189*E189</f>
        <v>16400000</v>
      </c>
      <c r="K189" s="621"/>
      <c r="L189" s="621"/>
      <c r="M189" s="621"/>
      <c r="N189" s="621"/>
      <c r="O189" s="621"/>
      <c r="P189" s="621"/>
      <c r="Q189" s="621"/>
      <c r="R189" s="621"/>
      <c r="S189" s="621"/>
      <c r="T189" s="621" t="s">
        <v>455</v>
      </c>
      <c r="U189" s="621" t="s">
        <v>455</v>
      </c>
    </row>
    <row r="190" spans="1:24" x14ac:dyDescent="0.25">
      <c r="B190" s="653"/>
      <c r="G190" s="621"/>
      <c r="H190" s="621"/>
      <c r="I190" s="621"/>
      <c r="J190" s="621"/>
      <c r="K190" s="621"/>
      <c r="L190" s="855"/>
      <c r="M190" s="594" t="s">
        <v>455</v>
      </c>
      <c r="N190" s="594"/>
      <c r="O190" s="594"/>
      <c r="P190" s="594"/>
      <c r="Q190" s="594"/>
      <c r="R190" s="594"/>
      <c r="S190" s="621"/>
      <c r="T190" s="621"/>
      <c r="U190" s="621"/>
      <c r="V190" s="588"/>
      <c r="W190" s="584"/>
      <c r="X190" s="320"/>
    </row>
    <row r="191" spans="1:24" x14ac:dyDescent="0.25">
      <c r="A191" s="621" t="s">
        <v>615</v>
      </c>
      <c r="B191" s="621"/>
      <c r="C191" s="621" t="s">
        <v>411</v>
      </c>
      <c r="D191" s="621"/>
      <c r="E191" s="589">
        <v>1</v>
      </c>
      <c r="F191" s="644">
        <f t="shared" ref="F191:F202" si="12">+E191*D191</f>
        <v>0</v>
      </c>
      <c r="G191" s="621"/>
      <c r="H191" s="621"/>
      <c r="I191" s="621"/>
      <c r="J191" s="621"/>
      <c r="K191" s="621"/>
      <c r="L191" s="855"/>
      <c r="M191" s="594" t="s">
        <v>455</v>
      </c>
      <c r="N191" s="594"/>
      <c r="O191" s="594"/>
      <c r="P191" s="594"/>
      <c r="Q191" s="594"/>
      <c r="R191" s="594"/>
      <c r="S191" s="621"/>
      <c r="T191" s="621"/>
      <c r="U191" s="621"/>
      <c r="V191" s="588"/>
      <c r="W191" s="584"/>
      <c r="X191" s="320"/>
    </row>
    <row r="192" spans="1:24" x14ac:dyDescent="0.25">
      <c r="A192" s="621" t="s">
        <v>738</v>
      </c>
      <c r="B192" s="621"/>
      <c r="C192" s="621" t="s">
        <v>411</v>
      </c>
      <c r="D192" s="621">
        <v>5000000</v>
      </c>
      <c r="E192" s="589">
        <v>6</v>
      </c>
      <c r="F192" s="644">
        <v>50000000</v>
      </c>
      <c r="G192" s="621"/>
      <c r="H192" s="621"/>
      <c r="I192" s="621"/>
      <c r="J192" s="621"/>
      <c r="K192" s="621"/>
      <c r="L192" s="855"/>
      <c r="M192" s="594"/>
      <c r="N192" s="594"/>
      <c r="O192" s="594"/>
      <c r="P192" s="594"/>
      <c r="Q192" s="594"/>
      <c r="R192" s="594"/>
      <c r="S192" s="621"/>
      <c r="T192" s="621"/>
      <c r="U192" s="621"/>
      <c r="V192" s="588"/>
      <c r="W192" s="584"/>
      <c r="X192" s="320"/>
    </row>
    <row r="193" spans="1:24" x14ac:dyDescent="0.25">
      <c r="A193" s="621"/>
      <c r="B193" s="621"/>
      <c r="C193" s="621"/>
      <c r="D193" s="621"/>
      <c r="E193" s="621"/>
      <c r="F193" s="621"/>
      <c r="G193" s="621"/>
      <c r="H193" s="621"/>
      <c r="I193" s="621"/>
      <c r="J193" s="621"/>
      <c r="K193" s="621"/>
      <c r="L193" s="855"/>
      <c r="M193" s="594"/>
      <c r="N193" s="594"/>
      <c r="O193" s="594"/>
      <c r="P193" s="594"/>
      <c r="Q193" s="594"/>
      <c r="R193" s="594"/>
      <c r="S193" s="621"/>
      <c r="T193" s="621"/>
      <c r="U193" s="621"/>
      <c r="V193" s="588"/>
      <c r="W193" s="584"/>
      <c r="X193" s="320"/>
    </row>
    <row r="194" spans="1:24" x14ac:dyDescent="0.25">
      <c r="A194" s="621"/>
      <c r="B194" s="621"/>
      <c r="C194" s="621" t="s">
        <v>411</v>
      </c>
      <c r="D194" s="621"/>
      <c r="E194" s="621">
        <v>20</v>
      </c>
      <c r="F194" s="621"/>
      <c r="G194" s="621"/>
      <c r="H194" s="621"/>
      <c r="I194" s="621"/>
      <c r="J194" s="621"/>
      <c r="K194" s="621"/>
      <c r="L194" s="855"/>
      <c r="M194" s="594"/>
      <c r="N194" s="594"/>
      <c r="O194" s="594"/>
      <c r="P194" s="594"/>
      <c r="Q194" s="594"/>
      <c r="R194" s="594"/>
      <c r="S194" s="621"/>
      <c r="T194" s="621"/>
      <c r="U194" s="621"/>
      <c r="V194" s="588"/>
      <c r="W194" s="584"/>
      <c r="X194" s="320"/>
    </row>
    <row r="195" spans="1:24" x14ac:dyDescent="0.25">
      <c r="A195" s="621"/>
      <c r="B195" s="621"/>
      <c r="C195" s="621"/>
      <c r="D195" s="621"/>
      <c r="E195" s="621"/>
      <c r="F195" s="621"/>
      <c r="G195" s="621"/>
      <c r="H195" s="621"/>
      <c r="I195" s="621"/>
      <c r="J195" s="621"/>
      <c r="K195" s="621"/>
      <c r="L195" s="855"/>
      <c r="M195" s="594"/>
      <c r="N195" s="594"/>
      <c r="O195" s="594"/>
      <c r="P195" s="594"/>
      <c r="Q195" s="594"/>
      <c r="R195" s="594"/>
      <c r="S195" s="621"/>
      <c r="T195" s="621"/>
      <c r="U195" s="621"/>
      <c r="V195" s="588"/>
      <c r="W195" s="584"/>
      <c r="X195" s="320"/>
    </row>
    <row r="196" spans="1:24" x14ac:dyDescent="0.25">
      <c r="A196" s="621"/>
      <c r="B196" s="621"/>
      <c r="C196" s="621" t="s">
        <v>460</v>
      </c>
      <c r="D196" s="621"/>
      <c r="E196" s="589">
        <v>5</v>
      </c>
      <c r="F196" s="644"/>
      <c r="G196" s="621"/>
      <c r="H196" s="621"/>
      <c r="I196" s="621"/>
      <c r="J196" s="621"/>
      <c r="K196" s="621"/>
      <c r="L196" s="855"/>
      <c r="M196" s="594"/>
      <c r="N196" s="594"/>
      <c r="O196" s="594"/>
      <c r="P196" s="594"/>
      <c r="Q196" s="594"/>
      <c r="R196" s="594"/>
      <c r="S196" s="621"/>
      <c r="T196" s="621"/>
      <c r="U196" s="621"/>
      <c r="V196" s="588"/>
      <c r="W196" s="584"/>
      <c r="X196" s="320"/>
    </row>
    <row r="197" spans="1:24" x14ac:dyDescent="0.25">
      <c r="A197" s="621" t="s">
        <v>620</v>
      </c>
      <c r="B197" s="621"/>
      <c r="C197" s="621"/>
      <c r="D197" s="621"/>
      <c r="E197" s="621"/>
      <c r="F197" s="621"/>
      <c r="G197" s="621"/>
      <c r="H197" s="621"/>
      <c r="I197" s="621"/>
      <c r="J197" s="621"/>
      <c r="K197" s="621">
        <f>+F183+F185+F206</f>
        <v>8252000</v>
      </c>
      <c r="L197" s="855"/>
      <c r="M197" s="881"/>
      <c r="N197" s="881">
        <f>SUM(F183:F188)</f>
        <v>26700000</v>
      </c>
      <c r="O197" s="881">
        <f>+SUM(F183:F185,F188)</f>
        <v>26700000</v>
      </c>
      <c r="P197" s="881">
        <f>+SUM(F183:F185,F188)</f>
        <v>26700000</v>
      </c>
      <c r="Q197" s="881">
        <f>+SUM(F183:F185,F188)</f>
        <v>26700000</v>
      </c>
      <c r="R197" s="881">
        <f>+SUM(F183:F185,F188)</f>
        <v>26700000</v>
      </c>
      <c r="S197" s="881">
        <f t="shared" ref="S197:U197" si="13">+SUM(J183:J185,J188)</f>
        <v>11811476.946056325</v>
      </c>
      <c r="T197" s="881">
        <f t="shared" si="13"/>
        <v>0</v>
      </c>
      <c r="U197" s="881">
        <f t="shared" si="13"/>
        <v>0</v>
      </c>
      <c r="V197" s="588"/>
      <c r="W197" s="584"/>
      <c r="X197" s="320"/>
    </row>
    <row r="198" spans="1:24" x14ac:dyDescent="0.25">
      <c r="A198" s="621" t="s">
        <v>594</v>
      </c>
      <c r="B198" s="621"/>
      <c r="C198" s="621"/>
      <c r="D198" s="621"/>
      <c r="E198" s="621"/>
      <c r="F198" s="621"/>
      <c r="G198" s="621"/>
      <c r="H198" s="621"/>
      <c r="I198" s="621"/>
      <c r="J198" s="621"/>
      <c r="K198" s="621"/>
      <c r="L198" s="855"/>
      <c r="M198" s="594"/>
      <c r="N198" s="594"/>
      <c r="O198" s="594"/>
      <c r="P198" s="594"/>
      <c r="Q198" s="594"/>
      <c r="R198" s="594"/>
      <c r="S198" s="621"/>
      <c r="T198" s="621"/>
      <c r="U198" s="621"/>
      <c r="V198" s="588"/>
      <c r="W198" s="584"/>
      <c r="X198" s="320"/>
    </row>
    <row r="199" spans="1:24" ht="21" x14ac:dyDescent="0.25">
      <c r="A199" s="621" t="s">
        <v>16</v>
      </c>
      <c r="B199" s="621"/>
      <c r="C199" s="621" t="s">
        <v>411</v>
      </c>
      <c r="D199" s="621"/>
      <c r="E199" s="589">
        <v>1</v>
      </c>
      <c r="F199" s="1057">
        <f>SUM(F183:F198)</f>
        <v>93100000</v>
      </c>
      <c r="G199" s="621"/>
      <c r="H199" s="621"/>
      <c r="I199" s="621"/>
      <c r="J199" s="621"/>
      <c r="K199" s="621"/>
      <c r="L199" s="855"/>
      <c r="M199" s="594"/>
      <c r="N199" s="594"/>
      <c r="O199" s="594"/>
      <c r="P199" s="594"/>
      <c r="Q199" s="594"/>
      <c r="R199" s="594"/>
      <c r="S199" s="621"/>
      <c r="T199" s="621"/>
      <c r="U199" s="621"/>
      <c r="V199" s="588"/>
      <c r="W199" s="584"/>
      <c r="X199" s="320"/>
    </row>
    <row r="200" spans="1:24" ht="21" x14ac:dyDescent="0.25">
      <c r="A200" s="648" t="s">
        <v>618</v>
      </c>
      <c r="B200" s="648"/>
      <c r="C200" s="648"/>
      <c r="D200" s="648"/>
      <c r="E200" s="648"/>
      <c r="F200" s="648"/>
      <c r="G200" s="648"/>
      <c r="H200" s="648"/>
      <c r="I200" s="648"/>
      <c r="J200" s="648"/>
      <c r="K200" s="648"/>
      <c r="L200" s="648"/>
      <c r="M200" s="648"/>
      <c r="N200" s="648"/>
      <c r="O200" s="648"/>
      <c r="P200" s="648"/>
      <c r="Q200" s="648"/>
      <c r="R200" s="648"/>
      <c r="S200" s="648"/>
      <c r="T200" s="648"/>
      <c r="U200" s="648"/>
      <c r="V200" s="588"/>
      <c r="W200" s="584"/>
      <c r="X200" s="320"/>
    </row>
    <row r="201" spans="1:24" ht="24" customHeight="1" x14ac:dyDescent="0.25">
      <c r="A201" s="621" t="s">
        <v>616</v>
      </c>
      <c r="B201" s="587">
        <v>2022</v>
      </c>
      <c r="C201" s="621" t="s">
        <v>410</v>
      </c>
      <c r="D201" s="621">
        <v>50000000</v>
      </c>
      <c r="E201" s="589">
        <v>1</v>
      </c>
      <c r="F201" s="880">
        <f>+D201*E201</f>
        <v>50000000</v>
      </c>
      <c r="G201" s="621"/>
      <c r="H201" s="621"/>
      <c r="I201" s="621"/>
      <c r="J201" s="621"/>
      <c r="K201" s="621"/>
      <c r="L201" s="855"/>
      <c r="M201" s="594"/>
      <c r="N201" s="594"/>
      <c r="O201" s="594"/>
      <c r="P201" s="594"/>
      <c r="Q201" s="594"/>
      <c r="R201" s="594"/>
      <c r="S201" s="621"/>
      <c r="T201" s="621"/>
      <c r="U201" s="621"/>
      <c r="V201" s="588" t="s">
        <v>498</v>
      </c>
      <c r="W201" s="584"/>
      <c r="X201" s="320" t="s">
        <v>499</v>
      </c>
    </row>
    <row r="202" spans="1:24" x14ac:dyDescent="0.25">
      <c r="A202" s="621" t="s">
        <v>617</v>
      </c>
      <c r="B202" s="587">
        <v>2023</v>
      </c>
      <c r="C202" s="621" t="s">
        <v>410</v>
      </c>
      <c r="D202" s="621">
        <v>20000000</v>
      </c>
      <c r="E202" s="589">
        <v>1</v>
      </c>
      <c r="F202" s="644">
        <f t="shared" si="12"/>
        <v>20000000</v>
      </c>
      <c r="G202" s="621"/>
      <c r="H202" s="621"/>
      <c r="I202" s="621"/>
      <c r="J202" s="621"/>
      <c r="K202" s="621"/>
      <c r="L202" s="855"/>
      <c r="M202" s="594"/>
      <c r="N202" s="594"/>
      <c r="O202" s="594"/>
      <c r="P202" s="594"/>
      <c r="Q202" s="594"/>
      <c r="R202" s="594"/>
      <c r="S202" s="621"/>
      <c r="T202" s="621"/>
      <c r="U202" s="621"/>
      <c r="V202" s="652"/>
      <c r="W202" s="584"/>
      <c r="X202" s="319"/>
    </row>
    <row r="203" spans="1:24" x14ac:dyDescent="0.25">
      <c r="A203" s="621" t="s">
        <v>619</v>
      </c>
      <c r="B203" s="587"/>
      <c r="C203" s="621" t="s">
        <v>410</v>
      </c>
      <c r="D203" s="621">
        <v>10000000</v>
      </c>
      <c r="E203" s="589">
        <v>1</v>
      </c>
      <c r="F203" s="644">
        <f>+D203*E203</f>
        <v>10000000</v>
      </c>
      <c r="G203" s="621"/>
      <c r="H203" s="621"/>
      <c r="I203" s="621"/>
      <c r="J203" s="621"/>
      <c r="K203" s="621"/>
      <c r="L203" s="855"/>
      <c r="M203" s="594"/>
      <c r="N203" s="594"/>
      <c r="O203" s="594"/>
      <c r="P203" s="594"/>
      <c r="Q203" s="594"/>
      <c r="R203" s="594"/>
      <c r="S203" s="621"/>
      <c r="T203" s="621"/>
      <c r="U203" s="621"/>
      <c r="V203" s="652"/>
      <c r="W203" s="584"/>
      <c r="X203" s="319"/>
    </row>
    <row r="204" spans="1:24" ht="21" x14ac:dyDescent="0.25">
      <c r="A204" s="648" t="s">
        <v>495</v>
      </c>
      <c r="B204" s="653"/>
      <c r="C204" s="582"/>
      <c r="D204" s="582"/>
      <c r="E204" s="582"/>
      <c r="F204" s="930">
        <f>SUM(F201:F203)</f>
        <v>80000000</v>
      </c>
      <c r="G204" s="582"/>
      <c r="H204" s="582"/>
      <c r="I204" s="582"/>
      <c r="J204" s="582"/>
      <c r="K204" s="854">
        <f>(E205*K$3)*K$3*K$3</f>
        <v>0</v>
      </c>
      <c r="L204" s="854"/>
      <c r="M204" s="854"/>
      <c r="N204" s="854"/>
      <c r="O204" s="854"/>
      <c r="P204" s="854"/>
      <c r="Q204" s="854"/>
      <c r="R204" s="854"/>
      <c r="S204" s="854"/>
      <c r="T204" s="854"/>
      <c r="U204" s="854"/>
      <c r="V204" s="655"/>
      <c r="W204" s="653"/>
      <c r="X204" s="656"/>
    </row>
    <row r="205" spans="1:24" x14ac:dyDescent="0.25">
      <c r="A205" s="621" t="s">
        <v>624</v>
      </c>
      <c r="B205" s="653"/>
      <c r="C205" s="589" t="s">
        <v>410</v>
      </c>
      <c r="D205" s="589">
        <v>3500000</v>
      </c>
      <c r="E205" s="589">
        <v>1</v>
      </c>
      <c r="F205" s="625">
        <f>+D205*E205</f>
        <v>3500000</v>
      </c>
      <c r="G205" s="595"/>
      <c r="H205" s="595"/>
      <c r="I205" s="595"/>
      <c r="J205" s="595"/>
      <c r="K205" s="621"/>
      <c r="L205" s="621"/>
      <c r="M205" s="621"/>
      <c r="N205" s="621"/>
      <c r="O205" s="621"/>
      <c r="P205" s="621"/>
      <c r="Q205" s="621"/>
      <c r="R205" s="621"/>
      <c r="S205" s="621" t="s">
        <v>455</v>
      </c>
      <c r="T205" s="621"/>
      <c r="U205" s="621"/>
      <c r="V205" s="655"/>
      <c r="W205" s="653"/>
      <c r="X205" s="656"/>
    </row>
    <row r="206" spans="1:24" x14ac:dyDescent="0.25">
      <c r="A206" s="621" t="s">
        <v>612</v>
      </c>
      <c r="B206" s="653"/>
      <c r="C206" s="621" t="s">
        <v>486</v>
      </c>
      <c r="D206" s="621">
        <v>3000</v>
      </c>
      <c r="E206" s="621">
        <v>3552</v>
      </c>
      <c r="F206" s="625">
        <f>+E206*D206/3</f>
        <v>3552000</v>
      </c>
      <c r="G206" s="650"/>
      <c r="H206" s="650"/>
      <c r="I206" s="650"/>
      <c r="J206" s="650"/>
      <c r="K206" s="621"/>
      <c r="L206" s="621"/>
      <c r="M206" s="621"/>
      <c r="N206" s="621"/>
      <c r="O206" s="621"/>
      <c r="P206" s="621"/>
      <c r="Q206" s="621"/>
      <c r="R206" s="621"/>
      <c r="S206" s="621"/>
      <c r="T206" s="621"/>
      <c r="U206" s="621"/>
      <c r="V206" s="655"/>
      <c r="W206" s="653"/>
      <c r="X206" s="656"/>
    </row>
    <row r="207" spans="1:24" x14ac:dyDescent="0.25">
      <c r="A207" s="621" t="s">
        <v>614</v>
      </c>
      <c r="C207" s="621" t="s">
        <v>529</v>
      </c>
      <c r="D207" s="621">
        <v>130000</v>
      </c>
      <c r="E207" s="621">
        <v>15</v>
      </c>
      <c r="F207" s="644">
        <f>+E207*D207</f>
        <v>1950000</v>
      </c>
      <c r="G207" s="654"/>
      <c r="H207" s="654"/>
      <c r="I207" s="654"/>
      <c r="J207" s="654"/>
      <c r="K207" s="621"/>
      <c r="L207" s="621"/>
      <c r="M207" s="621"/>
      <c r="N207" s="621"/>
      <c r="O207" s="621"/>
      <c r="P207" s="621"/>
      <c r="Q207" s="621"/>
      <c r="R207" s="621"/>
      <c r="S207" s="621"/>
      <c r="T207" s="621"/>
      <c r="U207" s="621"/>
    </row>
    <row r="208" spans="1:24" x14ac:dyDescent="0.25">
      <c r="A208" s="621" t="s">
        <v>613</v>
      </c>
      <c r="C208" s="621" t="s">
        <v>529</v>
      </c>
      <c r="D208" s="621">
        <v>130000</v>
      </c>
      <c r="E208" s="621">
        <v>31</v>
      </c>
      <c r="F208" s="644">
        <f>+E208*D208</f>
        <v>4030000</v>
      </c>
      <c r="G208" s="654"/>
      <c r="H208" s="654"/>
      <c r="I208" s="654"/>
      <c r="J208" s="654"/>
      <c r="K208" s="621"/>
      <c r="L208" s="621"/>
      <c r="M208" s="621"/>
      <c r="N208" s="621"/>
      <c r="O208" s="621"/>
      <c r="P208" s="621"/>
      <c r="Q208" s="621"/>
      <c r="R208" s="621"/>
      <c r="S208" s="621"/>
      <c r="T208" s="621"/>
      <c r="U208" s="621"/>
    </row>
    <row r="209" spans="1:21" x14ac:dyDescent="0.25">
      <c r="A209" s="621" t="s">
        <v>621</v>
      </c>
      <c r="C209" s="621" t="s">
        <v>410</v>
      </c>
      <c r="D209" s="621">
        <v>6000000</v>
      </c>
      <c r="E209" s="589">
        <v>1</v>
      </c>
      <c r="F209" s="644">
        <f>+D209*E209</f>
        <v>6000000</v>
      </c>
      <c r="G209" s="654"/>
      <c r="H209" s="654"/>
      <c r="I209" s="654"/>
      <c r="J209" s="654"/>
      <c r="K209" s="621"/>
      <c r="L209" s="621"/>
      <c r="M209" s="621"/>
      <c r="N209" s="621"/>
      <c r="O209" s="621"/>
      <c r="P209" s="621"/>
      <c r="Q209" s="621"/>
      <c r="R209" s="621"/>
      <c r="S209" s="621"/>
      <c r="T209" s="621"/>
      <c r="U209" s="621"/>
    </row>
    <row r="210" spans="1:21" x14ac:dyDescent="0.25">
      <c r="A210" s="621" t="s">
        <v>739</v>
      </c>
      <c r="C210" s="589" t="s">
        <v>410</v>
      </c>
      <c r="D210" s="589">
        <v>6000000</v>
      </c>
      <c r="E210" s="589">
        <v>1</v>
      </c>
      <c r="F210" s="644">
        <f>+D210*E210</f>
        <v>6000000</v>
      </c>
      <c r="G210" s="651"/>
      <c r="H210" s="651"/>
      <c r="I210" s="651"/>
      <c r="J210" s="651"/>
      <c r="K210" s="621"/>
      <c r="L210" s="621"/>
      <c r="M210" s="621"/>
      <c r="N210" s="621"/>
      <c r="O210" s="621"/>
      <c r="P210" s="621"/>
      <c r="Q210" s="621"/>
      <c r="R210" s="621"/>
      <c r="S210" s="621"/>
      <c r="T210" s="621"/>
      <c r="U210" s="621"/>
    </row>
    <row r="211" spans="1:21" x14ac:dyDescent="0.25">
      <c r="A211" s="621" t="s">
        <v>623</v>
      </c>
      <c r="C211" s="621" t="s">
        <v>460</v>
      </c>
      <c r="D211" s="621">
        <v>1500000</v>
      </c>
      <c r="E211" s="589">
        <v>6</v>
      </c>
      <c r="F211" s="644">
        <f>+D211*E211</f>
        <v>9000000</v>
      </c>
      <c r="G211" s="651"/>
      <c r="H211" s="651"/>
      <c r="I211" s="651"/>
      <c r="J211" s="651"/>
      <c r="K211" s="621"/>
      <c r="L211" s="621"/>
      <c r="M211" s="621"/>
      <c r="N211" s="621"/>
      <c r="O211" s="621"/>
      <c r="P211" s="621"/>
      <c r="Q211" s="621"/>
      <c r="R211" s="621"/>
      <c r="S211" s="621"/>
      <c r="T211" s="621"/>
      <c r="U211" s="621"/>
    </row>
    <row r="212" spans="1:21" x14ac:dyDescent="0.25">
      <c r="A212" s="621" t="s">
        <v>622</v>
      </c>
      <c r="C212" s="589" t="s">
        <v>411</v>
      </c>
      <c r="D212" s="589">
        <v>6000000</v>
      </c>
      <c r="E212" s="589">
        <v>4</v>
      </c>
      <c r="F212" s="625">
        <f>+D212*4</f>
        <v>24000000</v>
      </c>
      <c r="G212" s="651"/>
      <c r="H212" s="651"/>
      <c r="I212" s="651"/>
      <c r="J212" s="651"/>
      <c r="K212" s="621"/>
      <c r="L212" s="621"/>
      <c r="M212" s="621"/>
      <c r="N212" s="621"/>
      <c r="O212" s="621"/>
      <c r="P212" s="621"/>
      <c r="Q212" s="621"/>
      <c r="R212" s="621"/>
      <c r="S212" s="621"/>
      <c r="T212" s="621"/>
      <c r="U212" s="621"/>
    </row>
    <row r="213" spans="1:21" ht="21" x14ac:dyDescent="0.25">
      <c r="A213" s="648" t="s">
        <v>495</v>
      </c>
      <c r="B213" s="648"/>
      <c r="C213" s="648"/>
      <c r="D213" s="648"/>
      <c r="E213" s="648"/>
      <c r="F213" s="648">
        <f>SUM(F205:F212)</f>
        <v>58032000</v>
      </c>
      <c r="G213" s="648"/>
      <c r="H213" s="648"/>
      <c r="I213" s="648"/>
      <c r="J213" s="648"/>
      <c r="K213" s="648"/>
      <c r="L213" s="648"/>
      <c r="M213" s="648"/>
      <c r="N213" s="648"/>
      <c r="O213" s="648"/>
      <c r="P213" s="648"/>
      <c r="Q213" s="648"/>
      <c r="R213" s="648"/>
      <c r="S213" s="648"/>
      <c r="T213" s="648"/>
      <c r="U213" s="648"/>
    </row>
  </sheetData>
  <protectedRanges>
    <protectedRange sqref="A6:A10" name="Rango12_3_2_1"/>
  </protectedRanges>
  <mergeCells count="63">
    <mergeCell ref="A72:D72"/>
    <mergeCell ref="A105:D105"/>
    <mergeCell ref="A181:E181"/>
    <mergeCell ref="A180:E180"/>
    <mergeCell ref="K178:U178"/>
    <mergeCell ref="K179:U179"/>
    <mergeCell ref="K155:U155"/>
    <mergeCell ref="K156:U156"/>
    <mergeCell ref="M173:U173"/>
    <mergeCell ref="A157:E157"/>
    <mergeCell ref="P64:AO69"/>
    <mergeCell ref="C65:E65"/>
    <mergeCell ref="F65:K65"/>
    <mergeCell ref="L65:O65"/>
    <mergeCell ref="C66:E66"/>
    <mergeCell ref="F66:K66"/>
    <mergeCell ref="L66:O66"/>
    <mergeCell ref="C67:E67"/>
    <mergeCell ref="F67:K67"/>
    <mergeCell ref="C69:E69"/>
    <mergeCell ref="F69:K69"/>
    <mergeCell ref="L69:O69"/>
    <mergeCell ref="L67:O67"/>
    <mergeCell ref="C68:E68"/>
    <mergeCell ref="F68:K68"/>
    <mergeCell ref="L68:O68"/>
    <mergeCell ref="C64:E64"/>
    <mergeCell ref="F64:K64"/>
    <mergeCell ref="A11:D11"/>
    <mergeCell ref="L64:O64"/>
    <mergeCell ref="L8:O8"/>
    <mergeCell ref="B63:E63"/>
    <mergeCell ref="F63:O63"/>
    <mergeCell ref="P63:AO63"/>
    <mergeCell ref="L5:O5"/>
    <mergeCell ref="A6:B6"/>
    <mergeCell ref="C6:E6"/>
    <mergeCell ref="F6:K6"/>
    <mergeCell ref="L6:O6"/>
    <mergeCell ref="A7:B7"/>
    <mergeCell ref="C7:E7"/>
    <mergeCell ref="F7:K7"/>
    <mergeCell ref="L7:O7"/>
    <mergeCell ref="A8:B8"/>
    <mergeCell ref="A44:D44"/>
    <mergeCell ref="C8:E8"/>
    <mergeCell ref="F8:K8"/>
    <mergeCell ref="A1:U1"/>
    <mergeCell ref="B2:E2"/>
    <mergeCell ref="F2:O2"/>
    <mergeCell ref="S2:AR2"/>
    <mergeCell ref="A3:B3"/>
    <mergeCell ref="C3:E3"/>
    <mergeCell ref="F3:K3"/>
    <mergeCell ref="L3:O3"/>
    <mergeCell ref="S3:AR8"/>
    <mergeCell ref="A4:B4"/>
    <mergeCell ref="C4:E4"/>
    <mergeCell ref="F4:K4"/>
    <mergeCell ref="L4:O4"/>
    <mergeCell ref="A5:B5"/>
    <mergeCell ref="C5:E5"/>
    <mergeCell ref="F5:K5"/>
  </mergeCells>
  <dataValidations disablePrompts="1" count="2">
    <dataValidation type="list" allowBlank="1" showInputMessage="1" showErrorMessage="1"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C7:C8 JC68:JC69 SY68:SY69 ACU68:ACU69 AMQ68:AMQ69 AWM68:AWM69 BGI68:BGI69 BQE68:BQE69 CAA68:CAA69 CJW68:CJW69 CTS68:CTS69 DDO68:DDO69 DNK68:DNK69 DXG68:DXG69 EHC68:EHC69 EQY68:EQY69 FAU68:FAU69 FKQ68:FKQ69 FUM68:FUM69 GEI68:GEI69 GOE68:GOE69 GYA68:GYA69 HHW68:HHW69 HRS68:HRS69 IBO68:IBO69 ILK68:ILK69 IVG68:IVG69 JFC68:JFC69 JOY68:JOY69 JYU68:JYU69 KIQ68:KIQ69 KSM68:KSM69 LCI68:LCI69 LME68:LME69 LWA68:LWA69 MFW68:MFW69 MPS68:MPS69 MZO68:MZO69 NJK68:NJK69 NTG68:NTG69 ODC68:ODC69 OMY68:OMY69 OWU68:OWU69 PGQ68:PGQ69 PQM68:PQM69 QAI68:QAI69 QKE68:QKE69 QUA68:QUA69 RDW68:RDW69 RNS68:RNS69 RXO68:RXO69 SHK68:SHK69 SRG68:SRG69 TBC68:TBC69 TKY68:TKY69 TUU68:TUU69 UEQ68:UEQ69 UOM68:UOM69 UYI68:UYI69 VIE68:VIE69 VSA68:VSA69 WBW68:WBW69 WLS68:WLS69 WVO68:WVO69 C68:C69" xr:uid="{00000000-0002-0000-0800-000000000000}">
      <formula1>CUENTA_CON_CONTRATO</formula1>
    </dataValidation>
    <dataValidation type="list" allowBlank="1" showInputMessage="1" showErrorMessage="1" sqref="C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C66" xr:uid="{00000000-0002-0000-0800-000001000000}">
      <formula1>TIPO_VISITA</formula1>
    </dataValidation>
  </dataValidations>
  <pageMargins left="0.70866141732283472" right="0.59055118110236227" top="0.55118110236220474" bottom="0.55118110236220474" header="0.31496062992125984" footer="0.31496062992125984"/>
  <pageSetup scale="7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B1:W31"/>
  <sheetViews>
    <sheetView workbookViewId="0">
      <selection activeCell="B7" sqref="B7"/>
    </sheetView>
  </sheetViews>
  <sheetFormatPr baseColWidth="10" defaultColWidth="11.42578125" defaultRowHeight="15" x14ac:dyDescent="0.35"/>
  <cols>
    <col min="1" max="1" width="11.42578125" style="664"/>
    <col min="2" max="2" width="43.28515625" style="664" bestFit="1" customWidth="1"/>
    <col min="3" max="3" width="82" style="664" customWidth="1"/>
    <col min="4" max="4" width="11.42578125" style="664"/>
    <col min="5" max="5" width="14.28515625" style="664" bestFit="1" customWidth="1"/>
    <col min="6" max="7" width="11.42578125" style="664"/>
    <col min="8" max="8" width="28.140625" style="664" bestFit="1" customWidth="1"/>
    <col min="9" max="9" width="11.42578125" style="664"/>
    <col min="10" max="11" width="11.42578125" style="664" bestFit="1" customWidth="1"/>
    <col min="12" max="16384" width="11.42578125" style="664"/>
  </cols>
  <sheetData>
    <row r="1" spans="2:23" x14ac:dyDescent="0.35">
      <c r="I1" s="665"/>
      <c r="J1" s="665"/>
      <c r="K1" s="665"/>
      <c r="L1" s="665"/>
      <c r="M1" s="665"/>
      <c r="N1" s="665"/>
      <c r="O1" s="665"/>
      <c r="P1" s="665"/>
      <c r="Q1" s="665"/>
      <c r="R1" s="665"/>
      <c r="S1" s="665"/>
      <c r="T1" s="665"/>
      <c r="U1" s="665"/>
      <c r="V1" s="665"/>
      <c r="W1" s="665"/>
    </row>
    <row r="2" spans="2:23" x14ac:dyDescent="0.35">
      <c r="B2" s="666" t="s">
        <v>522</v>
      </c>
      <c r="C2" s="666" t="s">
        <v>523</v>
      </c>
      <c r="D2" s="667" t="s">
        <v>411</v>
      </c>
      <c r="E2" s="666" t="s">
        <v>524</v>
      </c>
      <c r="F2" s="666"/>
      <c r="G2" s="666"/>
      <c r="H2" s="666" t="s">
        <v>525</v>
      </c>
      <c r="I2" s="668" t="s">
        <v>526</v>
      </c>
      <c r="J2" s="665"/>
      <c r="K2" s="665"/>
      <c r="L2" s="665"/>
      <c r="M2" s="665"/>
      <c r="N2" s="665"/>
      <c r="O2" s="665"/>
      <c r="P2" s="665"/>
      <c r="Q2" s="665"/>
      <c r="R2" s="665"/>
      <c r="S2" s="665"/>
      <c r="T2" s="665"/>
      <c r="U2" s="665"/>
      <c r="V2" s="665"/>
      <c r="W2" s="665"/>
    </row>
    <row r="3" spans="2:23" x14ac:dyDescent="0.35">
      <c r="B3" s="664" t="s">
        <v>527</v>
      </c>
      <c r="C3" s="669" t="s">
        <v>528</v>
      </c>
      <c r="D3" s="670" t="s">
        <v>529</v>
      </c>
      <c r="E3" s="671">
        <v>71822</v>
      </c>
      <c r="F3" s="671"/>
      <c r="G3" s="671"/>
      <c r="H3" s="664" t="s">
        <v>530</v>
      </c>
      <c r="I3" s="665"/>
      <c r="J3" s="665"/>
      <c r="K3" s="665"/>
      <c r="L3" s="665"/>
      <c r="M3" s="665"/>
      <c r="N3" s="665"/>
      <c r="O3" s="665"/>
      <c r="P3" s="665"/>
      <c r="Q3" s="665"/>
      <c r="R3" s="665"/>
      <c r="S3" s="665"/>
      <c r="T3" s="665"/>
      <c r="U3" s="665"/>
      <c r="V3" s="665"/>
      <c r="W3" s="665"/>
    </row>
    <row r="4" spans="2:23" x14ac:dyDescent="0.35">
      <c r="B4" s="664" t="s">
        <v>527</v>
      </c>
      <c r="C4" s="669" t="s">
        <v>531</v>
      </c>
      <c r="D4" s="670" t="s">
        <v>529</v>
      </c>
      <c r="E4" s="671">
        <v>182114</v>
      </c>
      <c r="F4" s="671"/>
      <c r="G4" s="671"/>
      <c r="H4" s="664" t="s">
        <v>530</v>
      </c>
      <c r="I4" s="665"/>
      <c r="J4" s="665"/>
      <c r="K4" s="665"/>
      <c r="L4" s="665"/>
      <c r="M4" s="665"/>
      <c r="N4" s="665"/>
      <c r="O4" s="665"/>
      <c r="P4" s="665"/>
      <c r="Q4" s="665"/>
      <c r="R4" s="665"/>
      <c r="S4" s="665"/>
      <c r="T4" s="665"/>
      <c r="U4" s="665"/>
      <c r="V4" s="665"/>
      <c r="W4" s="665"/>
    </row>
    <row r="5" spans="2:23" x14ac:dyDescent="0.35">
      <c r="B5" s="664" t="s">
        <v>527</v>
      </c>
      <c r="C5" s="669" t="s">
        <v>532</v>
      </c>
      <c r="D5" s="670" t="s">
        <v>529</v>
      </c>
      <c r="E5" s="671">
        <v>201116</v>
      </c>
      <c r="F5" s="671"/>
      <c r="G5" s="671"/>
      <c r="H5" s="664" t="s">
        <v>530</v>
      </c>
      <c r="I5" s="665"/>
      <c r="J5" s="665"/>
      <c r="K5" s="665"/>
      <c r="L5" s="665"/>
      <c r="M5" s="665"/>
      <c r="N5" s="665"/>
      <c r="O5" s="665"/>
      <c r="P5" s="665"/>
      <c r="Q5" s="665"/>
      <c r="R5" s="665"/>
      <c r="S5" s="665"/>
      <c r="T5" s="665"/>
      <c r="U5" s="665"/>
      <c r="V5" s="665"/>
      <c r="W5" s="665"/>
    </row>
    <row r="6" spans="2:23" ht="45" x14ac:dyDescent="0.35">
      <c r="B6" s="672" t="s">
        <v>527</v>
      </c>
      <c r="C6" s="669" t="s">
        <v>533</v>
      </c>
      <c r="D6" s="673" t="s">
        <v>529</v>
      </c>
      <c r="E6" s="674">
        <v>102066</v>
      </c>
      <c r="F6" s="674"/>
      <c r="G6" s="674"/>
      <c r="H6" s="673" t="s">
        <v>530</v>
      </c>
      <c r="I6" s="665"/>
      <c r="J6" s="675">
        <f>+E3/E6</f>
        <v>0.7036819312993553</v>
      </c>
      <c r="K6" s="665">
        <f>0.1/0.14</f>
        <v>0.7142857142857143</v>
      </c>
      <c r="L6" s="665"/>
      <c r="M6" s="665"/>
      <c r="N6" s="665"/>
      <c r="O6" s="665"/>
      <c r="P6" s="665"/>
      <c r="Q6" s="665"/>
      <c r="R6" s="665"/>
      <c r="S6" s="665"/>
      <c r="T6" s="665"/>
      <c r="U6" s="665"/>
      <c r="V6" s="665"/>
      <c r="W6" s="665"/>
    </row>
    <row r="7" spans="2:23" ht="45" x14ac:dyDescent="0.35">
      <c r="B7" s="664" t="s">
        <v>527</v>
      </c>
      <c r="C7" s="669" t="s">
        <v>534</v>
      </c>
      <c r="D7" s="670" t="s">
        <v>529</v>
      </c>
      <c r="E7" s="671">
        <v>136290</v>
      </c>
      <c r="F7" s="671"/>
      <c r="G7" s="671"/>
      <c r="H7" s="664" t="s">
        <v>530</v>
      </c>
      <c r="I7" s="665"/>
      <c r="J7" s="665"/>
      <c r="K7" s="665"/>
      <c r="L7" s="665"/>
      <c r="M7" s="665"/>
      <c r="N7" s="665"/>
      <c r="O7" s="665"/>
      <c r="P7" s="665"/>
      <c r="Q7" s="665"/>
      <c r="R7" s="665"/>
      <c r="S7" s="665"/>
      <c r="T7" s="665"/>
      <c r="U7" s="665"/>
      <c r="V7" s="665"/>
      <c r="W7" s="665"/>
    </row>
    <row r="8" spans="2:23" x14ac:dyDescent="0.35">
      <c r="B8" s="664" t="s">
        <v>527</v>
      </c>
      <c r="C8" s="669" t="s">
        <v>535</v>
      </c>
      <c r="D8" s="670" t="s">
        <v>529</v>
      </c>
      <c r="E8" s="671">
        <v>98929</v>
      </c>
      <c r="F8" s="671"/>
      <c r="G8" s="671"/>
      <c r="H8" s="664" t="s">
        <v>530</v>
      </c>
      <c r="I8" s="665"/>
      <c r="J8" s="665"/>
      <c r="K8" s="665"/>
      <c r="L8" s="665"/>
      <c r="M8" s="665"/>
      <c r="N8" s="665"/>
      <c r="O8" s="665"/>
      <c r="P8" s="665"/>
      <c r="Q8" s="665"/>
      <c r="R8" s="665"/>
      <c r="S8" s="665"/>
      <c r="T8" s="665"/>
      <c r="U8" s="665"/>
      <c r="V8" s="665"/>
      <c r="W8" s="665"/>
    </row>
    <row r="9" spans="2:23" x14ac:dyDescent="0.35">
      <c r="B9" s="664" t="s">
        <v>527</v>
      </c>
      <c r="C9" s="669" t="s">
        <v>536</v>
      </c>
      <c r="D9" s="670" t="s">
        <v>529</v>
      </c>
      <c r="E9" s="671">
        <v>164261</v>
      </c>
      <c r="F9" s="671"/>
      <c r="G9" s="671"/>
      <c r="H9" s="664" t="s">
        <v>530</v>
      </c>
      <c r="I9" s="665"/>
      <c r="J9" s="665"/>
      <c r="K9" s="665"/>
      <c r="L9" s="665"/>
      <c r="M9" s="665"/>
      <c r="N9" s="665"/>
      <c r="O9" s="665"/>
      <c r="P9" s="665"/>
      <c r="Q9" s="665"/>
      <c r="R9" s="665"/>
      <c r="S9" s="665"/>
      <c r="T9" s="665"/>
      <c r="U9" s="665"/>
      <c r="V9" s="665"/>
      <c r="W9" s="665"/>
    </row>
    <row r="10" spans="2:23" x14ac:dyDescent="0.35">
      <c r="B10" s="664" t="s">
        <v>527</v>
      </c>
      <c r="C10" s="669" t="s">
        <v>537</v>
      </c>
      <c r="D10" s="670" t="s">
        <v>529</v>
      </c>
      <c r="E10" s="671">
        <v>25253</v>
      </c>
      <c r="F10" s="671"/>
      <c r="G10" s="671"/>
      <c r="H10" s="664" t="s">
        <v>530</v>
      </c>
      <c r="I10" s="665"/>
      <c r="J10" s="665"/>
      <c r="K10" s="665"/>
      <c r="L10" s="665"/>
      <c r="M10" s="665"/>
      <c r="N10" s="665"/>
      <c r="O10" s="665"/>
      <c r="P10" s="665"/>
      <c r="Q10" s="665"/>
      <c r="R10" s="665"/>
      <c r="S10" s="665"/>
      <c r="T10" s="665"/>
      <c r="U10" s="665"/>
      <c r="V10" s="665"/>
      <c r="W10" s="665"/>
    </row>
    <row r="11" spans="2:23" x14ac:dyDescent="0.35">
      <c r="B11" s="664" t="s">
        <v>527</v>
      </c>
      <c r="C11" s="669" t="s">
        <v>538</v>
      </c>
      <c r="D11" s="670" t="s">
        <v>529</v>
      </c>
      <c r="E11" s="671">
        <v>34925</v>
      </c>
      <c r="F11" s="671"/>
      <c r="G11" s="671"/>
      <c r="H11" s="664" t="s">
        <v>530</v>
      </c>
      <c r="I11" s="665"/>
      <c r="J11" s="665"/>
      <c r="K11" s="665"/>
      <c r="L11" s="665"/>
      <c r="M11" s="665"/>
      <c r="N11" s="665"/>
      <c r="O11" s="665"/>
      <c r="P11" s="665"/>
      <c r="Q11" s="665"/>
      <c r="R11" s="665"/>
      <c r="S11" s="665"/>
      <c r="T11" s="665"/>
      <c r="U11" s="665"/>
      <c r="V11" s="665"/>
      <c r="W11" s="665"/>
    </row>
    <row r="12" spans="2:23" x14ac:dyDescent="0.35">
      <c r="B12" s="664" t="s">
        <v>539</v>
      </c>
      <c r="C12" s="669" t="s">
        <v>540</v>
      </c>
      <c r="D12" s="670" t="s">
        <v>541</v>
      </c>
      <c r="E12" s="671">
        <v>111216</v>
      </c>
      <c r="F12" s="671"/>
      <c r="G12" s="671"/>
      <c r="H12" s="664" t="s">
        <v>530</v>
      </c>
      <c r="I12" s="665"/>
      <c r="J12" s="665"/>
      <c r="K12" s="665"/>
      <c r="L12" s="665"/>
      <c r="M12" s="665"/>
      <c r="N12" s="665"/>
      <c r="O12" s="665"/>
      <c r="P12" s="665"/>
      <c r="Q12" s="665"/>
      <c r="R12" s="665"/>
      <c r="S12" s="665"/>
      <c r="T12" s="665"/>
      <c r="U12" s="665"/>
      <c r="V12" s="665"/>
      <c r="W12" s="665"/>
    </row>
    <row r="13" spans="2:23" ht="30" x14ac:dyDescent="0.35">
      <c r="B13" s="664" t="s">
        <v>542</v>
      </c>
      <c r="C13" s="669" t="s">
        <v>543</v>
      </c>
      <c r="D13" s="670" t="s">
        <v>411</v>
      </c>
      <c r="E13" s="671">
        <v>95200</v>
      </c>
      <c r="F13" s="671"/>
      <c r="G13" s="671"/>
      <c r="H13" s="664" t="s">
        <v>530</v>
      </c>
      <c r="I13" s="665"/>
      <c r="J13" s="665"/>
      <c r="K13" s="668" t="s">
        <v>544</v>
      </c>
      <c r="L13" s="665"/>
      <c r="M13" s="665"/>
      <c r="N13" s="665"/>
      <c r="O13" s="665"/>
      <c r="P13" s="665"/>
      <c r="Q13" s="665"/>
      <c r="R13" s="665"/>
      <c r="S13" s="665"/>
      <c r="T13" s="665"/>
      <c r="U13" s="665"/>
      <c r="V13" s="665"/>
      <c r="W13" s="665"/>
    </row>
    <row r="14" spans="2:23" ht="30" x14ac:dyDescent="0.35">
      <c r="B14" s="664" t="s">
        <v>542</v>
      </c>
      <c r="C14" s="669" t="s">
        <v>545</v>
      </c>
      <c r="D14" s="670" t="s">
        <v>546</v>
      </c>
      <c r="E14" s="671">
        <v>19040</v>
      </c>
      <c r="F14" s="671"/>
      <c r="G14" s="671"/>
      <c r="H14" s="664" t="s">
        <v>530</v>
      </c>
      <c r="I14" s="665"/>
      <c r="J14" s="665"/>
      <c r="K14" s="665"/>
      <c r="L14" s="665"/>
      <c r="M14" s="665"/>
      <c r="N14" s="665"/>
      <c r="O14" s="665"/>
      <c r="P14" s="665"/>
      <c r="Q14" s="665"/>
      <c r="R14" s="665"/>
      <c r="S14" s="665"/>
      <c r="T14" s="665"/>
      <c r="U14" s="665"/>
      <c r="V14" s="665"/>
      <c r="W14" s="665"/>
    </row>
    <row r="15" spans="2:23" x14ac:dyDescent="0.35">
      <c r="B15" s="664" t="s">
        <v>547</v>
      </c>
      <c r="C15" s="669" t="s">
        <v>548</v>
      </c>
      <c r="D15" s="670" t="s">
        <v>411</v>
      </c>
      <c r="E15" s="671">
        <v>172550</v>
      </c>
      <c r="F15" s="671"/>
      <c r="G15" s="671"/>
      <c r="H15" s="664" t="s">
        <v>530</v>
      </c>
      <c r="I15" s="665"/>
      <c r="J15" s="665"/>
      <c r="K15" s="665"/>
      <c r="L15" s="665"/>
      <c r="M15" s="665"/>
      <c r="N15" s="665"/>
      <c r="O15" s="665"/>
      <c r="P15" s="665"/>
      <c r="Q15" s="665"/>
      <c r="R15" s="665"/>
      <c r="S15" s="665"/>
      <c r="T15" s="665"/>
      <c r="U15" s="665"/>
      <c r="V15" s="665"/>
      <c r="W15" s="665"/>
    </row>
    <row r="16" spans="2:23" x14ac:dyDescent="0.35">
      <c r="B16" s="664" t="s">
        <v>547</v>
      </c>
      <c r="C16" s="669" t="s">
        <v>549</v>
      </c>
      <c r="D16" s="670" t="s">
        <v>411</v>
      </c>
      <c r="E16" s="671">
        <v>249900</v>
      </c>
      <c r="F16" s="671"/>
      <c r="G16" s="671"/>
      <c r="H16" s="664" t="s">
        <v>530</v>
      </c>
      <c r="I16" s="665"/>
      <c r="J16" s="665"/>
      <c r="K16" s="665"/>
      <c r="L16" s="665"/>
      <c r="M16" s="665"/>
      <c r="N16" s="665"/>
      <c r="O16" s="665"/>
      <c r="P16" s="665"/>
      <c r="Q16" s="665"/>
      <c r="R16" s="665"/>
      <c r="S16" s="665"/>
      <c r="T16" s="665"/>
      <c r="U16" s="665"/>
      <c r="V16" s="665"/>
      <c r="W16" s="665"/>
    </row>
    <row r="17" spans="2:23" x14ac:dyDescent="0.35">
      <c r="B17" s="664" t="s">
        <v>547</v>
      </c>
      <c r="C17" s="669" t="s">
        <v>550</v>
      </c>
      <c r="D17" s="670" t="s">
        <v>411</v>
      </c>
      <c r="E17" s="671">
        <v>297500</v>
      </c>
      <c r="F17" s="671"/>
      <c r="G17" s="671"/>
      <c r="H17" s="664" t="s">
        <v>530</v>
      </c>
      <c r="I17" s="665"/>
      <c r="J17" s="665"/>
      <c r="K17" s="665"/>
      <c r="L17" s="665"/>
      <c r="M17" s="665"/>
      <c r="N17" s="665"/>
      <c r="O17" s="665"/>
      <c r="P17" s="665"/>
      <c r="Q17" s="665"/>
      <c r="R17" s="665"/>
      <c r="S17" s="665"/>
      <c r="T17" s="665"/>
      <c r="U17" s="665"/>
      <c r="V17" s="665"/>
      <c r="W17" s="665"/>
    </row>
    <row r="18" spans="2:23" x14ac:dyDescent="0.35">
      <c r="C18" s="669"/>
      <c r="D18" s="670"/>
      <c r="E18" s="671"/>
      <c r="F18" s="671"/>
      <c r="G18" s="671"/>
      <c r="I18" s="665"/>
      <c r="J18" s="665"/>
      <c r="K18" s="665"/>
      <c r="L18" s="665"/>
      <c r="M18" s="665"/>
      <c r="N18" s="665"/>
      <c r="O18" s="665"/>
      <c r="P18" s="665"/>
      <c r="Q18" s="665"/>
      <c r="R18" s="665"/>
      <c r="S18" s="665"/>
      <c r="T18" s="665"/>
      <c r="U18" s="665"/>
      <c r="V18" s="665"/>
      <c r="W18" s="665"/>
    </row>
    <row r="19" spans="2:23" x14ac:dyDescent="0.35">
      <c r="B19" s="664" t="s">
        <v>551</v>
      </c>
      <c r="C19" s="669" t="s">
        <v>552</v>
      </c>
      <c r="D19" s="670" t="s">
        <v>411</v>
      </c>
      <c r="E19" s="671">
        <v>1000000</v>
      </c>
      <c r="H19" s="664" t="s">
        <v>553</v>
      </c>
      <c r="I19" s="665"/>
      <c r="J19" s="665" t="s">
        <v>554</v>
      </c>
      <c r="K19" s="665"/>
      <c r="L19" s="665"/>
      <c r="M19" s="665"/>
      <c r="N19" s="665"/>
      <c r="O19" s="665"/>
      <c r="P19" s="665"/>
      <c r="Q19" s="665"/>
      <c r="R19" s="665"/>
      <c r="S19" s="665"/>
      <c r="T19" s="665"/>
      <c r="U19" s="665"/>
      <c r="V19" s="665"/>
      <c r="W19" s="665"/>
    </row>
    <row r="20" spans="2:23" x14ac:dyDescent="0.35">
      <c r="B20" s="664" t="s">
        <v>551</v>
      </c>
      <c r="C20" s="669" t="s">
        <v>555</v>
      </c>
      <c r="D20" s="670" t="s">
        <v>411</v>
      </c>
      <c r="E20" s="671">
        <v>1500000</v>
      </c>
      <c r="H20" s="664" t="s">
        <v>556</v>
      </c>
      <c r="I20" s="665"/>
      <c r="J20" s="665"/>
      <c r="K20" s="665"/>
      <c r="L20" s="665"/>
      <c r="M20" s="665"/>
      <c r="N20" s="665"/>
      <c r="O20" s="665"/>
      <c r="P20" s="665"/>
      <c r="Q20" s="665"/>
      <c r="R20" s="665"/>
      <c r="S20" s="665"/>
      <c r="T20" s="665"/>
      <c r="U20" s="665"/>
      <c r="V20" s="665"/>
      <c r="W20" s="665"/>
    </row>
    <row r="21" spans="2:23" x14ac:dyDescent="0.35">
      <c r="C21" s="669" t="s">
        <v>557</v>
      </c>
      <c r="D21" s="670" t="s">
        <v>411</v>
      </c>
      <c r="E21" s="671">
        <v>500000</v>
      </c>
      <c r="I21" s="665"/>
      <c r="J21" s="665"/>
      <c r="K21" s="665"/>
      <c r="L21" s="665"/>
      <c r="M21" s="665"/>
      <c r="N21" s="665"/>
      <c r="O21" s="665"/>
      <c r="P21" s="665"/>
      <c r="Q21" s="665"/>
      <c r="R21" s="665"/>
      <c r="S21" s="665"/>
      <c r="T21" s="665"/>
      <c r="U21" s="665"/>
      <c r="V21" s="665"/>
      <c r="W21" s="665"/>
    </row>
    <row r="22" spans="2:23" x14ac:dyDescent="0.35">
      <c r="C22" s="669" t="s">
        <v>558</v>
      </c>
      <c r="D22" s="670" t="s">
        <v>411</v>
      </c>
      <c r="E22" s="671">
        <v>300000</v>
      </c>
      <c r="I22" s="665"/>
      <c r="J22" s="665"/>
      <c r="K22" s="665"/>
      <c r="L22" s="665"/>
      <c r="M22" s="665"/>
      <c r="N22" s="665"/>
      <c r="O22" s="665"/>
      <c r="P22" s="665"/>
      <c r="Q22" s="665"/>
      <c r="R22" s="665"/>
      <c r="S22" s="665"/>
      <c r="T22" s="665"/>
      <c r="U22" s="665"/>
      <c r="V22" s="665"/>
      <c r="W22" s="665"/>
    </row>
    <row r="23" spans="2:23" x14ac:dyDescent="0.35">
      <c r="C23" s="676" t="s">
        <v>559</v>
      </c>
      <c r="D23" s="677" t="s">
        <v>411</v>
      </c>
      <c r="E23" s="678">
        <v>320646</v>
      </c>
      <c r="H23" s="664" t="s">
        <v>560</v>
      </c>
      <c r="I23" s="665"/>
      <c r="J23" s="665"/>
      <c r="K23" s="665"/>
      <c r="L23" s="665"/>
      <c r="M23" s="665"/>
      <c r="N23" s="665"/>
      <c r="O23" s="665"/>
      <c r="P23" s="665"/>
      <c r="Q23" s="665"/>
      <c r="R23" s="665"/>
      <c r="S23" s="665"/>
      <c r="T23" s="665"/>
      <c r="U23" s="665"/>
      <c r="V23" s="665"/>
      <c r="W23" s="665"/>
    </row>
    <row r="24" spans="2:23" x14ac:dyDescent="0.35">
      <c r="C24" s="676" t="s">
        <v>492</v>
      </c>
      <c r="D24" s="677" t="s">
        <v>411</v>
      </c>
      <c r="E24" s="678">
        <v>547400</v>
      </c>
      <c r="H24" s="664" t="s">
        <v>560</v>
      </c>
      <c r="I24" s="665"/>
      <c r="J24" s="665"/>
      <c r="K24" s="665"/>
      <c r="L24" s="665"/>
      <c r="M24" s="665"/>
      <c r="N24" s="665"/>
      <c r="O24" s="665"/>
      <c r="P24" s="665"/>
      <c r="Q24" s="665"/>
      <c r="R24" s="665"/>
      <c r="S24" s="665"/>
      <c r="T24" s="665"/>
      <c r="U24" s="665"/>
      <c r="V24" s="665"/>
      <c r="W24" s="665"/>
    </row>
    <row r="25" spans="2:23" x14ac:dyDescent="0.35">
      <c r="C25" s="664" t="s">
        <v>489</v>
      </c>
      <c r="D25" s="664" t="s">
        <v>411</v>
      </c>
      <c r="E25" s="671">
        <v>450000</v>
      </c>
      <c r="H25" s="664" t="s">
        <v>561</v>
      </c>
    </row>
    <row r="26" spans="2:23" x14ac:dyDescent="0.35">
      <c r="C26" s="664" t="s">
        <v>562</v>
      </c>
      <c r="D26" s="664" t="s">
        <v>460</v>
      </c>
      <c r="E26" s="671">
        <v>46000</v>
      </c>
    </row>
    <row r="27" spans="2:23" x14ac:dyDescent="0.35">
      <c r="C27" s="669" t="s">
        <v>537</v>
      </c>
      <c r="D27" s="670" t="s">
        <v>529</v>
      </c>
      <c r="E27" s="671">
        <v>23000</v>
      </c>
      <c r="H27" s="664" t="s">
        <v>561</v>
      </c>
    </row>
    <row r="28" spans="2:23" x14ac:dyDescent="0.35">
      <c r="C28" s="669" t="s">
        <v>538</v>
      </c>
      <c r="D28" s="670" t="s">
        <v>529</v>
      </c>
      <c r="E28" s="671">
        <v>30000</v>
      </c>
    </row>
    <row r="29" spans="2:23" ht="30" x14ac:dyDescent="0.35">
      <c r="C29" s="669" t="s">
        <v>543</v>
      </c>
      <c r="D29" s="679" t="s">
        <v>411</v>
      </c>
      <c r="E29" s="671">
        <v>65000</v>
      </c>
      <c r="H29" s="664" t="s">
        <v>561</v>
      </c>
    </row>
    <row r="30" spans="2:23" ht="45" x14ac:dyDescent="0.35">
      <c r="C30" s="669" t="s">
        <v>563</v>
      </c>
      <c r="D30" s="679" t="s">
        <v>486</v>
      </c>
      <c r="E30" s="680">
        <v>19040</v>
      </c>
    </row>
    <row r="31" spans="2:23" x14ac:dyDescent="0.35">
      <c r="C31" s="669" t="s">
        <v>564</v>
      </c>
      <c r="D31" s="681" t="s">
        <v>411</v>
      </c>
      <c r="E31" s="671">
        <v>50000</v>
      </c>
      <c r="H31" s="664" t="s">
        <v>561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23</vt:i4>
      </vt:variant>
    </vt:vector>
  </HeadingPairs>
  <TitlesOfParts>
    <vt:vector size="35" baseType="lpstr">
      <vt:lpstr>DATOS MODELO</vt:lpstr>
      <vt:lpstr>ROTACIÓN</vt:lpstr>
      <vt:lpstr>DATOS CAMEP</vt:lpstr>
      <vt:lpstr>PROYECCION DE GASTOS</vt:lpstr>
      <vt:lpstr>SIMULADOR FINANCIERO</vt:lpstr>
      <vt:lpstr>VALORACION FINANCIERA 729-20</vt:lpstr>
      <vt:lpstr>VALORACION FINANCIERA 729-21</vt:lpstr>
      <vt:lpstr>Plan Acción y Cronograma (ane1)</vt:lpstr>
      <vt:lpstr>APU</vt:lpstr>
      <vt:lpstr>% RUPI</vt:lpstr>
      <vt:lpstr>TARIFAS</vt:lpstr>
      <vt:lpstr>APROVECHAMIENTO ECONÓMICO</vt:lpstr>
      <vt:lpstr>ANTONIO</vt:lpstr>
      <vt:lpstr>ANTONIONARIÑO</vt:lpstr>
      <vt:lpstr>BARIOSUNIDOS</vt:lpstr>
      <vt:lpstr>BOSA</vt:lpstr>
      <vt:lpstr>CANDELARIA</vt:lpstr>
      <vt:lpstr>CHAPINERO</vt:lpstr>
      <vt:lpstr>CIUDADBOLIVAR</vt:lpstr>
      <vt:lpstr>ENGATIVÁ</vt:lpstr>
      <vt:lpstr>FONTIBÓN</vt:lpstr>
      <vt:lpstr>KENEDDY</vt:lpstr>
      <vt:lpstr>LOCALIDAD</vt:lpstr>
      <vt:lpstr>LOSMÁRTIRES</vt:lpstr>
      <vt:lpstr>PUENTE</vt:lpstr>
      <vt:lpstr>PUENTEARANDA</vt:lpstr>
      <vt:lpstr>RAFAELURIBEURIBE</vt:lpstr>
      <vt:lpstr>SANCRISTÓBAL</vt:lpstr>
      <vt:lpstr>SANTAFE</vt:lpstr>
      <vt:lpstr>SUBA</vt:lpstr>
      <vt:lpstr>SUMAPAZ</vt:lpstr>
      <vt:lpstr>TEUSAQUILLO</vt:lpstr>
      <vt:lpstr>TUNJUELITO</vt:lpstr>
      <vt:lpstr>USAQUÉN</vt:lpstr>
      <vt:lpstr>USME</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dcabra</cp:lastModifiedBy>
  <cp:lastPrinted>2019-09-09T20:31:47Z</cp:lastPrinted>
  <dcterms:created xsi:type="dcterms:W3CDTF">2018-02-14T14:46:31Z</dcterms:created>
  <dcterms:modified xsi:type="dcterms:W3CDTF">2019-10-07T21:58:21Z</dcterms:modified>
</cp:coreProperties>
</file>